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xVal>
          <yVal>
            <numRef>
              <f>gráficos!$B$7:$B$1802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  <c r="AA2" t="n">
        <v>243.4703237889566</v>
      </c>
      <c r="AB2" t="n">
        <v>333.1268381605076</v>
      </c>
      <c r="AC2" t="n">
        <v>301.3336802730217</v>
      </c>
      <c r="AD2" t="n">
        <v>243470.3237889566</v>
      </c>
      <c r="AE2" t="n">
        <v>333126.8381605076</v>
      </c>
      <c r="AF2" t="n">
        <v>3.45894329756219e-06</v>
      </c>
      <c r="AG2" t="n">
        <v>9.904513888888889</v>
      </c>
      <c r="AH2" t="n">
        <v>301333.6802730217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  <c r="AA3" t="n">
        <v>212.833923372896</v>
      </c>
      <c r="AB3" t="n">
        <v>291.2087635286781</v>
      </c>
      <c r="AC3" t="n">
        <v>263.4162078516534</v>
      </c>
      <c r="AD3" t="n">
        <v>212833.923372896</v>
      </c>
      <c r="AE3" t="n">
        <v>291208.7635286781</v>
      </c>
      <c r="AF3" t="n">
        <v>3.775964761365589e-06</v>
      </c>
      <c r="AG3" t="n">
        <v>9.071180555555555</v>
      </c>
      <c r="AH3" t="n">
        <v>263416.2078516534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  <c r="AA4" t="n">
        <v>207.0857685264038</v>
      </c>
      <c r="AB4" t="n">
        <v>283.3438844770172</v>
      </c>
      <c r="AC4" t="n">
        <v>256.3019418182535</v>
      </c>
      <c r="AD4" t="n">
        <v>207085.7685264038</v>
      </c>
      <c r="AE4" t="n">
        <v>283343.8844770172</v>
      </c>
      <c r="AF4" t="n">
        <v>3.986878344142433e-06</v>
      </c>
      <c r="AG4" t="n">
        <v>8.59375</v>
      </c>
      <c r="AH4" t="n">
        <v>256301.9418182534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  <c r="AA5" t="n">
        <v>193.3934493809145</v>
      </c>
      <c r="AB5" t="n">
        <v>264.60944935968</v>
      </c>
      <c r="AC5" t="n">
        <v>239.3554948945641</v>
      </c>
      <c r="AD5" t="n">
        <v>193393.4493809145</v>
      </c>
      <c r="AE5" t="n">
        <v>264609.4493596799</v>
      </c>
      <c r="AF5" t="n">
        <v>4.130512664312259e-06</v>
      </c>
      <c r="AG5" t="n">
        <v>8.289930555555555</v>
      </c>
      <c r="AH5" t="n">
        <v>239355.4948945641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  <c r="AA6" t="n">
        <v>190.7012817937655</v>
      </c>
      <c r="AB6" t="n">
        <v>260.925906896893</v>
      </c>
      <c r="AC6" t="n">
        <v>236.0235045545401</v>
      </c>
      <c r="AD6" t="n">
        <v>190701.2817937655</v>
      </c>
      <c r="AE6" t="n">
        <v>260925.906896893</v>
      </c>
      <c r="AF6" t="n">
        <v>4.261322491609777e-06</v>
      </c>
      <c r="AG6" t="n">
        <v>8.038194444444445</v>
      </c>
      <c r="AH6" t="n">
        <v>236023.5045545401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  <c r="AA7" t="n">
        <v>178.6077762945079</v>
      </c>
      <c r="AB7" t="n">
        <v>244.3790391450089</v>
      </c>
      <c r="AC7" t="n">
        <v>221.0558466372158</v>
      </c>
      <c r="AD7" t="n">
        <v>178607.7762945079</v>
      </c>
      <c r="AE7" t="n">
        <v>244379.0391450089</v>
      </c>
      <c r="AF7" t="n">
        <v>4.343162486124124e-06</v>
      </c>
      <c r="AG7" t="n">
        <v>7.890625</v>
      </c>
      <c r="AH7" t="n">
        <v>221055.8466372158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  <c r="AA8" t="n">
        <v>176.8865330978003</v>
      </c>
      <c r="AB8" t="n">
        <v>242.0239582673842</v>
      </c>
      <c r="AC8" t="n">
        <v>218.925531373174</v>
      </c>
      <c r="AD8" t="n">
        <v>176886.5330978003</v>
      </c>
      <c r="AE8" t="n">
        <v>242023.9582673842</v>
      </c>
      <c r="AF8" t="n">
        <v>4.433841515725843e-06</v>
      </c>
      <c r="AG8" t="n">
        <v>7.725694444444445</v>
      </c>
      <c r="AH8" t="n">
        <v>218925.531373174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  <c r="AA9" t="n">
        <v>175.6169708122787</v>
      </c>
      <c r="AB9" t="n">
        <v>240.2868871391994</v>
      </c>
      <c r="AC9" t="n">
        <v>217.354243875468</v>
      </c>
      <c r="AD9" t="n">
        <v>175616.9708122787</v>
      </c>
      <c r="AE9" t="n">
        <v>240286.8871391994</v>
      </c>
      <c r="AF9" t="n">
        <v>4.498555879758401e-06</v>
      </c>
      <c r="AG9" t="n">
        <v>7.612847222222222</v>
      </c>
      <c r="AH9" t="n">
        <v>217354.243875468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  <c r="AA10" t="n">
        <v>174.7270549200971</v>
      </c>
      <c r="AB10" t="n">
        <v>239.0692649551987</v>
      </c>
      <c r="AC10" t="n">
        <v>216.2528298437645</v>
      </c>
      <c r="AD10" t="n">
        <v>174727.0549200971</v>
      </c>
      <c r="AE10" t="n">
        <v>239069.2649551987</v>
      </c>
      <c r="AF10" t="n">
        <v>4.554233908813243e-06</v>
      </c>
      <c r="AG10" t="n">
        <v>7.517361111111111</v>
      </c>
      <c r="AH10" t="n">
        <v>216252.8298437645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173.7293004156283</v>
      </c>
      <c r="AB11" t="n">
        <v>237.7040932243631</v>
      </c>
      <c r="AC11" t="n">
        <v>215.0179481868888</v>
      </c>
      <c r="AD11" t="n">
        <v>173729.3004156283</v>
      </c>
      <c r="AE11" t="n">
        <v>237704.0932243631</v>
      </c>
      <c r="AF11" t="n">
        <v>4.592076027781063e-06</v>
      </c>
      <c r="AG11" t="n">
        <v>7.456597222222222</v>
      </c>
      <c r="AH11" t="n">
        <v>215017.9481868888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  <c r="AA12" t="n">
        <v>172.7033292135908</v>
      </c>
      <c r="AB12" t="n">
        <v>236.3003141630811</v>
      </c>
      <c r="AC12" t="n">
        <v>213.7481438289988</v>
      </c>
      <c r="AD12" t="n">
        <v>172703.3292135908</v>
      </c>
      <c r="AE12" t="n">
        <v>236300.3141630811</v>
      </c>
      <c r="AF12" t="n">
        <v>4.653751973502337e-06</v>
      </c>
      <c r="AG12" t="n">
        <v>7.361111111111111</v>
      </c>
      <c r="AH12" t="n">
        <v>213748.1438289988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  <c r="AA13" t="n">
        <v>172.4748836493978</v>
      </c>
      <c r="AB13" t="n">
        <v>235.9877448638455</v>
      </c>
      <c r="AC13" t="n">
        <v>213.4654057049884</v>
      </c>
      <c r="AD13" t="n">
        <v>172474.8836493978</v>
      </c>
      <c r="AE13" t="n">
        <v>235987.7448638455</v>
      </c>
      <c r="AF13" t="n">
        <v>4.674744681834849e-06</v>
      </c>
      <c r="AG13" t="n">
        <v>7.326388888888889</v>
      </c>
      <c r="AH13" t="n">
        <v>213465.4057049884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  <c r="AA14" t="n">
        <v>161.3404645516003</v>
      </c>
      <c r="AB14" t="n">
        <v>220.7531414383443</v>
      </c>
      <c r="AC14" t="n">
        <v>199.684771448512</v>
      </c>
      <c r="AD14" t="n">
        <v>161340.4645516003</v>
      </c>
      <c r="AE14" t="n">
        <v>220753.1414383443</v>
      </c>
      <c r="AF14" t="n">
        <v>4.720399876460259e-06</v>
      </c>
      <c r="AG14" t="n">
        <v>7.256944444444445</v>
      </c>
      <c r="AH14" t="n">
        <v>199684.771448512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  <c r="AA15" t="n">
        <v>171.7013717719998</v>
      </c>
      <c r="AB15" t="n">
        <v>234.9293917882543</v>
      </c>
      <c r="AC15" t="n">
        <v>212.5080603615235</v>
      </c>
      <c r="AD15" t="n">
        <v>171701.3717719998</v>
      </c>
      <c r="AE15" t="n">
        <v>234929.3917882543</v>
      </c>
      <c r="AF15" t="n">
        <v>4.71428357985962e-06</v>
      </c>
      <c r="AG15" t="n">
        <v>7.265625</v>
      </c>
      <c r="AH15" t="n">
        <v>212508.0603615235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160.6533421133439</v>
      </c>
      <c r="AB16" t="n">
        <v>219.8129902046197</v>
      </c>
      <c r="AC16" t="n">
        <v>198.8343469290232</v>
      </c>
      <c r="AD16" t="n">
        <v>160653.3421133439</v>
      </c>
      <c r="AE16" t="n">
        <v>219812.9902046197</v>
      </c>
      <c r="AF16" t="n">
        <v>4.756584676349195e-06</v>
      </c>
      <c r="AG16" t="n">
        <v>7.204861111111111</v>
      </c>
      <c r="AH16" t="n">
        <v>198834.3469290232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160.3656767646117</v>
      </c>
      <c r="AB17" t="n">
        <v>219.4193937835851</v>
      </c>
      <c r="AC17" t="n">
        <v>198.478314797996</v>
      </c>
      <c r="AD17" t="n">
        <v>160365.6767646117</v>
      </c>
      <c r="AE17" t="n">
        <v>219419.3937835851</v>
      </c>
      <c r="AF17" t="n">
        <v>4.783496381392003e-06</v>
      </c>
      <c r="AG17" t="n">
        <v>7.161458333333333</v>
      </c>
      <c r="AH17" t="n">
        <v>198478.314797996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160.2247143514728</v>
      </c>
      <c r="AB18" t="n">
        <v>219.2265227911057</v>
      </c>
      <c r="AC18" t="n">
        <v>198.3038511423427</v>
      </c>
      <c r="AD18" t="n">
        <v>160224.7143514729</v>
      </c>
      <c r="AE18" t="n">
        <v>219226.5227911057</v>
      </c>
      <c r="AF18" t="n">
        <v>4.782707181830631e-06</v>
      </c>
      <c r="AG18" t="n">
        <v>7.161458333333333</v>
      </c>
      <c r="AH18" t="n">
        <v>198303.8511423427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  <c r="AA19" t="n">
        <v>159.4273264445866</v>
      </c>
      <c r="AB19" t="n">
        <v>218.1355014786329</v>
      </c>
      <c r="AC19" t="n">
        <v>197.3169553726739</v>
      </c>
      <c r="AD19" t="n">
        <v>159427.3264445866</v>
      </c>
      <c r="AE19" t="n">
        <v>218135.5014786329</v>
      </c>
      <c r="AF19" t="n">
        <v>4.826744517355225e-06</v>
      </c>
      <c r="AG19" t="n">
        <v>7.100694444444445</v>
      </c>
      <c r="AH19" t="n">
        <v>197316.9553726739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  <c r="AA20" t="n">
        <v>159.4576476481037</v>
      </c>
      <c r="AB20" t="n">
        <v>218.176988286962</v>
      </c>
      <c r="AC20" t="n">
        <v>197.3544827382432</v>
      </c>
      <c r="AD20" t="n">
        <v>159457.6476481037</v>
      </c>
      <c r="AE20" t="n">
        <v>218176.988286962</v>
      </c>
      <c r="AF20" t="n">
        <v>4.821812020096645e-06</v>
      </c>
      <c r="AG20" t="n">
        <v>7.100694444444445</v>
      </c>
      <c r="AH20" t="n">
        <v>197354.4827382432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158.8249354199644</v>
      </c>
      <c r="AB21" t="n">
        <v>217.3112835031287</v>
      </c>
      <c r="AC21" t="n">
        <v>196.5713996039543</v>
      </c>
      <c r="AD21" t="n">
        <v>158824.9354199644</v>
      </c>
      <c r="AE21" t="n">
        <v>217311.2835031287</v>
      </c>
      <c r="AF21" t="n">
        <v>4.860601178538112e-06</v>
      </c>
      <c r="AG21" t="n">
        <v>7.048611111111111</v>
      </c>
      <c r="AH21" t="n">
        <v>196571.3996039543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  <c r="AA22" t="n">
        <v>158.7956449966765</v>
      </c>
      <c r="AB22" t="n">
        <v>217.2712070537839</v>
      </c>
      <c r="AC22" t="n">
        <v>196.5351479946874</v>
      </c>
      <c r="AD22" t="n">
        <v>158795.6449966764</v>
      </c>
      <c r="AE22" t="n">
        <v>217271.2070537839</v>
      </c>
      <c r="AF22" t="n">
        <v>4.861942817792446e-06</v>
      </c>
      <c r="AG22" t="n">
        <v>7.048611111111111</v>
      </c>
      <c r="AH22" t="n">
        <v>196535.1479946874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158.0531976206823</v>
      </c>
      <c r="AB23" t="n">
        <v>216.2553577994827</v>
      </c>
      <c r="AC23" t="n">
        <v>195.616249967463</v>
      </c>
      <c r="AD23" t="n">
        <v>158053.1976206823</v>
      </c>
      <c r="AE23" t="n">
        <v>216255.3577994827</v>
      </c>
      <c r="AF23" t="n">
        <v>4.894773519545549e-06</v>
      </c>
      <c r="AG23" t="n">
        <v>6.996527777777779</v>
      </c>
      <c r="AH23" t="n">
        <v>195616.249967463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158.0237094587687</v>
      </c>
      <c r="AB24" t="n">
        <v>216.2150107954267</v>
      </c>
      <c r="AC24" t="n">
        <v>195.5797536248467</v>
      </c>
      <c r="AD24" t="n">
        <v>158023.7094587687</v>
      </c>
      <c r="AE24" t="n">
        <v>216215.0107954267</v>
      </c>
      <c r="AF24" t="n">
        <v>4.893076740488597e-06</v>
      </c>
      <c r="AG24" t="n">
        <v>6.996527777777779</v>
      </c>
      <c r="AH24" t="n">
        <v>195579.7536248467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158.179301929647</v>
      </c>
      <c r="AB25" t="n">
        <v>216.4278992783376</v>
      </c>
      <c r="AC25" t="n">
        <v>195.7723243297395</v>
      </c>
      <c r="AD25" t="n">
        <v>158179.301929647</v>
      </c>
      <c r="AE25" t="n">
        <v>216427.8992783376</v>
      </c>
      <c r="AF25" t="n">
        <v>4.891222121519372e-06</v>
      </c>
      <c r="AG25" t="n">
        <v>7.005208333333333</v>
      </c>
      <c r="AH25" t="n">
        <v>195772.3243297395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157.4717297592159</v>
      </c>
      <c r="AB26" t="n">
        <v>215.4597678188732</v>
      </c>
      <c r="AC26" t="n">
        <v>194.896589977985</v>
      </c>
      <c r="AD26" t="n">
        <v>157471.7297592159</v>
      </c>
      <c r="AE26" t="n">
        <v>215459.7678188732</v>
      </c>
      <c r="AF26" t="n">
        <v>4.924960402768053e-06</v>
      </c>
      <c r="AG26" t="n">
        <v>6.953125</v>
      </c>
      <c r="AH26" t="n">
        <v>194896.589977985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157.4862174844882</v>
      </c>
      <c r="AB27" t="n">
        <v>215.479590563744</v>
      </c>
      <c r="AC27" t="n">
        <v>194.9145208679068</v>
      </c>
      <c r="AD27" t="n">
        <v>157486.2174844882</v>
      </c>
      <c r="AE27" t="n">
        <v>215479.590563744</v>
      </c>
      <c r="AF27" t="n">
        <v>4.925315542570671e-06</v>
      </c>
      <c r="AG27" t="n">
        <v>6.953125</v>
      </c>
      <c r="AH27" t="n">
        <v>194914.5208679068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157.1707971878794</v>
      </c>
      <c r="AB28" t="n">
        <v>215.0480185985627</v>
      </c>
      <c r="AC28" t="n">
        <v>194.5241375253672</v>
      </c>
      <c r="AD28" t="n">
        <v>157170.7971878794</v>
      </c>
      <c r="AE28" t="n">
        <v>215048.0185985627</v>
      </c>
      <c r="AF28" t="n">
        <v>4.931313459237103e-06</v>
      </c>
      <c r="AG28" t="n">
        <v>6.944444444444445</v>
      </c>
      <c r="AH28" t="n">
        <v>194524.1375253672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  <c r="AA29" t="n">
        <v>157.1011233965124</v>
      </c>
      <c r="AB29" t="n">
        <v>214.9526878434237</v>
      </c>
      <c r="AC29" t="n">
        <v>194.437905003701</v>
      </c>
      <c r="AD29" t="n">
        <v>157101.1233965124</v>
      </c>
      <c r="AE29" t="n">
        <v>214952.6878434237</v>
      </c>
      <c r="AF29" t="n">
        <v>4.931313459237103e-06</v>
      </c>
      <c r="AG29" t="n">
        <v>6.944444444444445</v>
      </c>
      <c r="AH29" t="n">
        <v>194437.905003701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156.5146255092405</v>
      </c>
      <c r="AB30" t="n">
        <v>214.1502155595981</v>
      </c>
      <c r="AC30" t="n">
        <v>193.7120195483666</v>
      </c>
      <c r="AD30" t="n">
        <v>156514.6255092405</v>
      </c>
      <c r="AE30" t="n">
        <v>214150.2155595981</v>
      </c>
      <c r="AF30" t="n">
        <v>4.968208538731275e-06</v>
      </c>
      <c r="AG30" t="n">
        <v>6.892361111111111</v>
      </c>
      <c r="AH30" t="n">
        <v>193712.0195483666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156.6059882314908</v>
      </c>
      <c r="AB31" t="n">
        <v>214.2752220668198</v>
      </c>
      <c r="AC31" t="n">
        <v>193.8250956099868</v>
      </c>
      <c r="AD31" t="n">
        <v>156605.9882314908</v>
      </c>
      <c r="AE31" t="n">
        <v>214275.2220668198</v>
      </c>
      <c r="AF31" t="n">
        <v>4.964380920858617e-06</v>
      </c>
      <c r="AG31" t="n">
        <v>6.901041666666667</v>
      </c>
      <c r="AH31" t="n">
        <v>193825.0956099868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156.6190131506586</v>
      </c>
      <c r="AB32" t="n">
        <v>214.293043335844</v>
      </c>
      <c r="AC32" t="n">
        <v>193.8412160421077</v>
      </c>
      <c r="AD32" t="n">
        <v>156619.0131506586</v>
      </c>
      <c r="AE32" t="n">
        <v>214293.043335844</v>
      </c>
      <c r="AF32" t="n">
        <v>4.965446340266471e-06</v>
      </c>
      <c r="AG32" t="n">
        <v>6.901041666666667</v>
      </c>
      <c r="AH32" t="n">
        <v>193841.2160421077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156.6764385139605</v>
      </c>
      <c r="AB33" t="n">
        <v>214.3716152513418</v>
      </c>
      <c r="AC33" t="n">
        <v>193.9122891642668</v>
      </c>
      <c r="AD33" t="n">
        <v>156676.4385139605</v>
      </c>
      <c r="AE33" t="n">
        <v>214371.6152513418</v>
      </c>
      <c r="AF33" t="n">
        <v>4.963157661538489e-06</v>
      </c>
      <c r="AG33" t="n">
        <v>6.901041666666667</v>
      </c>
      <c r="AH33" t="n">
        <v>193912.2891642668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156.4261910540552</v>
      </c>
      <c r="AB34" t="n">
        <v>214.0292156365608</v>
      </c>
      <c r="AC34" t="n">
        <v>193.6025676881595</v>
      </c>
      <c r="AD34" t="n">
        <v>156426.1910540552</v>
      </c>
      <c r="AE34" t="n">
        <v>214029.2156365608</v>
      </c>
      <c r="AF34" t="n">
        <v>4.965762020091019e-06</v>
      </c>
      <c r="AG34" t="n">
        <v>6.901041666666667</v>
      </c>
      <c r="AH34" t="n">
        <v>193602.5676881595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156.4185576873551</v>
      </c>
      <c r="AB35" t="n">
        <v>214.0187713274813</v>
      </c>
      <c r="AC35" t="n">
        <v>193.5931201692798</v>
      </c>
      <c r="AD35" t="n">
        <v>156418.5576873551</v>
      </c>
      <c r="AE35" t="n">
        <v>214018.7713274813</v>
      </c>
      <c r="AF35" t="n">
        <v>4.959172203753559e-06</v>
      </c>
      <c r="AG35" t="n">
        <v>6.909722222222222</v>
      </c>
      <c r="AH35" t="n">
        <v>193593.1201692798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155.6943916703745</v>
      </c>
      <c r="AB36" t="n">
        <v>213.0279354350991</v>
      </c>
      <c r="AC36" t="n">
        <v>192.6968482638194</v>
      </c>
      <c r="AD36" t="n">
        <v>155694.3916703745</v>
      </c>
      <c r="AE36" t="n">
        <v>213027.9354350991</v>
      </c>
      <c r="AF36" t="n">
        <v>5.004274958686007e-06</v>
      </c>
      <c r="AG36" t="n">
        <v>6.848958333333333</v>
      </c>
      <c r="AH36" t="n">
        <v>192696.8482638194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155.6757139573193</v>
      </c>
      <c r="AB37" t="n">
        <v>213.0023797640944</v>
      </c>
      <c r="AC37" t="n">
        <v>192.6737315901878</v>
      </c>
      <c r="AD37" t="n">
        <v>155675.7139573193</v>
      </c>
      <c r="AE37" t="n">
        <v>213002.3797640944</v>
      </c>
      <c r="AF37" t="n">
        <v>5.003919818883389e-06</v>
      </c>
      <c r="AG37" t="n">
        <v>6.848958333333333</v>
      </c>
      <c r="AH37" t="n">
        <v>192673.7315901878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155.6905995044197</v>
      </c>
      <c r="AB38" t="n">
        <v>213.0227468263411</v>
      </c>
      <c r="AC38" t="n">
        <v>192.692154848599</v>
      </c>
      <c r="AD38" t="n">
        <v>155690.5995044197</v>
      </c>
      <c r="AE38" t="n">
        <v>213022.7468263411</v>
      </c>
      <c r="AF38" t="n">
        <v>5.000920860550172e-06</v>
      </c>
      <c r="AG38" t="n">
        <v>6.848958333333333</v>
      </c>
      <c r="AH38" t="n">
        <v>192692.154848599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155.49818889474</v>
      </c>
      <c r="AB39" t="n">
        <v>212.7594821416206</v>
      </c>
      <c r="AC39" t="n">
        <v>192.4540157758938</v>
      </c>
      <c r="AD39" t="n">
        <v>155498.18889474</v>
      </c>
      <c r="AE39" t="n">
        <v>212759.4821416206</v>
      </c>
      <c r="AF39" t="n">
        <v>5.007431756931497e-06</v>
      </c>
      <c r="AG39" t="n">
        <v>6.840277777777778</v>
      </c>
      <c r="AH39" t="n">
        <v>192454.0157758938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155.5184683454462</v>
      </c>
      <c r="AB40" t="n">
        <v>212.787229380743</v>
      </c>
      <c r="AC40" t="n">
        <v>192.4791148574579</v>
      </c>
      <c r="AD40" t="n">
        <v>155518.4683454462</v>
      </c>
      <c r="AE40" t="n">
        <v>212787.229380743</v>
      </c>
      <c r="AF40" t="n">
        <v>5.003722518993045e-06</v>
      </c>
      <c r="AG40" t="n">
        <v>6.848958333333333</v>
      </c>
      <c r="AH40" t="n">
        <v>192479.1148574579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155.4798355483834</v>
      </c>
      <c r="AB41" t="n">
        <v>212.7343702834429</v>
      </c>
      <c r="AC41" t="n">
        <v>192.4313005582159</v>
      </c>
      <c r="AD41" t="n">
        <v>155479.8355483834</v>
      </c>
      <c r="AE41" t="n">
        <v>212734.3702834429</v>
      </c>
      <c r="AF41" t="n">
        <v>5.004274958686007e-06</v>
      </c>
      <c r="AG41" t="n">
        <v>6.848958333333333</v>
      </c>
      <c r="AH41" t="n">
        <v>192431.3005582159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155.3618637362546</v>
      </c>
      <c r="AB42" t="n">
        <v>212.5729560455394</v>
      </c>
      <c r="AC42" t="n">
        <v>192.2852914686315</v>
      </c>
      <c r="AD42" t="n">
        <v>155361.8637362546</v>
      </c>
      <c r="AE42" t="n">
        <v>212572.9560455394</v>
      </c>
      <c r="AF42" t="n">
        <v>5.005656057918407e-06</v>
      </c>
      <c r="AG42" t="n">
        <v>6.840277777777778</v>
      </c>
      <c r="AH42" t="n">
        <v>192285.2914686315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155.2398785423341</v>
      </c>
      <c r="AB43" t="n">
        <v>212.4060505216105</v>
      </c>
      <c r="AC43" t="n">
        <v>192.134315173653</v>
      </c>
      <c r="AD43" t="n">
        <v>155239.8785423341</v>
      </c>
      <c r="AE43" t="n">
        <v>212406.0505216105</v>
      </c>
      <c r="AF43" t="n">
        <v>5.004787938400898e-06</v>
      </c>
      <c r="AG43" t="n">
        <v>6.840277777777778</v>
      </c>
      <c r="AH43" t="n">
        <v>192134.315173653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154.7714391691373</v>
      </c>
      <c r="AB44" t="n">
        <v>211.7651111051163</v>
      </c>
      <c r="AC44" t="n">
        <v>191.5545461155046</v>
      </c>
      <c r="AD44" t="n">
        <v>154771.4391691373</v>
      </c>
      <c r="AE44" t="n">
        <v>211765.1111051163</v>
      </c>
      <c r="AF44" t="n">
        <v>5.037460800241726e-06</v>
      </c>
      <c r="AG44" t="n">
        <v>6.796875</v>
      </c>
      <c r="AH44" t="n">
        <v>191554.5461155046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  <c r="AA45" t="n">
        <v>154.7202099985533</v>
      </c>
      <c r="AB45" t="n">
        <v>211.6950170938518</v>
      </c>
      <c r="AC45" t="n">
        <v>191.4911417782977</v>
      </c>
      <c r="AD45" t="n">
        <v>154720.2099985533</v>
      </c>
      <c r="AE45" t="n">
        <v>211695.0170938518</v>
      </c>
      <c r="AF45" t="n">
        <v>5.036908360548765e-06</v>
      </c>
      <c r="AG45" t="n">
        <v>6.796875</v>
      </c>
      <c r="AH45" t="n">
        <v>191491.1417782977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  <c r="AA46" t="n">
        <v>154.6902885318892</v>
      </c>
      <c r="AB46" t="n">
        <v>211.6540772231201</v>
      </c>
      <c r="AC46" t="n">
        <v>191.4541091513691</v>
      </c>
      <c r="AD46" t="n">
        <v>154690.2885318892</v>
      </c>
      <c r="AE46" t="n">
        <v>211654.0772231201</v>
      </c>
      <c r="AF46" t="n">
        <v>5.036355920855805e-06</v>
      </c>
      <c r="AG46" t="n">
        <v>6.805555555555555</v>
      </c>
      <c r="AH46" t="n">
        <v>191454.1091513691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154.5763067835581</v>
      </c>
      <c r="AB47" t="n">
        <v>211.4981223665337</v>
      </c>
      <c r="AC47" t="n">
        <v>191.3130384074112</v>
      </c>
      <c r="AD47" t="n">
        <v>154576.3067835581</v>
      </c>
      <c r="AE47" t="n">
        <v>211498.1223665337</v>
      </c>
      <c r="AF47" t="n">
        <v>5.039591639057432e-06</v>
      </c>
      <c r="AG47" t="n">
        <v>6.796875</v>
      </c>
      <c r="AH47" t="n">
        <v>191313.0384074112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  <c r="AA48" t="n">
        <v>154.6870155697185</v>
      </c>
      <c r="AB48" t="n">
        <v>211.6495990118852</v>
      </c>
      <c r="AC48" t="n">
        <v>191.4500583343292</v>
      </c>
      <c r="AD48" t="n">
        <v>154687.0155697185</v>
      </c>
      <c r="AE48" t="n">
        <v>211649.5990118852</v>
      </c>
      <c r="AF48" t="n">
        <v>5.039039199364471e-06</v>
      </c>
      <c r="AG48" t="n">
        <v>6.796875</v>
      </c>
      <c r="AH48" t="n">
        <v>191450.0583343293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  <c r="AA49" t="n">
        <v>154.7428655388316</v>
      </c>
      <c r="AB49" t="n">
        <v>211.7260154035525</v>
      </c>
      <c r="AC49" t="n">
        <v>191.5191816528269</v>
      </c>
      <c r="AD49" t="n">
        <v>154742.8655388316</v>
      </c>
      <c r="AE49" t="n">
        <v>211726.0154035525</v>
      </c>
      <c r="AF49" t="n">
        <v>5.033356962522588e-06</v>
      </c>
      <c r="AG49" t="n">
        <v>6.805555555555555</v>
      </c>
      <c r="AH49" t="n">
        <v>191519.181652827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  <c r="AA50" t="n">
        <v>154.5298489532236</v>
      </c>
      <c r="AB50" t="n">
        <v>211.4345567134953</v>
      </c>
      <c r="AC50" t="n">
        <v>191.2555393710839</v>
      </c>
      <c r="AD50" t="n">
        <v>154529.8489532236</v>
      </c>
      <c r="AE50" t="n">
        <v>211434.5567134953</v>
      </c>
      <c r="AF50" t="n">
        <v>5.036711060658423e-06</v>
      </c>
      <c r="AG50" t="n">
        <v>6.796875</v>
      </c>
      <c r="AH50" t="n">
        <v>191255.5393710839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154.4393820862399</v>
      </c>
      <c r="AB51" t="n">
        <v>211.3107759549718</v>
      </c>
      <c r="AC51" t="n">
        <v>191.1435720744264</v>
      </c>
      <c r="AD51" t="n">
        <v>154439.3820862399</v>
      </c>
      <c r="AE51" t="n">
        <v>211310.7759549718</v>
      </c>
      <c r="AF51" t="n">
        <v>5.035132661535677e-06</v>
      </c>
      <c r="AG51" t="n">
        <v>6.805555555555555</v>
      </c>
      <c r="AH51" t="n">
        <v>191143.5720744264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154.1365185431787</v>
      </c>
      <c r="AB52" t="n">
        <v>210.8963846939591</v>
      </c>
      <c r="AC52" t="n">
        <v>190.7687297337628</v>
      </c>
      <c r="AD52" t="n">
        <v>154136.5185431787</v>
      </c>
      <c r="AE52" t="n">
        <v>210896.3846939591</v>
      </c>
      <c r="AF52" t="n">
        <v>5.040854358355629e-06</v>
      </c>
      <c r="AG52" t="n">
        <v>6.796875</v>
      </c>
      <c r="AH52" t="n">
        <v>190768.7297337628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  <c r="AA53" t="n">
        <v>153.8232170157708</v>
      </c>
      <c r="AB53" t="n">
        <v>210.467711722272</v>
      </c>
      <c r="AC53" t="n">
        <v>190.3809687088471</v>
      </c>
      <c r="AD53" t="n">
        <v>153823.2170157708</v>
      </c>
      <c r="AE53" t="n">
        <v>210467.711722272</v>
      </c>
      <c r="AF53" t="n">
        <v>5.044050616579188e-06</v>
      </c>
      <c r="AG53" t="n">
        <v>6.788194444444445</v>
      </c>
      <c r="AH53" t="n">
        <v>190380.9687088471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153.7606543341828</v>
      </c>
      <c r="AB54" t="n">
        <v>210.3821107012525</v>
      </c>
      <c r="AC54" t="n">
        <v>190.303537329132</v>
      </c>
      <c r="AD54" t="n">
        <v>153760.6543341828</v>
      </c>
      <c r="AE54" t="n">
        <v>210382.1107012525</v>
      </c>
      <c r="AF54" t="n">
        <v>5.041564637960865e-06</v>
      </c>
      <c r="AG54" t="n">
        <v>6.796875</v>
      </c>
      <c r="AH54" t="n">
        <v>190303.537329132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153.758518491797</v>
      </c>
      <c r="AB55" t="n">
        <v>210.3791883474736</v>
      </c>
      <c r="AC55" t="n">
        <v>190.3008938806961</v>
      </c>
      <c r="AD55" t="n">
        <v>153758.518491797</v>
      </c>
      <c r="AE55" t="n">
        <v>210379.1883474736</v>
      </c>
      <c r="AF55" t="n">
        <v>5.037815940044344e-06</v>
      </c>
      <c r="AG55" t="n">
        <v>6.796875</v>
      </c>
      <c r="AH55" t="n">
        <v>190300.8938806961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  <c r="AA56" t="n">
        <v>152.9728216625516</v>
      </c>
      <c r="AB56" t="n">
        <v>209.3041632832029</v>
      </c>
      <c r="AC56" t="n">
        <v>189.3284676997519</v>
      </c>
      <c r="AD56" t="n">
        <v>152972.8216625516</v>
      </c>
      <c r="AE56" t="n">
        <v>209304.1632832029</v>
      </c>
      <c r="AF56" t="n">
        <v>5.083392214713615e-06</v>
      </c>
      <c r="AG56" t="n">
        <v>6.736111111111111</v>
      </c>
      <c r="AH56" t="n">
        <v>189328.4676997519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152.9827446933685</v>
      </c>
      <c r="AB57" t="n">
        <v>209.3177404117398</v>
      </c>
      <c r="AC57" t="n">
        <v>189.3407490461969</v>
      </c>
      <c r="AD57" t="n">
        <v>152982.7446933685</v>
      </c>
      <c r="AE57" t="n">
        <v>209317.7404117398</v>
      </c>
      <c r="AF57" t="n">
        <v>5.081419215810184e-06</v>
      </c>
      <c r="AG57" t="n">
        <v>6.744791666666667</v>
      </c>
      <c r="AH57" t="n">
        <v>189340.7490461969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153.1279737728154</v>
      </c>
      <c r="AB58" t="n">
        <v>209.5164492452936</v>
      </c>
      <c r="AC58" t="n">
        <v>189.520493387566</v>
      </c>
      <c r="AD58" t="n">
        <v>153127.9737728153</v>
      </c>
      <c r="AE58" t="n">
        <v>209516.4492452936</v>
      </c>
      <c r="AF58" t="n">
        <v>5.078854317235723e-06</v>
      </c>
      <c r="AG58" t="n">
        <v>6.744791666666667</v>
      </c>
      <c r="AH58" t="n">
        <v>189520.493387566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153.1067181022018</v>
      </c>
      <c r="AB59" t="n">
        <v>209.4873662990261</v>
      </c>
      <c r="AC59" t="n">
        <v>189.494186076872</v>
      </c>
      <c r="AD59" t="n">
        <v>153106.7181022018</v>
      </c>
      <c r="AE59" t="n">
        <v>209487.3662990261</v>
      </c>
      <c r="AF59" t="n">
        <v>5.08122191591984e-06</v>
      </c>
      <c r="AG59" t="n">
        <v>6.744791666666667</v>
      </c>
      <c r="AH59" t="n">
        <v>189494.1860768721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153.2397155016955</v>
      </c>
      <c r="AB60" t="n">
        <v>209.6693392084445</v>
      </c>
      <c r="AC60" t="n">
        <v>189.6587917472162</v>
      </c>
      <c r="AD60" t="n">
        <v>153239.7155016955</v>
      </c>
      <c r="AE60" t="n">
        <v>209669.3392084445</v>
      </c>
      <c r="AF60" t="n">
        <v>5.077433758025251e-06</v>
      </c>
      <c r="AG60" t="n">
        <v>6.744791666666667</v>
      </c>
      <c r="AH60" t="n">
        <v>189658.7917472162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153.232210527036</v>
      </c>
      <c r="AB61" t="n">
        <v>209.6590705710192</v>
      </c>
      <c r="AC61" t="n">
        <v>189.6495031341347</v>
      </c>
      <c r="AD61" t="n">
        <v>153232.210527036</v>
      </c>
      <c r="AE61" t="n">
        <v>209659.0705710192</v>
      </c>
      <c r="AF61" t="n">
        <v>5.076131578748988e-06</v>
      </c>
      <c r="AG61" t="n">
        <v>6.744791666666667</v>
      </c>
      <c r="AH61" t="n">
        <v>189649.5031341347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153.0586500056517</v>
      </c>
      <c r="AB62" t="n">
        <v>209.4215974087116</v>
      </c>
      <c r="AC62" t="n">
        <v>189.434694077142</v>
      </c>
      <c r="AD62" t="n">
        <v>153058.6500056517</v>
      </c>
      <c r="AE62" t="n">
        <v>209421.5974087116</v>
      </c>
      <c r="AF62" t="n">
        <v>5.078499177433105e-06</v>
      </c>
      <c r="AG62" t="n">
        <v>6.744791666666667</v>
      </c>
      <c r="AH62" t="n">
        <v>189434.694077142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153.1093908780709</v>
      </c>
      <c r="AB63" t="n">
        <v>209.4910233088849</v>
      </c>
      <c r="AC63" t="n">
        <v>189.4974940668425</v>
      </c>
      <c r="AD63" t="n">
        <v>153109.3908780709</v>
      </c>
      <c r="AE63" t="n">
        <v>209491.0233088849</v>
      </c>
      <c r="AF63" t="n">
        <v>5.078499177433105e-06</v>
      </c>
      <c r="AG63" t="n">
        <v>6.744791666666667</v>
      </c>
      <c r="AH63" t="n">
        <v>189497.4940668425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152.9715336893888</v>
      </c>
      <c r="AB64" t="n">
        <v>209.3024010215002</v>
      </c>
      <c r="AC64" t="n">
        <v>189.3268736258327</v>
      </c>
      <c r="AD64" t="n">
        <v>152971.5336893888</v>
      </c>
      <c r="AE64" t="n">
        <v>209302.4010215002</v>
      </c>
      <c r="AF64" t="n">
        <v>5.078854317235723e-06</v>
      </c>
      <c r="AG64" t="n">
        <v>6.744791666666667</v>
      </c>
      <c r="AH64" t="n">
        <v>189326.8736258327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152.8472297039051</v>
      </c>
      <c r="AB65" t="n">
        <v>209.1323228246566</v>
      </c>
      <c r="AC65" t="n">
        <v>189.1730274533896</v>
      </c>
      <c r="AD65" t="n">
        <v>152847.2297039051</v>
      </c>
      <c r="AE65" t="n">
        <v>209132.3228246566</v>
      </c>
      <c r="AF65" t="n">
        <v>5.078499177433105e-06</v>
      </c>
      <c r="AG65" t="n">
        <v>6.744791666666667</v>
      </c>
      <c r="AH65" t="n">
        <v>189173.0274533896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  <c r="AA66" t="n">
        <v>152.7130452083192</v>
      </c>
      <c r="AB66" t="n">
        <v>208.9487256779938</v>
      </c>
      <c r="AC66" t="n">
        <v>189.0069525607241</v>
      </c>
      <c r="AD66" t="n">
        <v>152713.0452083191</v>
      </c>
      <c r="AE66" t="n">
        <v>208948.7256779938</v>
      </c>
      <c r="AF66" t="n">
        <v>5.07834133752083e-06</v>
      </c>
      <c r="AG66" t="n">
        <v>6.744791666666667</v>
      </c>
      <c r="AH66" t="n">
        <v>189006.9525607241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152.475304676917</v>
      </c>
      <c r="AB67" t="n">
        <v>208.6234385945575</v>
      </c>
      <c r="AC67" t="n">
        <v>188.7127104199875</v>
      </c>
      <c r="AD67" t="n">
        <v>152475.304676917</v>
      </c>
      <c r="AE67" t="n">
        <v>208623.4385945575</v>
      </c>
      <c r="AF67" t="n">
        <v>5.085049533792498e-06</v>
      </c>
      <c r="AG67" t="n">
        <v>6.736111111111111</v>
      </c>
      <c r="AH67" t="n">
        <v>188712.7104199875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  <c r="AA68" t="n">
        <v>152.4420966625085</v>
      </c>
      <c r="AB68" t="n">
        <v>208.5780019242097</v>
      </c>
      <c r="AC68" t="n">
        <v>188.6716101616869</v>
      </c>
      <c r="AD68" t="n">
        <v>152442.0966625085</v>
      </c>
      <c r="AE68" t="n">
        <v>208578.0019242097</v>
      </c>
      <c r="AF68" t="n">
        <v>5.077788897827869e-06</v>
      </c>
      <c r="AG68" t="n">
        <v>6.744791666666667</v>
      </c>
      <c r="AH68" t="n">
        <v>188671.610161687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  <c r="AA69" t="n">
        <v>152.0769673832885</v>
      </c>
      <c r="AB69" t="n">
        <v>208.0784159360142</v>
      </c>
      <c r="AC69" t="n">
        <v>188.2197039590313</v>
      </c>
      <c r="AD69" t="n">
        <v>152076.9673832885</v>
      </c>
      <c r="AE69" t="n">
        <v>208078.4159360142</v>
      </c>
      <c r="AF69" t="n">
        <v>5.085246833682842e-06</v>
      </c>
      <c r="AG69" t="n">
        <v>6.736111111111111</v>
      </c>
      <c r="AH69" t="n">
        <v>188219.7039590313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151.8710921153883</v>
      </c>
      <c r="AB70" t="n">
        <v>207.7967283118975</v>
      </c>
      <c r="AC70" t="n">
        <v>187.9649002064091</v>
      </c>
      <c r="AD70" t="n">
        <v>151871.0921153883</v>
      </c>
      <c r="AE70" t="n">
        <v>207796.7283118975</v>
      </c>
      <c r="AF70" t="n">
        <v>5.086312253090694e-06</v>
      </c>
      <c r="AG70" t="n">
        <v>6.736111111111111</v>
      </c>
      <c r="AH70" t="n">
        <v>187964.9002064091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  <c r="AA71" t="n">
        <v>151.7687033243552</v>
      </c>
      <c r="AB71" t="n">
        <v>207.6566354509314</v>
      </c>
      <c r="AC71" t="n">
        <v>187.838177611472</v>
      </c>
      <c r="AD71" t="n">
        <v>151768.7033243552</v>
      </c>
      <c r="AE71" t="n">
        <v>207656.6354509314</v>
      </c>
      <c r="AF71" t="n">
        <v>5.085246833682842e-06</v>
      </c>
      <c r="AG71" t="n">
        <v>6.736111111111111</v>
      </c>
      <c r="AH71" t="n">
        <v>187838.177611472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  <c r="AA72" t="n">
        <v>151.6815486680273</v>
      </c>
      <c r="AB72" t="n">
        <v>207.5373866051515</v>
      </c>
      <c r="AC72" t="n">
        <v>187.7303097081666</v>
      </c>
      <c r="AD72" t="n">
        <v>151681.5486680273</v>
      </c>
      <c r="AE72" t="n">
        <v>207537.3866051515</v>
      </c>
      <c r="AF72" t="n">
        <v>5.081971655503145e-06</v>
      </c>
      <c r="AG72" t="n">
        <v>6.736111111111111</v>
      </c>
      <c r="AH72" t="n">
        <v>187730.3097081666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151.4461923945057</v>
      </c>
      <c r="AB73" t="n">
        <v>207.2153617685335</v>
      </c>
      <c r="AC73" t="n">
        <v>187.4390184699905</v>
      </c>
      <c r="AD73" t="n">
        <v>151446.1923945057</v>
      </c>
      <c r="AE73" t="n">
        <v>207215.3617685335</v>
      </c>
      <c r="AF73" t="n">
        <v>5.08670685287138e-06</v>
      </c>
      <c r="AG73" t="n">
        <v>6.736111111111111</v>
      </c>
      <c r="AH73" t="n">
        <v>187439.0184699905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  <c r="AA74" t="n">
        <v>151.3380036430732</v>
      </c>
      <c r="AB74" t="n">
        <v>207.0673331458727</v>
      </c>
      <c r="AC74" t="n">
        <v>187.305117491317</v>
      </c>
      <c r="AD74" t="n">
        <v>151338.0036430732</v>
      </c>
      <c r="AE74" t="n">
        <v>207067.3331458727</v>
      </c>
      <c r="AF74" t="n">
        <v>5.083392214713615e-06</v>
      </c>
      <c r="AG74" t="n">
        <v>6.736111111111111</v>
      </c>
      <c r="AH74" t="n">
        <v>187305.117491317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  <c r="AA75" t="n">
        <v>151.2375250512783</v>
      </c>
      <c r="AB75" t="n">
        <v>206.9298539037765</v>
      </c>
      <c r="AC75" t="n">
        <v>187.1807590751331</v>
      </c>
      <c r="AD75" t="n">
        <v>151237.5250512784</v>
      </c>
      <c r="AE75" t="n">
        <v>206929.8539037765</v>
      </c>
      <c r="AF75" t="n">
        <v>5.084497094099537e-06</v>
      </c>
      <c r="AG75" t="n">
        <v>6.736111111111111</v>
      </c>
      <c r="AH75" t="n">
        <v>187180.7590751331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  <c r="AA76" t="n">
        <v>151.1512513204646</v>
      </c>
      <c r="AB76" t="n">
        <v>206.8118103791489</v>
      </c>
      <c r="AC76" t="n">
        <v>187.0739814588207</v>
      </c>
      <c r="AD76" t="n">
        <v>151151.2513204646</v>
      </c>
      <c r="AE76" t="n">
        <v>206811.8103791489</v>
      </c>
      <c r="AF76" t="n">
        <v>5.084141954296919e-06</v>
      </c>
      <c r="AG76" t="n">
        <v>6.736111111111111</v>
      </c>
      <c r="AH76" t="n">
        <v>187073.9814588207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  <c r="AA77" t="n">
        <v>151.0846776462223</v>
      </c>
      <c r="AB77" t="n">
        <v>206.7207213410273</v>
      </c>
      <c r="AC77" t="n">
        <v>186.9915858306532</v>
      </c>
      <c r="AD77" t="n">
        <v>151084.6776462223</v>
      </c>
      <c r="AE77" t="n">
        <v>206720.7213410274</v>
      </c>
      <c r="AF77" t="n">
        <v>5.08212949541542e-06</v>
      </c>
      <c r="AG77" t="n">
        <v>6.736111111111111</v>
      </c>
      <c r="AH77" t="n">
        <v>186991.5858306532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  <c r="AA78" t="n">
        <v>150.9885639140275</v>
      </c>
      <c r="AB78" t="n">
        <v>206.5892142923999</v>
      </c>
      <c r="AC78" t="n">
        <v>186.8726296301755</v>
      </c>
      <c r="AD78" t="n">
        <v>150988.5639140275</v>
      </c>
      <c r="AE78" t="n">
        <v>206589.2142923999</v>
      </c>
      <c r="AF78" t="n">
        <v>5.081971655503145e-06</v>
      </c>
      <c r="AG78" t="n">
        <v>6.736111111111111</v>
      </c>
      <c r="AH78" t="n">
        <v>186872.6296301755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150.9752989745396</v>
      </c>
      <c r="AB79" t="n">
        <v>206.5710646169848</v>
      </c>
      <c r="AC79" t="n">
        <v>186.8562121343087</v>
      </c>
      <c r="AD79" t="n">
        <v>150975.2989745396</v>
      </c>
      <c r="AE79" t="n">
        <v>206571.0646169847</v>
      </c>
      <c r="AF79" t="n">
        <v>5.08268193510838e-06</v>
      </c>
      <c r="AG79" t="n">
        <v>6.736111111111111</v>
      </c>
      <c r="AH79" t="n">
        <v>186856.2121343087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6.6914</v>
      </c>
      <c r="E2" t="n">
        <v>14.94</v>
      </c>
      <c r="F2" t="n">
        <v>6.89</v>
      </c>
      <c r="G2" t="n">
        <v>4.54</v>
      </c>
      <c r="H2" t="n">
        <v>0.06</v>
      </c>
      <c r="I2" t="n">
        <v>91</v>
      </c>
      <c r="J2" t="n">
        <v>296.65</v>
      </c>
      <c r="K2" t="n">
        <v>61.82</v>
      </c>
      <c r="L2" t="n">
        <v>1</v>
      </c>
      <c r="M2" t="n">
        <v>89</v>
      </c>
      <c r="N2" t="n">
        <v>83.83</v>
      </c>
      <c r="O2" t="n">
        <v>36821.52</v>
      </c>
      <c r="P2" t="n">
        <v>125.36</v>
      </c>
      <c r="Q2" t="n">
        <v>202.87</v>
      </c>
      <c r="R2" t="n">
        <v>75.86</v>
      </c>
      <c r="S2" t="n">
        <v>13.89</v>
      </c>
      <c r="T2" t="n">
        <v>28873.89</v>
      </c>
      <c r="U2" t="n">
        <v>0.18</v>
      </c>
      <c r="V2" t="n">
        <v>0.5600000000000001</v>
      </c>
      <c r="W2" t="n">
        <v>0.77</v>
      </c>
      <c r="X2" t="n">
        <v>1.85</v>
      </c>
      <c r="Y2" t="n">
        <v>1</v>
      </c>
      <c r="Z2" t="n">
        <v>10</v>
      </c>
      <c r="AA2" t="n">
        <v>359.0599915359134</v>
      </c>
      <c r="AB2" t="n">
        <v>491.2817210282903</v>
      </c>
      <c r="AC2" t="n">
        <v>444.3944830915755</v>
      </c>
      <c r="AD2" t="n">
        <v>359059.9915359134</v>
      </c>
      <c r="AE2" t="n">
        <v>491281.7210282903</v>
      </c>
      <c r="AF2" t="n">
        <v>2.365260876945296e-06</v>
      </c>
      <c r="AG2" t="n">
        <v>12.96875</v>
      </c>
      <c r="AH2" t="n">
        <v>444394.4830915755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7.5781</v>
      </c>
      <c r="E3" t="n">
        <v>13.2</v>
      </c>
      <c r="F3" t="n">
        <v>6.42</v>
      </c>
      <c r="G3" t="n">
        <v>5.67</v>
      </c>
      <c r="H3" t="n">
        <v>0.07000000000000001</v>
      </c>
      <c r="I3" t="n">
        <v>68</v>
      </c>
      <c r="J3" t="n">
        <v>297.17</v>
      </c>
      <c r="K3" t="n">
        <v>61.82</v>
      </c>
      <c r="L3" t="n">
        <v>1.25</v>
      </c>
      <c r="M3" t="n">
        <v>66</v>
      </c>
      <c r="N3" t="n">
        <v>84.09999999999999</v>
      </c>
      <c r="O3" t="n">
        <v>36885.7</v>
      </c>
      <c r="P3" t="n">
        <v>116.71</v>
      </c>
      <c r="Q3" t="n">
        <v>202.88</v>
      </c>
      <c r="R3" t="n">
        <v>60.49</v>
      </c>
      <c r="S3" t="n">
        <v>13.89</v>
      </c>
      <c r="T3" t="n">
        <v>21303.22</v>
      </c>
      <c r="U3" t="n">
        <v>0.23</v>
      </c>
      <c r="V3" t="n">
        <v>0.6</v>
      </c>
      <c r="W3" t="n">
        <v>0.76</v>
      </c>
      <c r="X3" t="n">
        <v>1.38</v>
      </c>
      <c r="Y3" t="n">
        <v>1</v>
      </c>
      <c r="Z3" t="n">
        <v>10</v>
      </c>
      <c r="AA3" t="n">
        <v>312.7402929462727</v>
      </c>
      <c r="AB3" t="n">
        <v>427.9050659370639</v>
      </c>
      <c r="AC3" t="n">
        <v>387.0664070125617</v>
      </c>
      <c r="AD3" t="n">
        <v>312740.2929462728</v>
      </c>
      <c r="AE3" t="n">
        <v>427905.0659370638</v>
      </c>
      <c r="AF3" t="n">
        <v>2.678689579397309e-06</v>
      </c>
      <c r="AG3" t="n">
        <v>11.45833333333333</v>
      </c>
      <c r="AH3" t="n">
        <v>387066.4070125617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8.2012</v>
      </c>
      <c r="E4" t="n">
        <v>12.19</v>
      </c>
      <c r="F4" t="n">
        <v>6.14</v>
      </c>
      <c r="G4" t="n">
        <v>6.7</v>
      </c>
      <c r="H4" t="n">
        <v>0.09</v>
      </c>
      <c r="I4" t="n">
        <v>55</v>
      </c>
      <c r="J4" t="n">
        <v>297.7</v>
      </c>
      <c r="K4" t="n">
        <v>61.82</v>
      </c>
      <c r="L4" t="n">
        <v>1.5</v>
      </c>
      <c r="M4" t="n">
        <v>53</v>
      </c>
      <c r="N4" t="n">
        <v>84.37</v>
      </c>
      <c r="O4" t="n">
        <v>36949.99</v>
      </c>
      <c r="P4" t="n">
        <v>111.5</v>
      </c>
      <c r="Q4" t="n">
        <v>202.91</v>
      </c>
      <c r="R4" t="n">
        <v>52.05</v>
      </c>
      <c r="S4" t="n">
        <v>13.89</v>
      </c>
      <c r="T4" t="n">
        <v>17147.97</v>
      </c>
      <c r="U4" t="n">
        <v>0.27</v>
      </c>
      <c r="V4" t="n">
        <v>0.63</v>
      </c>
      <c r="W4" t="n">
        <v>0.72</v>
      </c>
      <c r="X4" t="n">
        <v>1.1</v>
      </c>
      <c r="Y4" t="n">
        <v>1</v>
      </c>
      <c r="Z4" t="n">
        <v>10</v>
      </c>
      <c r="AA4" t="n">
        <v>288.679107891903</v>
      </c>
      <c r="AB4" t="n">
        <v>394.9834910411078</v>
      </c>
      <c r="AC4" t="n">
        <v>357.286821018955</v>
      </c>
      <c r="AD4" t="n">
        <v>288679.107891903</v>
      </c>
      <c r="AE4" t="n">
        <v>394983.4910411077</v>
      </c>
      <c r="AF4" t="n">
        <v>2.898941552441009e-06</v>
      </c>
      <c r="AG4" t="n">
        <v>10.58159722222222</v>
      </c>
      <c r="AH4" t="n">
        <v>357286.821018955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8.6791</v>
      </c>
      <c r="E5" t="n">
        <v>11.52</v>
      </c>
      <c r="F5" t="n">
        <v>5.97</v>
      </c>
      <c r="G5" t="n">
        <v>7.79</v>
      </c>
      <c r="H5" t="n">
        <v>0.1</v>
      </c>
      <c r="I5" t="n">
        <v>46</v>
      </c>
      <c r="J5" t="n">
        <v>298.22</v>
      </c>
      <c r="K5" t="n">
        <v>61.82</v>
      </c>
      <c r="L5" t="n">
        <v>1.75</v>
      </c>
      <c r="M5" t="n">
        <v>44</v>
      </c>
      <c r="N5" t="n">
        <v>84.65000000000001</v>
      </c>
      <c r="O5" t="n">
        <v>37014.39</v>
      </c>
      <c r="P5" t="n">
        <v>108.29</v>
      </c>
      <c r="Q5" t="n">
        <v>202.95</v>
      </c>
      <c r="R5" t="n">
        <v>46.77</v>
      </c>
      <c r="S5" t="n">
        <v>13.89</v>
      </c>
      <c r="T5" t="n">
        <v>14554.38</v>
      </c>
      <c r="U5" t="n">
        <v>0.3</v>
      </c>
      <c r="V5" t="n">
        <v>0.65</v>
      </c>
      <c r="W5" t="n">
        <v>0.71</v>
      </c>
      <c r="X5" t="n">
        <v>0.93</v>
      </c>
      <c r="Y5" t="n">
        <v>1</v>
      </c>
      <c r="Z5" t="n">
        <v>10</v>
      </c>
      <c r="AA5" t="n">
        <v>269.392163509163</v>
      </c>
      <c r="AB5" t="n">
        <v>368.5942428567088</v>
      </c>
      <c r="AC5" t="n">
        <v>333.4161256437327</v>
      </c>
      <c r="AD5" t="n">
        <v>269392.163509163</v>
      </c>
      <c r="AE5" t="n">
        <v>368594.2428567088</v>
      </c>
      <c r="AF5" t="n">
        <v>3.067868559209721e-06</v>
      </c>
      <c r="AG5" t="n">
        <v>10</v>
      </c>
      <c r="AH5" t="n">
        <v>333416.1256437327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9.104200000000001</v>
      </c>
      <c r="E6" t="n">
        <v>10.98</v>
      </c>
      <c r="F6" t="n">
        <v>5.82</v>
      </c>
      <c r="G6" t="n">
        <v>8.949999999999999</v>
      </c>
      <c r="H6" t="n">
        <v>0.12</v>
      </c>
      <c r="I6" t="n">
        <v>39</v>
      </c>
      <c r="J6" t="n">
        <v>298.74</v>
      </c>
      <c r="K6" t="n">
        <v>61.82</v>
      </c>
      <c r="L6" t="n">
        <v>2</v>
      </c>
      <c r="M6" t="n">
        <v>37</v>
      </c>
      <c r="N6" t="n">
        <v>84.92</v>
      </c>
      <c r="O6" t="n">
        <v>37078.91</v>
      </c>
      <c r="P6" t="n">
        <v>105.52</v>
      </c>
      <c r="Q6" t="n">
        <v>202.96</v>
      </c>
      <c r="R6" t="n">
        <v>41.99</v>
      </c>
      <c r="S6" t="n">
        <v>13.89</v>
      </c>
      <c r="T6" t="n">
        <v>12199.8</v>
      </c>
      <c r="U6" t="n">
        <v>0.33</v>
      </c>
      <c r="V6" t="n">
        <v>0.66</v>
      </c>
      <c r="W6" t="n">
        <v>0.7</v>
      </c>
      <c r="X6" t="n">
        <v>0.78</v>
      </c>
      <c r="Y6" t="n">
        <v>1</v>
      </c>
      <c r="Z6" t="n">
        <v>10</v>
      </c>
      <c r="AA6" t="n">
        <v>252.0980006572638</v>
      </c>
      <c r="AB6" t="n">
        <v>344.9316062779599</v>
      </c>
      <c r="AC6" t="n">
        <v>312.0118178894442</v>
      </c>
      <c r="AD6" t="n">
        <v>252098.0006572639</v>
      </c>
      <c r="AE6" t="n">
        <v>344931.6062779599</v>
      </c>
      <c r="AF6" t="n">
        <v>3.218131941878437e-06</v>
      </c>
      <c r="AG6" t="n">
        <v>9.53125</v>
      </c>
      <c r="AH6" t="n">
        <v>312011.8178894442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9.437200000000001</v>
      </c>
      <c r="E7" t="n">
        <v>10.6</v>
      </c>
      <c r="F7" t="n">
        <v>5.71</v>
      </c>
      <c r="G7" t="n">
        <v>10.08</v>
      </c>
      <c r="H7" t="n">
        <v>0.13</v>
      </c>
      <c r="I7" t="n">
        <v>34</v>
      </c>
      <c r="J7" t="n">
        <v>299.26</v>
      </c>
      <c r="K7" t="n">
        <v>61.82</v>
      </c>
      <c r="L7" t="n">
        <v>2.25</v>
      </c>
      <c r="M7" t="n">
        <v>32</v>
      </c>
      <c r="N7" t="n">
        <v>85.19</v>
      </c>
      <c r="O7" t="n">
        <v>37143.54</v>
      </c>
      <c r="P7" t="n">
        <v>103.42</v>
      </c>
      <c r="Q7" t="n">
        <v>202.88</v>
      </c>
      <c r="R7" t="n">
        <v>38.19</v>
      </c>
      <c r="S7" t="n">
        <v>13.89</v>
      </c>
      <c r="T7" t="n">
        <v>10323.36</v>
      </c>
      <c r="U7" t="n">
        <v>0.36</v>
      </c>
      <c r="V7" t="n">
        <v>0.68</v>
      </c>
      <c r="W7" t="n">
        <v>0.7</v>
      </c>
      <c r="X7" t="n">
        <v>0.67</v>
      </c>
      <c r="Y7" t="n">
        <v>1</v>
      </c>
      <c r="Z7" t="n">
        <v>10</v>
      </c>
      <c r="AA7" t="n">
        <v>236.4831896670682</v>
      </c>
      <c r="AB7" t="n">
        <v>323.5667330043425</v>
      </c>
      <c r="AC7" t="n">
        <v>292.6859781352661</v>
      </c>
      <c r="AD7" t="n">
        <v>236483.1896670682</v>
      </c>
      <c r="AE7" t="n">
        <v>323566.7330043425</v>
      </c>
      <c r="AF7" t="n">
        <v>3.33584002569091e-06</v>
      </c>
      <c r="AG7" t="n">
        <v>9.201388888888889</v>
      </c>
      <c r="AH7" t="n">
        <v>292685.9781352661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9.655900000000001</v>
      </c>
      <c r="E8" t="n">
        <v>10.36</v>
      </c>
      <c r="F8" t="n">
        <v>5.64</v>
      </c>
      <c r="G8" t="n">
        <v>10.91</v>
      </c>
      <c r="H8" t="n">
        <v>0.15</v>
      </c>
      <c r="I8" t="n">
        <v>31</v>
      </c>
      <c r="J8" t="n">
        <v>299.79</v>
      </c>
      <c r="K8" t="n">
        <v>61.82</v>
      </c>
      <c r="L8" t="n">
        <v>2.5</v>
      </c>
      <c r="M8" t="n">
        <v>29</v>
      </c>
      <c r="N8" t="n">
        <v>85.47</v>
      </c>
      <c r="O8" t="n">
        <v>37208.42</v>
      </c>
      <c r="P8" t="n">
        <v>102.02</v>
      </c>
      <c r="Q8" t="n">
        <v>202.87</v>
      </c>
      <c r="R8" t="n">
        <v>36.24</v>
      </c>
      <c r="S8" t="n">
        <v>13.89</v>
      </c>
      <c r="T8" t="n">
        <v>9365.969999999999</v>
      </c>
      <c r="U8" t="n">
        <v>0.38</v>
      </c>
      <c r="V8" t="n">
        <v>0.6899999999999999</v>
      </c>
      <c r="W8" t="n">
        <v>0.6899999999999999</v>
      </c>
      <c r="X8" t="n">
        <v>0.6</v>
      </c>
      <c r="Y8" t="n">
        <v>1</v>
      </c>
      <c r="Z8" t="n">
        <v>10</v>
      </c>
      <c r="AA8" t="n">
        <v>233.5020900053334</v>
      </c>
      <c r="AB8" t="n">
        <v>319.4878609303238</v>
      </c>
      <c r="AC8" t="n">
        <v>288.9963878872576</v>
      </c>
      <c r="AD8" t="n">
        <v>233502.0900053334</v>
      </c>
      <c r="AE8" t="n">
        <v>319487.8609303238</v>
      </c>
      <c r="AF8" t="n">
        <v>3.413145605059642e-06</v>
      </c>
      <c r="AG8" t="n">
        <v>8.993055555555555</v>
      </c>
      <c r="AH8" t="n">
        <v>288996.3878872576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9.8622</v>
      </c>
      <c r="E9" t="n">
        <v>10.14</v>
      </c>
      <c r="F9" t="n">
        <v>5.59</v>
      </c>
      <c r="G9" t="n">
        <v>11.97</v>
      </c>
      <c r="H9" t="n">
        <v>0.16</v>
      </c>
      <c r="I9" t="n">
        <v>28</v>
      </c>
      <c r="J9" t="n">
        <v>300.32</v>
      </c>
      <c r="K9" t="n">
        <v>61.82</v>
      </c>
      <c r="L9" t="n">
        <v>2.75</v>
      </c>
      <c r="M9" t="n">
        <v>26</v>
      </c>
      <c r="N9" t="n">
        <v>85.73999999999999</v>
      </c>
      <c r="O9" t="n">
        <v>37273.29</v>
      </c>
      <c r="P9" t="n">
        <v>101.01</v>
      </c>
      <c r="Q9" t="n">
        <v>202.86</v>
      </c>
      <c r="R9" t="n">
        <v>34.84</v>
      </c>
      <c r="S9" t="n">
        <v>13.89</v>
      </c>
      <c r="T9" t="n">
        <v>8681.059999999999</v>
      </c>
      <c r="U9" t="n">
        <v>0.4</v>
      </c>
      <c r="V9" t="n">
        <v>0.6899999999999999</v>
      </c>
      <c r="W9" t="n">
        <v>0.68</v>
      </c>
      <c r="X9" t="n">
        <v>0.55</v>
      </c>
      <c r="Y9" t="n">
        <v>1</v>
      </c>
      <c r="Z9" t="n">
        <v>10</v>
      </c>
      <c r="AA9" t="n">
        <v>231.188618047146</v>
      </c>
      <c r="AB9" t="n">
        <v>316.3224665339538</v>
      </c>
      <c r="AC9" t="n">
        <v>286.1330942894172</v>
      </c>
      <c r="AD9" t="n">
        <v>231188.618047146</v>
      </c>
      <c r="AE9" t="n">
        <v>316322.4665339538</v>
      </c>
      <c r="AF9" t="n">
        <v>3.486068060586709e-06</v>
      </c>
      <c r="AG9" t="n">
        <v>8.802083333333334</v>
      </c>
      <c r="AH9" t="n">
        <v>286133.0942894172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10.0987</v>
      </c>
      <c r="E10" t="n">
        <v>9.9</v>
      </c>
      <c r="F10" t="n">
        <v>5.52</v>
      </c>
      <c r="G10" t="n">
        <v>13.24</v>
      </c>
      <c r="H10" t="n">
        <v>0.18</v>
      </c>
      <c r="I10" t="n">
        <v>25</v>
      </c>
      <c r="J10" t="n">
        <v>300.84</v>
      </c>
      <c r="K10" t="n">
        <v>61.82</v>
      </c>
      <c r="L10" t="n">
        <v>3</v>
      </c>
      <c r="M10" t="n">
        <v>23</v>
      </c>
      <c r="N10" t="n">
        <v>86.02</v>
      </c>
      <c r="O10" t="n">
        <v>37338.27</v>
      </c>
      <c r="P10" t="n">
        <v>99.69</v>
      </c>
      <c r="Q10" t="n">
        <v>202.86</v>
      </c>
      <c r="R10" t="n">
        <v>32.5</v>
      </c>
      <c r="S10" t="n">
        <v>13.89</v>
      </c>
      <c r="T10" t="n">
        <v>7524.17</v>
      </c>
      <c r="U10" t="n">
        <v>0.43</v>
      </c>
      <c r="V10" t="n">
        <v>0.7</v>
      </c>
      <c r="W10" t="n">
        <v>0.68</v>
      </c>
      <c r="X10" t="n">
        <v>0.48</v>
      </c>
      <c r="Y10" t="n">
        <v>1</v>
      </c>
      <c r="Z10" t="n">
        <v>10</v>
      </c>
      <c r="AA10" t="n">
        <v>228.5251963378587</v>
      </c>
      <c r="AB10" t="n">
        <v>312.6782554494359</v>
      </c>
      <c r="AC10" t="n">
        <v>282.8366815961221</v>
      </c>
      <c r="AD10" t="n">
        <v>228525.1963378587</v>
      </c>
      <c r="AE10" t="n">
        <v>312678.2554494359</v>
      </c>
      <c r="AF10" t="n">
        <v>3.569665543534606e-06</v>
      </c>
      <c r="AG10" t="n">
        <v>8.59375</v>
      </c>
      <c r="AH10" t="n">
        <v>282836.6815961221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10.2444</v>
      </c>
      <c r="E11" t="n">
        <v>9.76</v>
      </c>
      <c r="F11" t="n">
        <v>5.49</v>
      </c>
      <c r="G11" t="n">
        <v>14.31</v>
      </c>
      <c r="H11" t="n">
        <v>0.19</v>
      </c>
      <c r="I11" t="n">
        <v>23</v>
      </c>
      <c r="J11" t="n">
        <v>301.37</v>
      </c>
      <c r="K11" t="n">
        <v>61.82</v>
      </c>
      <c r="L11" t="n">
        <v>3.25</v>
      </c>
      <c r="M11" t="n">
        <v>21</v>
      </c>
      <c r="N11" t="n">
        <v>86.3</v>
      </c>
      <c r="O11" t="n">
        <v>37403.38</v>
      </c>
      <c r="P11" t="n">
        <v>99.06</v>
      </c>
      <c r="Q11" t="n">
        <v>202.82</v>
      </c>
      <c r="R11" t="n">
        <v>31.78</v>
      </c>
      <c r="S11" t="n">
        <v>13.89</v>
      </c>
      <c r="T11" t="n">
        <v>7174.06</v>
      </c>
      <c r="U11" t="n">
        <v>0.44</v>
      </c>
      <c r="V11" t="n">
        <v>0.71</v>
      </c>
      <c r="W11" t="n">
        <v>0.67</v>
      </c>
      <c r="X11" t="n">
        <v>0.45</v>
      </c>
      <c r="Y11" t="n">
        <v>1</v>
      </c>
      <c r="Z11" t="n">
        <v>10</v>
      </c>
      <c r="AA11" t="n">
        <v>216.0008542478091</v>
      </c>
      <c r="AB11" t="n">
        <v>295.5418980668616</v>
      </c>
      <c r="AC11" t="n">
        <v>267.3357941111066</v>
      </c>
      <c r="AD11" t="n">
        <v>216000.8542478091</v>
      </c>
      <c r="AE11" t="n">
        <v>295541.8980668616</v>
      </c>
      <c r="AF11" t="n">
        <v>3.621167248674179e-06</v>
      </c>
      <c r="AG11" t="n">
        <v>8.472222222222221</v>
      </c>
      <c r="AH11" t="n">
        <v>267335.7941111066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10.3131</v>
      </c>
      <c r="E12" t="n">
        <v>9.699999999999999</v>
      </c>
      <c r="F12" t="n">
        <v>5.48</v>
      </c>
      <c r="G12" t="n">
        <v>14.94</v>
      </c>
      <c r="H12" t="n">
        <v>0.21</v>
      </c>
      <c r="I12" t="n">
        <v>22</v>
      </c>
      <c r="J12" t="n">
        <v>301.9</v>
      </c>
      <c r="K12" t="n">
        <v>61.82</v>
      </c>
      <c r="L12" t="n">
        <v>3.5</v>
      </c>
      <c r="M12" t="n">
        <v>20</v>
      </c>
      <c r="N12" t="n">
        <v>86.58</v>
      </c>
      <c r="O12" t="n">
        <v>37468.6</v>
      </c>
      <c r="P12" t="n">
        <v>98.90000000000001</v>
      </c>
      <c r="Q12" t="n">
        <v>202.84</v>
      </c>
      <c r="R12" t="n">
        <v>31.44</v>
      </c>
      <c r="S12" t="n">
        <v>13.89</v>
      </c>
      <c r="T12" t="n">
        <v>7008.63</v>
      </c>
      <c r="U12" t="n">
        <v>0.44</v>
      </c>
      <c r="V12" t="n">
        <v>0.71</v>
      </c>
      <c r="W12" t="n">
        <v>0.67</v>
      </c>
      <c r="X12" t="n">
        <v>0.44</v>
      </c>
      <c r="Y12" t="n">
        <v>1</v>
      </c>
      <c r="Z12" t="n">
        <v>10</v>
      </c>
      <c r="AA12" t="n">
        <v>215.4205748159874</v>
      </c>
      <c r="AB12" t="n">
        <v>294.7479341481217</v>
      </c>
      <c r="AC12" t="n">
        <v>266.6176049944357</v>
      </c>
      <c r="AD12" t="n">
        <v>215420.5748159874</v>
      </c>
      <c r="AE12" t="n">
        <v>294747.9341481217</v>
      </c>
      <c r="AF12" t="n">
        <v>3.645451168667923e-06</v>
      </c>
      <c r="AG12" t="n">
        <v>8.420138888888889</v>
      </c>
      <c r="AH12" t="n">
        <v>266617.6049944357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10.4993</v>
      </c>
      <c r="E13" t="n">
        <v>9.52</v>
      </c>
      <c r="F13" t="n">
        <v>5.42</v>
      </c>
      <c r="G13" t="n">
        <v>16.25</v>
      </c>
      <c r="H13" t="n">
        <v>0.22</v>
      </c>
      <c r="I13" t="n">
        <v>20</v>
      </c>
      <c r="J13" t="n">
        <v>302.43</v>
      </c>
      <c r="K13" t="n">
        <v>61.82</v>
      </c>
      <c r="L13" t="n">
        <v>3.75</v>
      </c>
      <c r="M13" t="n">
        <v>18</v>
      </c>
      <c r="N13" t="n">
        <v>86.86</v>
      </c>
      <c r="O13" t="n">
        <v>37533.94</v>
      </c>
      <c r="P13" t="n">
        <v>97.68000000000001</v>
      </c>
      <c r="Q13" t="n">
        <v>202.85</v>
      </c>
      <c r="R13" t="n">
        <v>29.51</v>
      </c>
      <c r="S13" t="n">
        <v>13.89</v>
      </c>
      <c r="T13" t="n">
        <v>6055.12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213.3781328022485</v>
      </c>
      <c r="AB13" t="n">
        <v>291.9533748787433</v>
      </c>
      <c r="AC13" t="n">
        <v>264.0897545395372</v>
      </c>
      <c r="AD13" t="n">
        <v>213378.1328022485</v>
      </c>
      <c r="AE13" t="n">
        <v>291953.3748787433</v>
      </c>
      <c r="AF13" t="n">
        <v>3.711268721838741e-06</v>
      </c>
      <c r="AG13" t="n">
        <v>8.263888888888889</v>
      </c>
      <c r="AH13" t="n">
        <v>264089.7545395372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10.5649</v>
      </c>
      <c r="E14" t="n">
        <v>9.470000000000001</v>
      </c>
      <c r="F14" t="n">
        <v>5.41</v>
      </c>
      <c r="G14" t="n">
        <v>17.09</v>
      </c>
      <c r="H14" t="n">
        <v>0.24</v>
      </c>
      <c r="I14" t="n">
        <v>19</v>
      </c>
      <c r="J14" t="n">
        <v>302.96</v>
      </c>
      <c r="K14" t="n">
        <v>61.82</v>
      </c>
      <c r="L14" t="n">
        <v>4</v>
      </c>
      <c r="M14" t="n">
        <v>17</v>
      </c>
      <c r="N14" t="n">
        <v>87.14</v>
      </c>
      <c r="O14" t="n">
        <v>37599.4</v>
      </c>
      <c r="P14" t="n">
        <v>97.56999999999999</v>
      </c>
      <c r="Q14" t="n">
        <v>202.83</v>
      </c>
      <c r="R14" t="n">
        <v>29.19</v>
      </c>
      <c r="S14" t="n">
        <v>13.89</v>
      </c>
      <c r="T14" t="n">
        <v>5898.22</v>
      </c>
      <c r="U14" t="n">
        <v>0.48</v>
      </c>
      <c r="V14" t="n">
        <v>0.71</v>
      </c>
      <c r="W14" t="n">
        <v>0.67</v>
      </c>
      <c r="X14" t="n">
        <v>0.37</v>
      </c>
      <c r="Y14" t="n">
        <v>1</v>
      </c>
      <c r="Z14" t="n">
        <v>10</v>
      </c>
      <c r="AA14" t="n">
        <v>212.874197728581</v>
      </c>
      <c r="AB14" t="n">
        <v>291.2638686789053</v>
      </c>
      <c r="AC14" t="n">
        <v>263.4660538436835</v>
      </c>
      <c r="AD14" t="n">
        <v>212874.197728581</v>
      </c>
      <c r="AE14" t="n">
        <v>291263.8686789054</v>
      </c>
      <c r="AF14" t="n">
        <v>3.734456860872069e-06</v>
      </c>
      <c r="AG14" t="n">
        <v>8.220486111111111</v>
      </c>
      <c r="AH14" t="n">
        <v>263466.0538436836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10.6645</v>
      </c>
      <c r="E15" t="n">
        <v>9.380000000000001</v>
      </c>
      <c r="F15" t="n">
        <v>5.38</v>
      </c>
      <c r="G15" t="n">
        <v>17.93</v>
      </c>
      <c r="H15" t="n">
        <v>0.25</v>
      </c>
      <c r="I15" t="n">
        <v>18</v>
      </c>
      <c r="J15" t="n">
        <v>303.49</v>
      </c>
      <c r="K15" t="n">
        <v>61.82</v>
      </c>
      <c r="L15" t="n">
        <v>4.25</v>
      </c>
      <c r="M15" t="n">
        <v>16</v>
      </c>
      <c r="N15" t="n">
        <v>87.42</v>
      </c>
      <c r="O15" t="n">
        <v>37664.98</v>
      </c>
      <c r="P15" t="n">
        <v>96.86</v>
      </c>
      <c r="Q15" t="n">
        <v>202.86</v>
      </c>
      <c r="R15" t="n">
        <v>28.31</v>
      </c>
      <c r="S15" t="n">
        <v>13.89</v>
      </c>
      <c r="T15" t="n">
        <v>5465.28</v>
      </c>
      <c r="U15" t="n">
        <v>0.49</v>
      </c>
      <c r="V15" t="n">
        <v>0.72</v>
      </c>
      <c r="W15" t="n">
        <v>0.66</v>
      </c>
      <c r="X15" t="n">
        <v>0.34</v>
      </c>
      <c r="Y15" t="n">
        <v>1</v>
      </c>
      <c r="Z15" t="n">
        <v>10</v>
      </c>
      <c r="AA15" t="n">
        <v>211.7993738747482</v>
      </c>
      <c r="AB15" t="n">
        <v>289.7932472642103</v>
      </c>
      <c r="AC15" t="n">
        <v>262.1357864727764</v>
      </c>
      <c r="AD15" t="n">
        <v>211799.3738747482</v>
      </c>
      <c r="AE15" t="n">
        <v>289793.2472642103</v>
      </c>
      <c r="AF15" t="n">
        <v>3.769663242697061e-06</v>
      </c>
      <c r="AG15" t="n">
        <v>8.142361111111111</v>
      </c>
      <c r="AH15" t="n">
        <v>262135.7864727764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10.7437</v>
      </c>
      <c r="E16" t="n">
        <v>9.31</v>
      </c>
      <c r="F16" t="n">
        <v>5.37</v>
      </c>
      <c r="G16" t="n">
        <v>18.94</v>
      </c>
      <c r="H16" t="n">
        <v>0.26</v>
      </c>
      <c r="I16" t="n">
        <v>17</v>
      </c>
      <c r="J16" t="n">
        <v>304.03</v>
      </c>
      <c r="K16" t="n">
        <v>61.82</v>
      </c>
      <c r="L16" t="n">
        <v>4.5</v>
      </c>
      <c r="M16" t="n">
        <v>15</v>
      </c>
      <c r="N16" t="n">
        <v>87.7</v>
      </c>
      <c r="O16" t="n">
        <v>37730.68</v>
      </c>
      <c r="P16" t="n">
        <v>96.55</v>
      </c>
      <c r="Q16" t="n">
        <v>202.86</v>
      </c>
      <c r="R16" t="n">
        <v>27.93</v>
      </c>
      <c r="S16" t="n">
        <v>13.89</v>
      </c>
      <c r="T16" t="n">
        <v>5277.56</v>
      </c>
      <c r="U16" t="n">
        <v>0.5</v>
      </c>
      <c r="V16" t="n">
        <v>0.72</v>
      </c>
      <c r="W16" t="n">
        <v>0.66</v>
      </c>
      <c r="X16" t="n">
        <v>0.33</v>
      </c>
      <c r="Y16" t="n">
        <v>1</v>
      </c>
      <c r="Z16" t="n">
        <v>10</v>
      </c>
      <c r="AA16" t="n">
        <v>211.1291511918539</v>
      </c>
      <c r="AB16" t="n">
        <v>288.8762190213368</v>
      </c>
      <c r="AC16" t="n">
        <v>261.3062781183452</v>
      </c>
      <c r="AD16" t="n">
        <v>211129.1511918539</v>
      </c>
      <c r="AE16" t="n">
        <v>288876.2190213368</v>
      </c>
      <c r="AF16" t="n">
        <v>3.797658678847055e-06</v>
      </c>
      <c r="AG16" t="n">
        <v>8.081597222222221</v>
      </c>
      <c r="AH16" t="n">
        <v>261306.2781183452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10.8349</v>
      </c>
      <c r="E17" t="n">
        <v>9.23</v>
      </c>
      <c r="F17" t="n">
        <v>5.34</v>
      </c>
      <c r="G17" t="n">
        <v>20.04</v>
      </c>
      <c r="H17" t="n">
        <v>0.28</v>
      </c>
      <c r="I17" t="n">
        <v>16</v>
      </c>
      <c r="J17" t="n">
        <v>304.56</v>
      </c>
      <c r="K17" t="n">
        <v>61.82</v>
      </c>
      <c r="L17" t="n">
        <v>4.75</v>
      </c>
      <c r="M17" t="n">
        <v>14</v>
      </c>
      <c r="N17" t="n">
        <v>87.98999999999999</v>
      </c>
      <c r="O17" t="n">
        <v>37796.51</v>
      </c>
      <c r="P17" t="n">
        <v>96.02</v>
      </c>
      <c r="Q17" t="n">
        <v>202.86</v>
      </c>
      <c r="R17" t="n">
        <v>27.16</v>
      </c>
      <c r="S17" t="n">
        <v>13.89</v>
      </c>
      <c r="T17" t="n">
        <v>4901.66</v>
      </c>
      <c r="U17" t="n">
        <v>0.51</v>
      </c>
      <c r="V17" t="n">
        <v>0.72</v>
      </c>
      <c r="W17" t="n">
        <v>0.66</v>
      </c>
      <c r="X17" t="n">
        <v>0.3</v>
      </c>
      <c r="Y17" t="n">
        <v>1</v>
      </c>
      <c r="Z17" t="n">
        <v>10</v>
      </c>
      <c r="AA17" t="n">
        <v>210.2279986158778</v>
      </c>
      <c r="AB17" t="n">
        <v>287.6432223108411</v>
      </c>
      <c r="AC17" t="n">
        <v>260.1909568833771</v>
      </c>
      <c r="AD17" t="n">
        <v>210227.9986158778</v>
      </c>
      <c r="AE17" t="n">
        <v>287643.2223108411</v>
      </c>
      <c r="AF17" t="n">
        <v>3.829895847747047e-06</v>
      </c>
      <c r="AG17" t="n">
        <v>8.012152777777779</v>
      </c>
      <c r="AH17" t="n">
        <v>260190.9568833771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10.9187</v>
      </c>
      <c r="E18" t="n">
        <v>9.16</v>
      </c>
      <c r="F18" t="n">
        <v>5.33</v>
      </c>
      <c r="G18" t="n">
        <v>21.31</v>
      </c>
      <c r="H18" t="n">
        <v>0.29</v>
      </c>
      <c r="I18" t="n">
        <v>15</v>
      </c>
      <c r="J18" t="n">
        <v>305.09</v>
      </c>
      <c r="K18" t="n">
        <v>61.82</v>
      </c>
      <c r="L18" t="n">
        <v>5</v>
      </c>
      <c r="M18" t="n">
        <v>13</v>
      </c>
      <c r="N18" t="n">
        <v>88.27</v>
      </c>
      <c r="O18" t="n">
        <v>37862.45</v>
      </c>
      <c r="P18" t="n">
        <v>95.68000000000001</v>
      </c>
      <c r="Q18" t="n">
        <v>202.82</v>
      </c>
      <c r="R18" t="n">
        <v>26.83</v>
      </c>
      <c r="S18" t="n">
        <v>13.89</v>
      </c>
      <c r="T18" t="n">
        <v>4740.37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209.3674071621621</v>
      </c>
      <c r="AB18" t="n">
        <v>286.4657231172525</v>
      </c>
      <c r="AC18" t="n">
        <v>259.1258365601938</v>
      </c>
      <c r="AD18" t="n">
        <v>209367.4071621621</v>
      </c>
      <c r="AE18" t="n">
        <v>286465.7231172525</v>
      </c>
      <c r="AF18" t="n">
        <v>3.859517281451207e-06</v>
      </c>
      <c r="AG18" t="n">
        <v>7.951388888888889</v>
      </c>
      <c r="AH18" t="n">
        <v>259125.8365601938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11.0152</v>
      </c>
      <c r="E19" t="n">
        <v>9.08</v>
      </c>
      <c r="F19" t="n">
        <v>5.3</v>
      </c>
      <c r="G19" t="n">
        <v>22.73</v>
      </c>
      <c r="H19" t="n">
        <v>0.31</v>
      </c>
      <c r="I19" t="n">
        <v>14</v>
      </c>
      <c r="J19" t="n">
        <v>305.63</v>
      </c>
      <c r="K19" t="n">
        <v>61.82</v>
      </c>
      <c r="L19" t="n">
        <v>5.25</v>
      </c>
      <c r="M19" t="n">
        <v>12</v>
      </c>
      <c r="N19" t="n">
        <v>88.56</v>
      </c>
      <c r="O19" t="n">
        <v>37928.52</v>
      </c>
      <c r="P19" t="n">
        <v>95.14</v>
      </c>
      <c r="Q19" t="n">
        <v>202.81</v>
      </c>
      <c r="R19" t="n">
        <v>25.77</v>
      </c>
      <c r="S19" t="n">
        <v>13.89</v>
      </c>
      <c r="T19" t="n">
        <v>4216.66</v>
      </c>
      <c r="U19" t="n">
        <v>0.54</v>
      </c>
      <c r="V19" t="n">
        <v>0.73</v>
      </c>
      <c r="W19" t="n">
        <v>0.66</v>
      </c>
      <c r="X19" t="n">
        <v>0.27</v>
      </c>
      <c r="Y19" t="n">
        <v>1</v>
      </c>
      <c r="Z19" t="n">
        <v>10</v>
      </c>
      <c r="AA19" t="n">
        <v>197.5463214575888</v>
      </c>
      <c r="AB19" t="n">
        <v>270.2915921467684</v>
      </c>
      <c r="AC19" t="n">
        <v>244.4953419489922</v>
      </c>
      <c r="AD19" t="n">
        <v>197546.3214575888</v>
      </c>
      <c r="AE19" t="n">
        <v>270291.5921467684</v>
      </c>
      <c r="AF19" t="n">
        <v>3.893627882315783e-06</v>
      </c>
      <c r="AG19" t="n">
        <v>7.881944444444445</v>
      </c>
      <c r="AH19" t="n">
        <v>244495.3419489922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11.0284</v>
      </c>
      <c r="E20" t="n">
        <v>9.07</v>
      </c>
      <c r="F20" t="n">
        <v>5.29</v>
      </c>
      <c r="G20" t="n">
        <v>22.68</v>
      </c>
      <c r="H20" t="n">
        <v>0.32</v>
      </c>
      <c r="I20" t="n">
        <v>14</v>
      </c>
      <c r="J20" t="n">
        <v>306.17</v>
      </c>
      <c r="K20" t="n">
        <v>61.82</v>
      </c>
      <c r="L20" t="n">
        <v>5.5</v>
      </c>
      <c r="M20" t="n">
        <v>12</v>
      </c>
      <c r="N20" t="n">
        <v>88.84</v>
      </c>
      <c r="O20" t="n">
        <v>37994.72</v>
      </c>
      <c r="P20" t="n">
        <v>94.94</v>
      </c>
      <c r="Q20" t="n">
        <v>202.81</v>
      </c>
      <c r="R20" t="n">
        <v>25.7</v>
      </c>
      <c r="S20" t="n">
        <v>13.89</v>
      </c>
      <c r="T20" t="n">
        <v>4178.88</v>
      </c>
      <c r="U20" t="n">
        <v>0.54</v>
      </c>
      <c r="V20" t="n">
        <v>0.73</v>
      </c>
      <c r="W20" t="n">
        <v>0.66</v>
      </c>
      <c r="X20" t="n">
        <v>0.25</v>
      </c>
      <c r="Y20" t="n">
        <v>1</v>
      </c>
      <c r="Z20" t="n">
        <v>10</v>
      </c>
      <c r="AA20" t="n">
        <v>197.3439123102258</v>
      </c>
      <c r="AB20" t="n">
        <v>270.0146470216852</v>
      </c>
      <c r="AC20" t="n">
        <v>244.2448280779518</v>
      </c>
      <c r="AD20" t="n">
        <v>197343.9123102258</v>
      </c>
      <c r="AE20" t="n">
        <v>270014.6470216851</v>
      </c>
      <c r="AF20" t="n">
        <v>3.898293788340782e-06</v>
      </c>
      <c r="AG20" t="n">
        <v>7.873263888888889</v>
      </c>
      <c r="AH20" t="n">
        <v>244244.8280779518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11.1121</v>
      </c>
      <c r="E21" t="n">
        <v>9</v>
      </c>
      <c r="F21" t="n">
        <v>5.28</v>
      </c>
      <c r="G21" t="n">
        <v>24.37</v>
      </c>
      <c r="H21" t="n">
        <v>0.33</v>
      </c>
      <c r="I21" t="n">
        <v>13</v>
      </c>
      <c r="J21" t="n">
        <v>306.7</v>
      </c>
      <c r="K21" t="n">
        <v>61.82</v>
      </c>
      <c r="L21" t="n">
        <v>5.75</v>
      </c>
      <c r="M21" t="n">
        <v>11</v>
      </c>
      <c r="N21" t="n">
        <v>89.13</v>
      </c>
      <c r="O21" t="n">
        <v>38061.04</v>
      </c>
      <c r="P21" t="n">
        <v>94.65000000000001</v>
      </c>
      <c r="Q21" t="n">
        <v>202.82</v>
      </c>
      <c r="R21" t="n">
        <v>25.11</v>
      </c>
      <c r="S21" t="n">
        <v>13.89</v>
      </c>
      <c r="T21" t="n">
        <v>3888.46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196.7045507657747</v>
      </c>
      <c r="AB21" t="n">
        <v>269.1398443499269</v>
      </c>
      <c r="AC21" t="n">
        <v>243.4535153453927</v>
      </c>
      <c r="AD21" t="n">
        <v>196704.5507657746</v>
      </c>
      <c r="AE21" t="n">
        <v>269139.8443499269</v>
      </c>
      <c r="AF21" t="n">
        <v>3.927879874272025e-06</v>
      </c>
      <c r="AG21" t="n">
        <v>7.8125</v>
      </c>
      <c r="AH21" t="n">
        <v>243453.5153453927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11.1077</v>
      </c>
      <c r="E22" t="n">
        <v>9</v>
      </c>
      <c r="F22" t="n">
        <v>5.28</v>
      </c>
      <c r="G22" t="n">
        <v>24.38</v>
      </c>
      <c r="H22" t="n">
        <v>0.35</v>
      </c>
      <c r="I22" t="n">
        <v>13</v>
      </c>
      <c r="J22" t="n">
        <v>307.24</v>
      </c>
      <c r="K22" t="n">
        <v>61.82</v>
      </c>
      <c r="L22" t="n">
        <v>6</v>
      </c>
      <c r="M22" t="n">
        <v>11</v>
      </c>
      <c r="N22" t="n">
        <v>89.42</v>
      </c>
      <c r="O22" t="n">
        <v>38127.48</v>
      </c>
      <c r="P22" t="n">
        <v>94.63</v>
      </c>
      <c r="Q22" t="n">
        <v>202.81</v>
      </c>
      <c r="R22" t="n">
        <v>25.04</v>
      </c>
      <c r="S22" t="n">
        <v>13.89</v>
      </c>
      <c r="T22" t="n">
        <v>3855.8</v>
      </c>
      <c r="U22" t="n">
        <v>0.55</v>
      </c>
      <c r="V22" t="n">
        <v>0.73</v>
      </c>
      <c r="W22" t="n">
        <v>0.66</v>
      </c>
      <c r="X22" t="n">
        <v>0.24</v>
      </c>
      <c r="Y22" t="n">
        <v>1</v>
      </c>
      <c r="Z22" t="n">
        <v>10</v>
      </c>
      <c r="AA22" t="n">
        <v>196.7191388321328</v>
      </c>
      <c r="AB22" t="n">
        <v>269.1598043858983</v>
      </c>
      <c r="AC22" t="n">
        <v>243.471570423545</v>
      </c>
      <c r="AD22" t="n">
        <v>196719.1388321329</v>
      </c>
      <c r="AE22" t="n">
        <v>269159.8043858983</v>
      </c>
      <c r="AF22" t="n">
        <v>3.926324572263692e-06</v>
      </c>
      <c r="AG22" t="n">
        <v>7.8125</v>
      </c>
      <c r="AH22" t="n">
        <v>243471.570423545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11.2048</v>
      </c>
      <c r="E23" t="n">
        <v>8.92</v>
      </c>
      <c r="F23" t="n">
        <v>5.26</v>
      </c>
      <c r="G23" t="n">
        <v>26.3</v>
      </c>
      <c r="H23" t="n">
        <v>0.36</v>
      </c>
      <c r="I23" t="n">
        <v>12</v>
      </c>
      <c r="J23" t="n">
        <v>307.78</v>
      </c>
      <c r="K23" t="n">
        <v>61.82</v>
      </c>
      <c r="L23" t="n">
        <v>6.25</v>
      </c>
      <c r="M23" t="n">
        <v>10</v>
      </c>
      <c r="N23" t="n">
        <v>89.70999999999999</v>
      </c>
      <c r="O23" t="n">
        <v>38194.05</v>
      </c>
      <c r="P23" t="n">
        <v>94.29000000000001</v>
      </c>
      <c r="Q23" t="n">
        <v>202.81</v>
      </c>
      <c r="R23" t="n">
        <v>24.54</v>
      </c>
      <c r="S23" t="n">
        <v>13.89</v>
      </c>
      <c r="T23" t="n">
        <v>3610.32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195.9632388674636</v>
      </c>
      <c r="AB23" t="n">
        <v>268.1255487062855</v>
      </c>
      <c r="AC23" t="n">
        <v>242.5360226544071</v>
      </c>
      <c r="AD23" t="n">
        <v>195963.2388674636</v>
      </c>
      <c r="AE23" t="n">
        <v>268125.5487062855</v>
      </c>
      <c r="AF23" t="n">
        <v>3.960647259765768e-06</v>
      </c>
      <c r="AG23" t="n">
        <v>7.743055555555555</v>
      </c>
      <c r="AH23" t="n">
        <v>242536.0226544071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11.2003</v>
      </c>
      <c r="E24" t="n">
        <v>8.93</v>
      </c>
      <c r="F24" t="n">
        <v>5.26</v>
      </c>
      <c r="G24" t="n">
        <v>26.32</v>
      </c>
      <c r="H24" t="n">
        <v>0.38</v>
      </c>
      <c r="I24" t="n">
        <v>12</v>
      </c>
      <c r="J24" t="n">
        <v>308.32</v>
      </c>
      <c r="K24" t="n">
        <v>61.82</v>
      </c>
      <c r="L24" t="n">
        <v>6.5</v>
      </c>
      <c r="M24" t="n">
        <v>10</v>
      </c>
      <c r="N24" t="n">
        <v>90</v>
      </c>
      <c r="O24" t="n">
        <v>38260.74</v>
      </c>
      <c r="P24" t="n">
        <v>94.23</v>
      </c>
      <c r="Q24" t="n">
        <v>202.84</v>
      </c>
      <c r="R24" t="n">
        <v>24.54</v>
      </c>
      <c r="S24" t="n">
        <v>13.89</v>
      </c>
      <c r="T24" t="n">
        <v>3608.13</v>
      </c>
      <c r="U24" t="n">
        <v>0.57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195.9585230973677</v>
      </c>
      <c r="AB24" t="n">
        <v>268.1190963815951</v>
      </c>
      <c r="AC24" t="n">
        <v>242.5301861305293</v>
      </c>
      <c r="AD24" t="n">
        <v>195958.5230973677</v>
      </c>
      <c r="AE24" t="n">
        <v>268119.0963815951</v>
      </c>
      <c r="AF24" t="n">
        <v>3.959056609984518e-06</v>
      </c>
      <c r="AG24" t="n">
        <v>7.751736111111111</v>
      </c>
      <c r="AH24" t="n">
        <v>242530.1861305293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11.3048</v>
      </c>
      <c r="E25" t="n">
        <v>8.85</v>
      </c>
      <c r="F25" t="n">
        <v>5.24</v>
      </c>
      <c r="G25" t="n">
        <v>28.57</v>
      </c>
      <c r="H25" t="n">
        <v>0.39</v>
      </c>
      <c r="I25" t="n">
        <v>11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93.52</v>
      </c>
      <c r="Q25" t="n">
        <v>202.82</v>
      </c>
      <c r="R25" t="n">
        <v>23.97</v>
      </c>
      <c r="S25" t="n">
        <v>13.89</v>
      </c>
      <c r="T25" t="n">
        <v>3329.92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194.9979200359096</v>
      </c>
      <c r="AB25" t="n">
        <v>266.8047568940926</v>
      </c>
      <c r="AC25" t="n">
        <v>241.3412853590266</v>
      </c>
      <c r="AD25" t="n">
        <v>194997.9200359096</v>
      </c>
      <c r="AE25" t="n">
        <v>266804.7568940927</v>
      </c>
      <c r="AF25" t="n">
        <v>3.995995032682427e-06</v>
      </c>
      <c r="AG25" t="n">
        <v>7.682291666666667</v>
      </c>
      <c r="AH25" t="n">
        <v>241341.2853590266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11.3108</v>
      </c>
      <c r="E26" t="n">
        <v>8.84</v>
      </c>
      <c r="F26" t="n">
        <v>5.23</v>
      </c>
      <c r="G26" t="n">
        <v>28.54</v>
      </c>
      <c r="H26" t="n">
        <v>0.4</v>
      </c>
      <c r="I26" t="n">
        <v>11</v>
      </c>
      <c r="J26" t="n">
        <v>309.41</v>
      </c>
      <c r="K26" t="n">
        <v>61.82</v>
      </c>
      <c r="L26" t="n">
        <v>7</v>
      </c>
      <c r="M26" t="n">
        <v>9</v>
      </c>
      <c r="N26" t="n">
        <v>90.59</v>
      </c>
      <c r="O26" t="n">
        <v>38394.52</v>
      </c>
      <c r="P26" t="n">
        <v>93.45999999999999</v>
      </c>
      <c r="Q26" t="n">
        <v>202.84</v>
      </c>
      <c r="R26" t="n">
        <v>23.74</v>
      </c>
      <c r="S26" t="n">
        <v>13.89</v>
      </c>
      <c r="T26" t="n">
        <v>3216.11</v>
      </c>
      <c r="U26" t="n">
        <v>0.59</v>
      </c>
      <c r="V26" t="n">
        <v>0.74</v>
      </c>
      <c r="W26" t="n">
        <v>0.65</v>
      </c>
      <c r="X26" t="n">
        <v>0.19</v>
      </c>
      <c r="Y26" t="n">
        <v>1</v>
      </c>
      <c r="Z26" t="n">
        <v>10</v>
      </c>
      <c r="AA26" t="n">
        <v>194.9089990860664</v>
      </c>
      <c r="AB26" t="n">
        <v>266.6830913276018</v>
      </c>
      <c r="AC26" t="n">
        <v>241.231231383443</v>
      </c>
      <c r="AD26" t="n">
        <v>194908.9990860664</v>
      </c>
      <c r="AE26" t="n">
        <v>266683.0913276018</v>
      </c>
      <c r="AF26" t="n">
        <v>3.998115899057426e-06</v>
      </c>
      <c r="AG26" t="n">
        <v>7.673611111111111</v>
      </c>
      <c r="AH26" t="n">
        <v>241231.231383443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11.3058</v>
      </c>
      <c r="E27" t="n">
        <v>8.85</v>
      </c>
      <c r="F27" t="n">
        <v>5.24</v>
      </c>
      <c r="G27" t="n">
        <v>28.56</v>
      </c>
      <c r="H27" t="n">
        <v>0.42</v>
      </c>
      <c r="I27" t="n">
        <v>11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93.51000000000001</v>
      </c>
      <c r="Q27" t="n">
        <v>202.86</v>
      </c>
      <c r="R27" t="n">
        <v>23.88</v>
      </c>
      <c r="S27" t="n">
        <v>13.89</v>
      </c>
      <c r="T27" t="n">
        <v>3286.75</v>
      </c>
      <c r="U27" t="n">
        <v>0.58</v>
      </c>
      <c r="V27" t="n">
        <v>0.74</v>
      </c>
      <c r="W27" t="n">
        <v>0.65</v>
      </c>
      <c r="X27" t="n">
        <v>0.2</v>
      </c>
      <c r="Y27" t="n">
        <v>1</v>
      </c>
      <c r="Z27" t="n">
        <v>10</v>
      </c>
      <c r="AA27" t="n">
        <v>194.9878122706724</v>
      </c>
      <c r="AB27" t="n">
        <v>266.790927003772</v>
      </c>
      <c r="AC27" t="n">
        <v>241.3287753740279</v>
      </c>
      <c r="AD27" t="n">
        <v>194987.8122706724</v>
      </c>
      <c r="AE27" t="n">
        <v>266790.927003772</v>
      </c>
      <c r="AF27" t="n">
        <v>3.996348510411593e-06</v>
      </c>
      <c r="AG27" t="n">
        <v>7.682291666666667</v>
      </c>
      <c r="AH27" t="n">
        <v>241328.7753740278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11.4061</v>
      </c>
      <c r="E28" t="n">
        <v>8.77</v>
      </c>
      <c r="F28" t="n">
        <v>5.21</v>
      </c>
      <c r="G28" t="n">
        <v>31.29</v>
      </c>
      <c r="H28" t="n">
        <v>0.43</v>
      </c>
      <c r="I28" t="n">
        <v>10</v>
      </c>
      <c r="J28" t="n">
        <v>310.5</v>
      </c>
      <c r="K28" t="n">
        <v>61.82</v>
      </c>
      <c r="L28" t="n">
        <v>7.5</v>
      </c>
      <c r="M28" t="n">
        <v>8</v>
      </c>
      <c r="N28" t="n">
        <v>91.18000000000001</v>
      </c>
      <c r="O28" t="n">
        <v>38528.81</v>
      </c>
      <c r="P28" t="n">
        <v>92.84</v>
      </c>
      <c r="Q28" t="n">
        <v>202.83</v>
      </c>
      <c r="R28" t="n">
        <v>23.12</v>
      </c>
      <c r="S28" t="n">
        <v>13.89</v>
      </c>
      <c r="T28" t="n">
        <v>2911.04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194.0576906111754</v>
      </c>
      <c r="AB28" t="n">
        <v>265.5182935151774</v>
      </c>
      <c r="AC28" t="n">
        <v>240.1776002394319</v>
      </c>
      <c r="AD28" t="n">
        <v>194057.6906111754</v>
      </c>
      <c r="AE28" t="n">
        <v>265518.2935151774</v>
      </c>
      <c r="AF28" t="n">
        <v>4.031802326647002e-06</v>
      </c>
      <c r="AG28" t="n">
        <v>7.612847222222222</v>
      </c>
      <c r="AH28" t="n">
        <v>240177.600239432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11.4025</v>
      </c>
      <c r="E29" t="n">
        <v>8.77</v>
      </c>
      <c r="F29" t="n">
        <v>5.22</v>
      </c>
      <c r="G29" t="n">
        <v>31.3</v>
      </c>
      <c r="H29" t="n">
        <v>0.44</v>
      </c>
      <c r="I29" t="n">
        <v>10</v>
      </c>
      <c r="J29" t="n">
        <v>311.04</v>
      </c>
      <c r="K29" t="n">
        <v>61.82</v>
      </c>
      <c r="L29" t="n">
        <v>7.75</v>
      </c>
      <c r="M29" t="n">
        <v>8</v>
      </c>
      <c r="N29" t="n">
        <v>91.47</v>
      </c>
      <c r="O29" t="n">
        <v>38596.15</v>
      </c>
      <c r="P29" t="n">
        <v>93.01000000000001</v>
      </c>
      <c r="Q29" t="n">
        <v>202.81</v>
      </c>
      <c r="R29" t="n">
        <v>23.16</v>
      </c>
      <c r="S29" t="n">
        <v>13.89</v>
      </c>
      <c r="T29" t="n">
        <v>2928.06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194.1854995485317</v>
      </c>
      <c r="AB29" t="n">
        <v>265.6931673418006</v>
      </c>
      <c r="AC29" t="n">
        <v>240.3357843534792</v>
      </c>
      <c r="AD29" t="n">
        <v>194185.4995485317</v>
      </c>
      <c r="AE29" t="n">
        <v>265693.1673418006</v>
      </c>
      <c r="AF29" t="n">
        <v>4.030529806822002e-06</v>
      </c>
      <c r="AG29" t="n">
        <v>7.612847222222222</v>
      </c>
      <c r="AH29" t="n">
        <v>240335.7843534792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11.4101</v>
      </c>
      <c r="E30" t="n">
        <v>8.76</v>
      </c>
      <c r="F30" t="n">
        <v>5.21</v>
      </c>
      <c r="G30" t="n">
        <v>31.27</v>
      </c>
      <c r="H30" t="n">
        <v>0.46</v>
      </c>
      <c r="I30" t="n">
        <v>10</v>
      </c>
      <c r="J30" t="n">
        <v>311.59</v>
      </c>
      <c r="K30" t="n">
        <v>61.82</v>
      </c>
      <c r="L30" t="n">
        <v>8</v>
      </c>
      <c r="M30" t="n">
        <v>8</v>
      </c>
      <c r="N30" t="n">
        <v>91.77</v>
      </c>
      <c r="O30" t="n">
        <v>38663.62</v>
      </c>
      <c r="P30" t="n">
        <v>92.91</v>
      </c>
      <c r="Q30" t="n">
        <v>202.81</v>
      </c>
      <c r="R30" t="n">
        <v>23.07</v>
      </c>
      <c r="S30" t="n">
        <v>13.89</v>
      </c>
      <c r="T30" t="n">
        <v>2885.83</v>
      </c>
      <c r="U30" t="n">
        <v>0.6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194.0704223901423</v>
      </c>
      <c r="AB30" t="n">
        <v>265.5357136968464</v>
      </c>
      <c r="AC30" t="n">
        <v>240.1933578634118</v>
      </c>
      <c r="AD30" t="n">
        <v>194070.4223901423</v>
      </c>
      <c r="AE30" t="n">
        <v>265535.7136968464</v>
      </c>
      <c r="AF30" t="n">
        <v>4.033216237563668e-06</v>
      </c>
      <c r="AG30" t="n">
        <v>7.604166666666667</v>
      </c>
      <c r="AH30" t="n">
        <v>240193.3578634118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11.3949</v>
      </c>
      <c r="E31" t="n">
        <v>8.779999999999999</v>
      </c>
      <c r="F31" t="n">
        <v>5.22</v>
      </c>
      <c r="G31" t="n">
        <v>31.34</v>
      </c>
      <c r="H31" t="n">
        <v>0.47</v>
      </c>
      <c r="I31" t="n">
        <v>10</v>
      </c>
      <c r="J31" t="n">
        <v>312.14</v>
      </c>
      <c r="K31" t="n">
        <v>61.82</v>
      </c>
      <c r="L31" t="n">
        <v>8.25</v>
      </c>
      <c r="M31" t="n">
        <v>8</v>
      </c>
      <c r="N31" t="n">
        <v>92.06999999999999</v>
      </c>
      <c r="O31" t="n">
        <v>38731.35</v>
      </c>
      <c r="P31" t="n">
        <v>92.87</v>
      </c>
      <c r="Q31" t="n">
        <v>202.82</v>
      </c>
      <c r="R31" t="n">
        <v>23.39</v>
      </c>
      <c r="S31" t="n">
        <v>13.89</v>
      </c>
      <c r="T31" t="n">
        <v>3046.95</v>
      </c>
      <c r="U31" t="n">
        <v>0.59</v>
      </c>
      <c r="V31" t="n">
        <v>0.74</v>
      </c>
      <c r="W31" t="n">
        <v>0.65</v>
      </c>
      <c r="X31" t="n">
        <v>0.18</v>
      </c>
      <c r="Y31" t="n">
        <v>1</v>
      </c>
      <c r="Z31" t="n">
        <v>10</v>
      </c>
      <c r="AA31" t="n">
        <v>194.1580190952319</v>
      </c>
      <c r="AB31" t="n">
        <v>265.6555673732436</v>
      </c>
      <c r="AC31" t="n">
        <v>240.3017728731495</v>
      </c>
      <c r="AD31" t="n">
        <v>194158.0190952318</v>
      </c>
      <c r="AE31" t="n">
        <v>265655.5673732436</v>
      </c>
      <c r="AF31" t="n">
        <v>4.027843376080336e-06</v>
      </c>
      <c r="AG31" t="n">
        <v>7.621527777777778</v>
      </c>
      <c r="AH31" t="n">
        <v>240301.7728731495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11.4891</v>
      </c>
      <c r="E32" t="n">
        <v>8.699999999999999</v>
      </c>
      <c r="F32" t="n">
        <v>5.21</v>
      </c>
      <c r="G32" t="n">
        <v>34.71</v>
      </c>
      <c r="H32" t="n">
        <v>0.48</v>
      </c>
      <c r="I32" t="n">
        <v>9</v>
      </c>
      <c r="J32" t="n">
        <v>312.69</v>
      </c>
      <c r="K32" t="n">
        <v>61.82</v>
      </c>
      <c r="L32" t="n">
        <v>8.5</v>
      </c>
      <c r="M32" t="n">
        <v>7</v>
      </c>
      <c r="N32" t="n">
        <v>92.37</v>
      </c>
      <c r="O32" t="n">
        <v>38799.09</v>
      </c>
      <c r="P32" t="n">
        <v>92.54000000000001</v>
      </c>
      <c r="Q32" t="n">
        <v>202.82</v>
      </c>
      <c r="R32" t="n">
        <v>22.77</v>
      </c>
      <c r="S32" t="n">
        <v>13.89</v>
      </c>
      <c r="T32" t="n">
        <v>2742.13</v>
      </c>
      <c r="U32" t="n">
        <v>0.61</v>
      </c>
      <c r="V32" t="n">
        <v>0.74</v>
      </c>
      <c r="W32" t="n">
        <v>0.66</v>
      </c>
      <c r="X32" t="n">
        <v>0.17</v>
      </c>
      <c r="Y32" t="n">
        <v>1</v>
      </c>
      <c r="Z32" t="n">
        <v>10</v>
      </c>
      <c r="AA32" t="n">
        <v>193.4899645219786</v>
      </c>
      <c r="AB32" t="n">
        <v>264.7415056336313</v>
      </c>
      <c r="AC32" t="n">
        <v>239.4749479030716</v>
      </c>
      <c r="AD32" t="n">
        <v>193489.9645219786</v>
      </c>
      <c r="AE32" t="n">
        <v>264741.5056336313</v>
      </c>
      <c r="AF32" t="n">
        <v>4.061140978167829e-06</v>
      </c>
      <c r="AG32" t="n">
        <v>7.552083333333333</v>
      </c>
      <c r="AH32" t="n">
        <v>239474.9479030716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11.4954</v>
      </c>
      <c r="E33" t="n">
        <v>8.699999999999999</v>
      </c>
      <c r="F33" t="n">
        <v>5.2</v>
      </c>
      <c r="G33" t="n">
        <v>34.68</v>
      </c>
      <c r="H33" t="n">
        <v>0.5</v>
      </c>
      <c r="I33" t="n">
        <v>9</v>
      </c>
      <c r="J33" t="n">
        <v>313.24</v>
      </c>
      <c r="K33" t="n">
        <v>61.82</v>
      </c>
      <c r="L33" t="n">
        <v>8.75</v>
      </c>
      <c r="M33" t="n">
        <v>7</v>
      </c>
      <c r="N33" t="n">
        <v>92.67</v>
      </c>
      <c r="O33" t="n">
        <v>38866.96</v>
      </c>
      <c r="P33" t="n">
        <v>92.37</v>
      </c>
      <c r="Q33" t="n">
        <v>202.81</v>
      </c>
      <c r="R33" t="n">
        <v>22.61</v>
      </c>
      <c r="S33" t="n">
        <v>13.89</v>
      </c>
      <c r="T33" t="n">
        <v>2661.04</v>
      </c>
      <c r="U33" t="n">
        <v>0.61</v>
      </c>
      <c r="V33" t="n">
        <v>0.74</v>
      </c>
      <c r="W33" t="n">
        <v>0.66</v>
      </c>
      <c r="X33" t="n">
        <v>0.16</v>
      </c>
      <c r="Y33" t="n">
        <v>1</v>
      </c>
      <c r="Z33" t="n">
        <v>10</v>
      </c>
      <c r="AA33" t="n">
        <v>193.349661493108</v>
      </c>
      <c r="AB33" t="n">
        <v>264.5495368397978</v>
      </c>
      <c r="AC33" t="n">
        <v>239.3013003414918</v>
      </c>
      <c r="AD33" t="n">
        <v>193349.661493108</v>
      </c>
      <c r="AE33" t="n">
        <v>264549.5368397979</v>
      </c>
      <c r="AF33" t="n">
        <v>4.063367887861578e-06</v>
      </c>
      <c r="AG33" t="n">
        <v>7.552083333333333</v>
      </c>
      <c r="AH33" t="n">
        <v>239301.3003414918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11.4943</v>
      </c>
      <c r="E34" t="n">
        <v>8.699999999999999</v>
      </c>
      <c r="F34" t="n">
        <v>5.2</v>
      </c>
      <c r="G34" t="n">
        <v>34.69</v>
      </c>
      <c r="H34" t="n">
        <v>0.51</v>
      </c>
      <c r="I34" t="n">
        <v>9</v>
      </c>
      <c r="J34" t="n">
        <v>313.79</v>
      </c>
      <c r="K34" t="n">
        <v>61.82</v>
      </c>
      <c r="L34" t="n">
        <v>9</v>
      </c>
      <c r="M34" t="n">
        <v>7</v>
      </c>
      <c r="N34" t="n">
        <v>92.97</v>
      </c>
      <c r="O34" t="n">
        <v>38934.97</v>
      </c>
      <c r="P34" t="n">
        <v>92.3</v>
      </c>
      <c r="Q34" t="n">
        <v>202.82</v>
      </c>
      <c r="R34" t="n">
        <v>22.65</v>
      </c>
      <c r="S34" t="n">
        <v>13.89</v>
      </c>
      <c r="T34" t="n">
        <v>2681.4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193.3220906346059</v>
      </c>
      <c r="AB34" t="n">
        <v>264.5118131748549</v>
      </c>
      <c r="AC34" t="n">
        <v>239.2671769701855</v>
      </c>
      <c r="AD34" t="n">
        <v>193322.0906346059</v>
      </c>
      <c r="AE34" t="n">
        <v>264511.8131748549</v>
      </c>
      <c r="AF34" t="n">
        <v>4.062979062359496e-06</v>
      </c>
      <c r="AG34" t="n">
        <v>7.552083333333333</v>
      </c>
      <c r="AH34" t="n">
        <v>239267.1769701855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11.4906</v>
      </c>
      <c r="E35" t="n">
        <v>8.699999999999999</v>
      </c>
      <c r="F35" t="n">
        <v>5.21</v>
      </c>
      <c r="G35" t="n">
        <v>34.7</v>
      </c>
      <c r="H35" t="n">
        <v>0.52</v>
      </c>
      <c r="I35" t="n">
        <v>9</v>
      </c>
      <c r="J35" t="n">
        <v>314.34</v>
      </c>
      <c r="K35" t="n">
        <v>61.82</v>
      </c>
      <c r="L35" t="n">
        <v>9.25</v>
      </c>
      <c r="M35" t="n">
        <v>7</v>
      </c>
      <c r="N35" t="n">
        <v>93.27</v>
      </c>
      <c r="O35" t="n">
        <v>39003.11</v>
      </c>
      <c r="P35" t="n">
        <v>92.3</v>
      </c>
      <c r="Q35" t="n">
        <v>202.86</v>
      </c>
      <c r="R35" t="n">
        <v>22.78</v>
      </c>
      <c r="S35" t="n">
        <v>13.89</v>
      </c>
      <c r="T35" t="n">
        <v>2746.2</v>
      </c>
      <c r="U35" t="n">
        <v>0.61</v>
      </c>
      <c r="V35" t="n">
        <v>0.74</v>
      </c>
      <c r="W35" t="n">
        <v>0.65</v>
      </c>
      <c r="X35" t="n">
        <v>0.17</v>
      </c>
      <c r="Y35" t="n">
        <v>1</v>
      </c>
      <c r="Z35" t="n">
        <v>10</v>
      </c>
      <c r="AA35" t="n">
        <v>193.3686833614976</v>
      </c>
      <c r="AB35" t="n">
        <v>264.5755633993141</v>
      </c>
      <c r="AC35" t="n">
        <v>239.3248429626963</v>
      </c>
      <c r="AD35" t="n">
        <v>193368.6833614976</v>
      </c>
      <c r="AE35" t="n">
        <v>264575.5633993141</v>
      </c>
      <c r="AF35" t="n">
        <v>4.061671194761578e-06</v>
      </c>
      <c r="AG35" t="n">
        <v>7.552083333333333</v>
      </c>
      <c r="AH35" t="n">
        <v>239324.8429626963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11.5875</v>
      </c>
      <c r="E36" t="n">
        <v>8.630000000000001</v>
      </c>
      <c r="F36" t="n">
        <v>5.19</v>
      </c>
      <c r="G36" t="n">
        <v>38.91</v>
      </c>
      <c r="H36" t="n">
        <v>0.54</v>
      </c>
      <c r="I36" t="n">
        <v>8</v>
      </c>
      <c r="J36" t="n">
        <v>314.9</v>
      </c>
      <c r="K36" t="n">
        <v>61.82</v>
      </c>
      <c r="L36" t="n">
        <v>9.5</v>
      </c>
      <c r="M36" t="n">
        <v>6</v>
      </c>
      <c r="N36" t="n">
        <v>93.56999999999999</v>
      </c>
      <c r="O36" t="n">
        <v>39071.38</v>
      </c>
      <c r="P36" t="n">
        <v>91.94</v>
      </c>
      <c r="Q36" t="n">
        <v>202.81</v>
      </c>
      <c r="R36" t="n">
        <v>22.31</v>
      </c>
      <c r="S36" t="n">
        <v>13.89</v>
      </c>
      <c r="T36" t="n">
        <v>2513.76</v>
      </c>
      <c r="U36" t="n">
        <v>0.62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192.486844355357</v>
      </c>
      <c r="AB36" t="n">
        <v>263.3689923671219</v>
      </c>
      <c r="AC36" t="n">
        <v>238.2334253763831</v>
      </c>
      <c r="AD36" t="n">
        <v>192486.844355357</v>
      </c>
      <c r="AE36" t="n">
        <v>263368.9923671219</v>
      </c>
      <c r="AF36" t="n">
        <v>4.095923186717821e-06</v>
      </c>
      <c r="AG36" t="n">
        <v>7.491319444444445</v>
      </c>
      <c r="AH36" t="n">
        <v>238233.4253763831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11.5968</v>
      </c>
      <c r="E37" t="n">
        <v>8.619999999999999</v>
      </c>
      <c r="F37" t="n">
        <v>5.18</v>
      </c>
      <c r="G37" t="n">
        <v>38.86</v>
      </c>
      <c r="H37" t="n">
        <v>0.55</v>
      </c>
      <c r="I37" t="n">
        <v>8</v>
      </c>
      <c r="J37" t="n">
        <v>315.45</v>
      </c>
      <c r="K37" t="n">
        <v>61.82</v>
      </c>
      <c r="L37" t="n">
        <v>9.75</v>
      </c>
      <c r="M37" t="n">
        <v>6</v>
      </c>
      <c r="N37" t="n">
        <v>93.88</v>
      </c>
      <c r="O37" t="n">
        <v>39139.8</v>
      </c>
      <c r="P37" t="n">
        <v>91.84999999999999</v>
      </c>
      <c r="Q37" t="n">
        <v>202.81</v>
      </c>
      <c r="R37" t="n">
        <v>22.15</v>
      </c>
      <c r="S37" t="n">
        <v>13.89</v>
      </c>
      <c r="T37" t="n">
        <v>2434.3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192.3708824748605</v>
      </c>
      <c r="AB37" t="n">
        <v>263.2103282063495</v>
      </c>
      <c r="AC37" t="n">
        <v>238.0899039004281</v>
      </c>
      <c r="AD37" t="n">
        <v>192370.8824748605</v>
      </c>
      <c r="AE37" t="n">
        <v>263210.3282063495</v>
      </c>
      <c r="AF37" t="n">
        <v>4.099210529599069e-06</v>
      </c>
      <c r="AG37" t="n">
        <v>7.482638888888889</v>
      </c>
      <c r="AH37" t="n">
        <v>238089.9039004282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11.6006</v>
      </c>
      <c r="E38" t="n">
        <v>8.619999999999999</v>
      </c>
      <c r="F38" t="n">
        <v>5.18</v>
      </c>
      <c r="G38" t="n">
        <v>38.84</v>
      </c>
      <c r="H38" t="n">
        <v>0.5600000000000001</v>
      </c>
      <c r="I38" t="n">
        <v>8</v>
      </c>
      <c r="J38" t="n">
        <v>316.01</v>
      </c>
      <c r="K38" t="n">
        <v>61.82</v>
      </c>
      <c r="L38" t="n">
        <v>10</v>
      </c>
      <c r="M38" t="n">
        <v>6</v>
      </c>
      <c r="N38" t="n">
        <v>94.18000000000001</v>
      </c>
      <c r="O38" t="n">
        <v>39208.35</v>
      </c>
      <c r="P38" t="n">
        <v>91.78</v>
      </c>
      <c r="Q38" t="n">
        <v>202.81</v>
      </c>
      <c r="R38" t="n">
        <v>21.99</v>
      </c>
      <c r="S38" t="n">
        <v>13.89</v>
      </c>
      <c r="T38" t="n">
        <v>2355.41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192.3192421807202</v>
      </c>
      <c r="AB38" t="n">
        <v>263.1396716776979</v>
      </c>
      <c r="AC38" t="n">
        <v>238.025990731704</v>
      </c>
      <c r="AD38" t="n">
        <v>192319.2421807202</v>
      </c>
      <c r="AE38" t="n">
        <v>263139.6716776979</v>
      </c>
      <c r="AF38" t="n">
        <v>4.100553744969903e-06</v>
      </c>
      <c r="AG38" t="n">
        <v>7.482638888888889</v>
      </c>
      <c r="AH38" t="n">
        <v>238025.990731704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11.5991</v>
      </c>
      <c r="E39" t="n">
        <v>8.619999999999999</v>
      </c>
      <c r="F39" t="n">
        <v>5.18</v>
      </c>
      <c r="G39" t="n">
        <v>38.85</v>
      </c>
      <c r="H39" t="n">
        <v>0.58</v>
      </c>
      <c r="I39" t="n">
        <v>8</v>
      </c>
      <c r="J39" t="n">
        <v>316.56</v>
      </c>
      <c r="K39" t="n">
        <v>61.82</v>
      </c>
      <c r="L39" t="n">
        <v>10.25</v>
      </c>
      <c r="M39" t="n">
        <v>6</v>
      </c>
      <c r="N39" t="n">
        <v>94.48999999999999</v>
      </c>
      <c r="O39" t="n">
        <v>39277.04</v>
      </c>
      <c r="P39" t="n">
        <v>91.62</v>
      </c>
      <c r="Q39" t="n">
        <v>202.82</v>
      </c>
      <c r="R39" t="n">
        <v>21.98</v>
      </c>
      <c r="S39" t="n">
        <v>13.89</v>
      </c>
      <c r="T39" t="n">
        <v>2352.06</v>
      </c>
      <c r="U39" t="n">
        <v>0.63</v>
      </c>
      <c r="V39" t="n">
        <v>0.75</v>
      </c>
      <c r="W39" t="n">
        <v>0.65</v>
      </c>
      <c r="X39" t="n">
        <v>0.14</v>
      </c>
      <c r="Y39" t="n">
        <v>1</v>
      </c>
      <c r="Z39" t="n">
        <v>10</v>
      </c>
      <c r="AA39" t="n">
        <v>192.2515912147512</v>
      </c>
      <c r="AB39" t="n">
        <v>263.0471086415091</v>
      </c>
      <c r="AC39" t="n">
        <v>237.942261781776</v>
      </c>
      <c r="AD39" t="n">
        <v>192251.5912147512</v>
      </c>
      <c r="AE39" t="n">
        <v>263047.1086415091</v>
      </c>
      <c r="AF39" t="n">
        <v>4.100023528376152e-06</v>
      </c>
      <c r="AG39" t="n">
        <v>7.482638888888889</v>
      </c>
      <c r="AH39" t="n">
        <v>237942.261781776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11.6028</v>
      </c>
      <c r="E40" t="n">
        <v>8.619999999999999</v>
      </c>
      <c r="F40" t="n">
        <v>5.18</v>
      </c>
      <c r="G40" t="n">
        <v>38.83</v>
      </c>
      <c r="H40" t="n">
        <v>0.59</v>
      </c>
      <c r="I40" t="n">
        <v>8</v>
      </c>
      <c r="J40" t="n">
        <v>317.12</v>
      </c>
      <c r="K40" t="n">
        <v>61.82</v>
      </c>
      <c r="L40" t="n">
        <v>10.5</v>
      </c>
      <c r="M40" t="n">
        <v>6</v>
      </c>
      <c r="N40" t="n">
        <v>94.8</v>
      </c>
      <c r="O40" t="n">
        <v>39345.87</v>
      </c>
      <c r="P40" t="n">
        <v>91.42</v>
      </c>
      <c r="Q40" t="n">
        <v>202.83</v>
      </c>
      <c r="R40" t="n">
        <v>21.93</v>
      </c>
      <c r="S40" t="n">
        <v>13.89</v>
      </c>
      <c r="T40" t="n">
        <v>2323.2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192.1395207146886</v>
      </c>
      <c r="AB40" t="n">
        <v>262.8937688391219</v>
      </c>
      <c r="AC40" t="n">
        <v>237.8035565149148</v>
      </c>
      <c r="AD40" t="n">
        <v>192139.5207146886</v>
      </c>
      <c r="AE40" t="n">
        <v>262893.768839122</v>
      </c>
      <c r="AF40" t="n">
        <v>4.101331395974069e-06</v>
      </c>
      <c r="AG40" t="n">
        <v>7.482638888888889</v>
      </c>
      <c r="AH40" t="n">
        <v>237803.5565149148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11.6095</v>
      </c>
      <c r="E41" t="n">
        <v>8.609999999999999</v>
      </c>
      <c r="F41" t="n">
        <v>5.17</v>
      </c>
      <c r="G41" t="n">
        <v>38.79</v>
      </c>
      <c r="H41" t="n">
        <v>0.6</v>
      </c>
      <c r="I41" t="n">
        <v>8</v>
      </c>
      <c r="J41" t="n">
        <v>317.68</v>
      </c>
      <c r="K41" t="n">
        <v>61.82</v>
      </c>
      <c r="L41" t="n">
        <v>10.75</v>
      </c>
      <c r="M41" t="n">
        <v>6</v>
      </c>
      <c r="N41" t="n">
        <v>95.11</v>
      </c>
      <c r="O41" t="n">
        <v>39414.84</v>
      </c>
      <c r="P41" t="n">
        <v>91.23999999999999</v>
      </c>
      <c r="Q41" t="n">
        <v>202.81</v>
      </c>
      <c r="R41" t="n">
        <v>21.8</v>
      </c>
      <c r="S41" t="n">
        <v>13.89</v>
      </c>
      <c r="T41" t="n">
        <v>2257.79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191.9945796276135</v>
      </c>
      <c r="AB41" t="n">
        <v>262.6954540494366</v>
      </c>
      <c r="AC41" t="n">
        <v>237.6241686104204</v>
      </c>
      <c r="AD41" t="n">
        <v>191994.5796276135</v>
      </c>
      <c r="AE41" t="n">
        <v>262695.4540494366</v>
      </c>
      <c r="AF41" t="n">
        <v>4.103699696759485e-06</v>
      </c>
      <c r="AG41" t="n">
        <v>7.473958333333333</v>
      </c>
      <c r="AH41" t="n">
        <v>237624.1686104204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11.7001</v>
      </c>
      <c r="E42" t="n">
        <v>8.550000000000001</v>
      </c>
      <c r="F42" t="n">
        <v>5.16</v>
      </c>
      <c r="G42" t="n">
        <v>44.24</v>
      </c>
      <c r="H42" t="n">
        <v>0.62</v>
      </c>
      <c r="I42" t="n">
        <v>7</v>
      </c>
      <c r="J42" t="n">
        <v>318.24</v>
      </c>
      <c r="K42" t="n">
        <v>61.82</v>
      </c>
      <c r="L42" t="n">
        <v>11</v>
      </c>
      <c r="M42" t="n">
        <v>5</v>
      </c>
      <c r="N42" t="n">
        <v>95.42</v>
      </c>
      <c r="O42" t="n">
        <v>39483.95</v>
      </c>
      <c r="P42" t="n">
        <v>90.92</v>
      </c>
      <c r="Q42" t="n">
        <v>202.81</v>
      </c>
      <c r="R42" t="n">
        <v>21.33</v>
      </c>
      <c r="S42" t="n">
        <v>13.89</v>
      </c>
      <c r="T42" t="n">
        <v>2032.21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191.3768145263483</v>
      </c>
      <c r="AB42" t="n">
        <v>261.8502005840132</v>
      </c>
      <c r="AC42" t="n">
        <v>236.8595849494161</v>
      </c>
      <c r="AD42" t="n">
        <v>191376.8145263483</v>
      </c>
      <c r="AE42" t="n">
        <v>261850.2005840132</v>
      </c>
      <c r="AF42" t="n">
        <v>4.135724779021978e-06</v>
      </c>
      <c r="AG42" t="n">
        <v>7.421875</v>
      </c>
      <c r="AH42" t="n">
        <v>236859.5849494161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11.7001</v>
      </c>
      <c r="E43" t="n">
        <v>8.550000000000001</v>
      </c>
      <c r="F43" t="n">
        <v>5.16</v>
      </c>
      <c r="G43" t="n">
        <v>44.24</v>
      </c>
      <c r="H43" t="n">
        <v>0.63</v>
      </c>
      <c r="I43" t="n">
        <v>7</v>
      </c>
      <c r="J43" t="n">
        <v>318.8</v>
      </c>
      <c r="K43" t="n">
        <v>61.82</v>
      </c>
      <c r="L43" t="n">
        <v>11.25</v>
      </c>
      <c r="M43" t="n">
        <v>5</v>
      </c>
      <c r="N43" t="n">
        <v>95.73</v>
      </c>
      <c r="O43" t="n">
        <v>39553.2</v>
      </c>
      <c r="P43" t="n">
        <v>91.03</v>
      </c>
      <c r="Q43" t="n">
        <v>202.83</v>
      </c>
      <c r="R43" t="n">
        <v>21.51</v>
      </c>
      <c r="S43" t="n">
        <v>13.89</v>
      </c>
      <c r="T43" t="n">
        <v>2117.92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191.4279778020781</v>
      </c>
      <c r="AB43" t="n">
        <v>261.920204435031</v>
      </c>
      <c r="AC43" t="n">
        <v>236.9229077311438</v>
      </c>
      <c r="AD43" t="n">
        <v>191427.9778020781</v>
      </c>
      <c r="AE43" t="n">
        <v>261920.204435031</v>
      </c>
      <c r="AF43" t="n">
        <v>4.135724779021978e-06</v>
      </c>
      <c r="AG43" t="n">
        <v>7.421875</v>
      </c>
      <c r="AH43" t="n">
        <v>236922.9077311438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11.7146</v>
      </c>
      <c r="E44" t="n">
        <v>8.539999999999999</v>
      </c>
      <c r="F44" t="n">
        <v>5.15</v>
      </c>
      <c r="G44" t="n">
        <v>44.15</v>
      </c>
      <c r="H44" t="n">
        <v>0.64</v>
      </c>
      <c r="I44" t="n">
        <v>7</v>
      </c>
      <c r="J44" t="n">
        <v>319.36</v>
      </c>
      <c r="K44" t="n">
        <v>61.82</v>
      </c>
      <c r="L44" t="n">
        <v>11.5</v>
      </c>
      <c r="M44" t="n">
        <v>5</v>
      </c>
      <c r="N44" t="n">
        <v>96.04000000000001</v>
      </c>
      <c r="O44" t="n">
        <v>39622.59</v>
      </c>
      <c r="P44" t="n">
        <v>90.91</v>
      </c>
      <c r="Q44" t="n">
        <v>202.81</v>
      </c>
      <c r="R44" t="n">
        <v>21.13</v>
      </c>
      <c r="S44" t="n">
        <v>13.89</v>
      </c>
      <c r="T44" t="n">
        <v>1930.15</v>
      </c>
      <c r="U44" t="n">
        <v>0.66</v>
      </c>
      <c r="V44" t="n">
        <v>0.75</v>
      </c>
      <c r="W44" t="n">
        <v>0.65</v>
      </c>
      <c r="X44" t="n">
        <v>0.11</v>
      </c>
      <c r="Y44" t="n">
        <v>1</v>
      </c>
      <c r="Z44" t="n">
        <v>10</v>
      </c>
      <c r="AA44" t="n">
        <v>191.2750253578045</v>
      </c>
      <c r="AB44" t="n">
        <v>261.7109281529904</v>
      </c>
      <c r="AC44" t="n">
        <v>236.73360448374</v>
      </c>
      <c r="AD44" t="n">
        <v>191275.0253578045</v>
      </c>
      <c r="AE44" t="n">
        <v>261710.9281529904</v>
      </c>
      <c r="AF44" t="n">
        <v>4.140850206094894e-06</v>
      </c>
      <c r="AG44" t="n">
        <v>7.413194444444445</v>
      </c>
      <c r="AH44" t="n">
        <v>236733.60448374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11.7008</v>
      </c>
      <c r="E45" t="n">
        <v>8.550000000000001</v>
      </c>
      <c r="F45" t="n">
        <v>5.16</v>
      </c>
      <c r="G45" t="n">
        <v>44.23</v>
      </c>
      <c r="H45" t="n">
        <v>0.65</v>
      </c>
      <c r="I45" t="n">
        <v>7</v>
      </c>
      <c r="J45" t="n">
        <v>319.93</v>
      </c>
      <c r="K45" t="n">
        <v>61.82</v>
      </c>
      <c r="L45" t="n">
        <v>11.75</v>
      </c>
      <c r="M45" t="n">
        <v>5</v>
      </c>
      <c r="N45" t="n">
        <v>96.36</v>
      </c>
      <c r="O45" t="n">
        <v>39692.13</v>
      </c>
      <c r="P45" t="n">
        <v>91.15000000000001</v>
      </c>
      <c r="Q45" t="n">
        <v>202.82</v>
      </c>
      <c r="R45" t="n">
        <v>21.37</v>
      </c>
      <c r="S45" t="n">
        <v>13.89</v>
      </c>
      <c r="T45" t="n">
        <v>2050.64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191.4804113811901</v>
      </c>
      <c r="AB45" t="n">
        <v>261.9919463711783</v>
      </c>
      <c r="AC45" t="n">
        <v>236.9878027175957</v>
      </c>
      <c r="AD45" t="n">
        <v>191480.4113811901</v>
      </c>
      <c r="AE45" t="n">
        <v>261991.9463711783</v>
      </c>
      <c r="AF45" t="n">
        <v>4.135972213432395e-06</v>
      </c>
      <c r="AG45" t="n">
        <v>7.421875</v>
      </c>
      <c r="AH45" t="n">
        <v>236987.8027175957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11.702</v>
      </c>
      <c r="E46" t="n">
        <v>8.550000000000001</v>
      </c>
      <c r="F46" t="n">
        <v>5.16</v>
      </c>
      <c r="G46" t="n">
        <v>44.22</v>
      </c>
      <c r="H46" t="n">
        <v>0.67</v>
      </c>
      <c r="I46" t="n">
        <v>7</v>
      </c>
      <c r="J46" t="n">
        <v>320.49</v>
      </c>
      <c r="K46" t="n">
        <v>61.82</v>
      </c>
      <c r="L46" t="n">
        <v>12</v>
      </c>
      <c r="M46" t="n">
        <v>5</v>
      </c>
      <c r="N46" t="n">
        <v>96.67</v>
      </c>
      <c r="O46" t="n">
        <v>39761.81</v>
      </c>
      <c r="P46" t="n">
        <v>91.18000000000001</v>
      </c>
      <c r="Q46" t="n">
        <v>202.81</v>
      </c>
      <c r="R46" t="n">
        <v>21.39</v>
      </c>
      <c r="S46" t="n">
        <v>13.89</v>
      </c>
      <c r="T46" t="n">
        <v>2058.96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191.4885678427262</v>
      </c>
      <c r="AB46" t="n">
        <v>262.0031064016896</v>
      </c>
      <c r="AC46" t="n">
        <v>236.9978976504582</v>
      </c>
      <c r="AD46" t="n">
        <v>191488.5678427262</v>
      </c>
      <c r="AE46" t="n">
        <v>262003.1064016896</v>
      </c>
      <c r="AF46" t="n">
        <v>4.136396386707395e-06</v>
      </c>
      <c r="AG46" t="n">
        <v>7.421875</v>
      </c>
      <c r="AH46" t="n">
        <v>236997.8976504582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11.7062</v>
      </c>
      <c r="E47" t="n">
        <v>8.539999999999999</v>
      </c>
      <c r="F47" t="n">
        <v>5.16</v>
      </c>
      <c r="G47" t="n">
        <v>44.2</v>
      </c>
      <c r="H47" t="n">
        <v>0.68</v>
      </c>
      <c r="I47" t="n">
        <v>7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90.8</v>
      </c>
      <c r="Q47" t="n">
        <v>202.81</v>
      </c>
      <c r="R47" t="n">
        <v>21.35</v>
      </c>
      <c r="S47" t="n">
        <v>13.89</v>
      </c>
      <c r="T47" t="n">
        <v>2039.46</v>
      </c>
      <c r="U47" t="n">
        <v>0.65</v>
      </c>
      <c r="V47" t="n">
        <v>0.75</v>
      </c>
      <c r="W47" t="n">
        <v>0.65</v>
      </c>
      <c r="X47" t="n">
        <v>0.12</v>
      </c>
      <c r="Y47" t="n">
        <v>1</v>
      </c>
      <c r="Z47" t="n">
        <v>10</v>
      </c>
      <c r="AA47" t="n">
        <v>191.2916363049957</v>
      </c>
      <c r="AB47" t="n">
        <v>261.7336559837606</v>
      </c>
      <c r="AC47" t="n">
        <v>236.7541632022402</v>
      </c>
      <c r="AD47" t="n">
        <v>191291.6363049957</v>
      </c>
      <c r="AE47" t="n">
        <v>261733.6559837606</v>
      </c>
      <c r="AF47" t="n">
        <v>4.137880993169895e-06</v>
      </c>
      <c r="AG47" t="n">
        <v>7.413194444444445</v>
      </c>
      <c r="AH47" t="n">
        <v>236754.1632022402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11.6989</v>
      </c>
      <c r="E48" t="n">
        <v>8.550000000000001</v>
      </c>
      <c r="F48" t="n">
        <v>5.16</v>
      </c>
      <c r="G48" t="n">
        <v>44.24</v>
      </c>
      <c r="H48" t="n">
        <v>0.6899999999999999</v>
      </c>
      <c r="I48" t="n">
        <v>7</v>
      </c>
      <c r="J48" t="n">
        <v>321.63</v>
      </c>
      <c r="K48" t="n">
        <v>61.82</v>
      </c>
      <c r="L48" t="n">
        <v>12.5</v>
      </c>
      <c r="M48" t="n">
        <v>5</v>
      </c>
      <c r="N48" t="n">
        <v>97.31</v>
      </c>
      <c r="O48" t="n">
        <v>39901.61</v>
      </c>
      <c r="P48" t="n">
        <v>90.83</v>
      </c>
      <c r="Q48" t="n">
        <v>202.81</v>
      </c>
      <c r="R48" t="n">
        <v>21.47</v>
      </c>
      <c r="S48" t="n">
        <v>13.89</v>
      </c>
      <c r="T48" t="n">
        <v>2101.27</v>
      </c>
      <c r="U48" t="n">
        <v>0.65</v>
      </c>
      <c r="V48" t="n">
        <v>0.75</v>
      </c>
      <c r="W48" t="n">
        <v>0.65</v>
      </c>
      <c r="X48" t="n">
        <v>0.12</v>
      </c>
      <c r="Y48" t="n">
        <v>1</v>
      </c>
      <c r="Z48" t="n">
        <v>10</v>
      </c>
      <c r="AA48" t="n">
        <v>191.3407351733204</v>
      </c>
      <c r="AB48" t="n">
        <v>261.8008352214917</v>
      </c>
      <c r="AC48" t="n">
        <v>236.8149309478089</v>
      </c>
      <c r="AD48" t="n">
        <v>191340.7351733204</v>
      </c>
      <c r="AE48" t="n">
        <v>261800.8352214917</v>
      </c>
      <c r="AF48" t="n">
        <v>4.135300605746978e-06</v>
      </c>
      <c r="AG48" t="n">
        <v>7.421875</v>
      </c>
      <c r="AH48" t="n">
        <v>236814.9309478089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11.6951</v>
      </c>
      <c r="E49" t="n">
        <v>8.550000000000001</v>
      </c>
      <c r="F49" t="n">
        <v>5.16</v>
      </c>
      <c r="G49" t="n">
        <v>44.27</v>
      </c>
      <c r="H49" t="n">
        <v>0.71</v>
      </c>
      <c r="I49" t="n">
        <v>7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90.69</v>
      </c>
      <c r="Q49" t="n">
        <v>202.84</v>
      </c>
      <c r="R49" t="n">
        <v>21.65</v>
      </c>
      <c r="S49" t="n">
        <v>13.89</v>
      </c>
      <c r="T49" t="n">
        <v>2189.87</v>
      </c>
      <c r="U49" t="n">
        <v>0.64</v>
      </c>
      <c r="V49" t="n">
        <v>0.75</v>
      </c>
      <c r="W49" t="n">
        <v>0.65</v>
      </c>
      <c r="X49" t="n">
        <v>0.13</v>
      </c>
      <c r="Y49" t="n">
        <v>1</v>
      </c>
      <c r="Z49" t="n">
        <v>10</v>
      </c>
      <c r="AA49" t="n">
        <v>191.2939063764223</v>
      </c>
      <c r="AB49" t="n">
        <v>261.7367619956349</v>
      </c>
      <c r="AC49" t="n">
        <v>236.7569727807006</v>
      </c>
      <c r="AD49" t="n">
        <v>191293.9063764223</v>
      </c>
      <c r="AE49" t="n">
        <v>261736.7619956349</v>
      </c>
      <c r="AF49" t="n">
        <v>4.133957390376145e-06</v>
      </c>
      <c r="AG49" t="n">
        <v>7.421875</v>
      </c>
      <c r="AH49" t="n">
        <v>236756.9727807005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11.8141</v>
      </c>
      <c r="E50" t="n">
        <v>8.460000000000001</v>
      </c>
      <c r="F50" t="n">
        <v>5.13</v>
      </c>
      <c r="G50" t="n">
        <v>51.34</v>
      </c>
      <c r="H50" t="n">
        <v>0.72</v>
      </c>
      <c r="I50" t="n">
        <v>6</v>
      </c>
      <c r="J50" t="n">
        <v>322.77</v>
      </c>
      <c r="K50" t="n">
        <v>61.82</v>
      </c>
      <c r="L50" t="n">
        <v>13</v>
      </c>
      <c r="M50" t="n">
        <v>4</v>
      </c>
      <c r="N50" t="n">
        <v>97.94</v>
      </c>
      <c r="O50" t="n">
        <v>40042</v>
      </c>
      <c r="P50" t="n">
        <v>89.97</v>
      </c>
      <c r="Q50" t="n">
        <v>202.81</v>
      </c>
      <c r="R50" t="n">
        <v>20.68</v>
      </c>
      <c r="S50" t="n">
        <v>13.89</v>
      </c>
      <c r="T50" t="n">
        <v>1709.97</v>
      </c>
      <c r="U50" t="n">
        <v>0.67</v>
      </c>
      <c r="V50" t="n">
        <v>0.75</v>
      </c>
      <c r="W50" t="n">
        <v>0.64</v>
      </c>
      <c r="X50" t="n">
        <v>0.1</v>
      </c>
      <c r="Y50" t="n">
        <v>1</v>
      </c>
      <c r="Z50" t="n">
        <v>10</v>
      </c>
      <c r="AA50" t="n">
        <v>190.3136355853807</v>
      </c>
      <c r="AB50" t="n">
        <v>260.3955122528374</v>
      </c>
      <c r="AC50" t="n">
        <v>235.5437300308993</v>
      </c>
      <c r="AD50" t="n">
        <v>190313.6355853807</v>
      </c>
      <c r="AE50" t="n">
        <v>260395.5122528374</v>
      </c>
      <c r="AF50" t="n">
        <v>4.176021240146969e-06</v>
      </c>
      <c r="AG50" t="n">
        <v>7.34375</v>
      </c>
      <c r="AH50" t="n">
        <v>235543.7300308993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11.8087</v>
      </c>
      <c r="E51" t="n">
        <v>8.470000000000001</v>
      </c>
      <c r="F51" t="n">
        <v>5.14</v>
      </c>
      <c r="G51" t="n">
        <v>51.38</v>
      </c>
      <c r="H51" t="n">
        <v>0.73</v>
      </c>
      <c r="I51" t="n">
        <v>6</v>
      </c>
      <c r="J51" t="n">
        <v>323.34</v>
      </c>
      <c r="K51" t="n">
        <v>61.82</v>
      </c>
      <c r="L51" t="n">
        <v>13.25</v>
      </c>
      <c r="M51" t="n">
        <v>4</v>
      </c>
      <c r="N51" t="n">
        <v>98.27</v>
      </c>
      <c r="O51" t="n">
        <v>40112.54</v>
      </c>
      <c r="P51" t="n">
        <v>90.13</v>
      </c>
      <c r="Q51" t="n">
        <v>202.83</v>
      </c>
      <c r="R51" t="n">
        <v>20.72</v>
      </c>
      <c r="S51" t="n">
        <v>13.89</v>
      </c>
      <c r="T51" t="n">
        <v>1727.61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190.4397862138243</v>
      </c>
      <c r="AB51" t="n">
        <v>260.5681171080469</v>
      </c>
      <c r="AC51" t="n">
        <v>235.6998617209801</v>
      </c>
      <c r="AD51" t="n">
        <v>190439.7862138243</v>
      </c>
      <c r="AE51" t="n">
        <v>260568.1171080469</v>
      </c>
      <c r="AF51" t="n">
        <v>4.17411246040947e-06</v>
      </c>
      <c r="AG51" t="n">
        <v>7.352430555555555</v>
      </c>
      <c r="AH51" t="n">
        <v>235699.8617209801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11.8083</v>
      </c>
      <c r="E52" t="n">
        <v>8.470000000000001</v>
      </c>
      <c r="F52" t="n">
        <v>5.14</v>
      </c>
      <c r="G52" t="n">
        <v>51.38</v>
      </c>
      <c r="H52" t="n">
        <v>0.74</v>
      </c>
      <c r="I52" t="n">
        <v>6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90.19</v>
      </c>
      <c r="Q52" t="n">
        <v>202.81</v>
      </c>
      <c r="R52" t="n">
        <v>20.79</v>
      </c>
      <c r="S52" t="n">
        <v>13.89</v>
      </c>
      <c r="T52" t="n">
        <v>1763.56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190.46931673151</v>
      </c>
      <c r="AB52" t="n">
        <v>260.6085220651389</v>
      </c>
      <c r="AC52" t="n">
        <v>235.7364104856761</v>
      </c>
      <c r="AD52" t="n">
        <v>190469.31673151</v>
      </c>
      <c r="AE52" t="n">
        <v>260608.5220651389</v>
      </c>
      <c r="AF52" t="n">
        <v>4.173971069317803e-06</v>
      </c>
      <c r="AG52" t="n">
        <v>7.352430555555555</v>
      </c>
      <c r="AH52" t="n">
        <v>235736.4104856761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11.8052</v>
      </c>
      <c r="E53" t="n">
        <v>8.470000000000001</v>
      </c>
      <c r="F53" t="n">
        <v>5.14</v>
      </c>
      <c r="G53" t="n">
        <v>51.4</v>
      </c>
      <c r="H53" t="n">
        <v>0.76</v>
      </c>
      <c r="I53" t="n">
        <v>6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90.17</v>
      </c>
      <c r="Q53" t="n">
        <v>202.83</v>
      </c>
      <c r="R53" t="n">
        <v>20.83</v>
      </c>
      <c r="S53" t="n">
        <v>13.89</v>
      </c>
      <c r="T53" t="n">
        <v>1785.07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190.4746709002273</v>
      </c>
      <c r="AB53" t="n">
        <v>260.6158478749871</v>
      </c>
      <c r="AC53" t="n">
        <v>235.7430371305142</v>
      </c>
      <c r="AD53" t="n">
        <v>190474.6709002273</v>
      </c>
      <c r="AE53" t="n">
        <v>260615.8478749871</v>
      </c>
      <c r="AF53" t="n">
        <v>4.172875288357386e-06</v>
      </c>
      <c r="AG53" t="n">
        <v>7.352430555555555</v>
      </c>
      <c r="AH53" t="n">
        <v>235743.0371305142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11.8196</v>
      </c>
      <c r="E54" t="n">
        <v>8.460000000000001</v>
      </c>
      <c r="F54" t="n">
        <v>5.13</v>
      </c>
      <c r="G54" t="n">
        <v>51.3</v>
      </c>
      <c r="H54" t="n">
        <v>0.77</v>
      </c>
      <c r="I54" t="n">
        <v>6</v>
      </c>
      <c r="J54" t="n">
        <v>325.06</v>
      </c>
      <c r="K54" t="n">
        <v>61.82</v>
      </c>
      <c r="L54" t="n">
        <v>14</v>
      </c>
      <c r="M54" t="n">
        <v>4</v>
      </c>
      <c r="N54" t="n">
        <v>99.23999999999999</v>
      </c>
      <c r="O54" t="n">
        <v>40324.71</v>
      </c>
      <c r="P54" t="n">
        <v>90.05</v>
      </c>
      <c r="Q54" t="n">
        <v>202.81</v>
      </c>
      <c r="R54" t="n">
        <v>20.53</v>
      </c>
      <c r="S54" t="n">
        <v>13.89</v>
      </c>
      <c r="T54" t="n">
        <v>1636.3</v>
      </c>
      <c r="U54" t="n">
        <v>0.68</v>
      </c>
      <c r="V54" t="n">
        <v>0.75</v>
      </c>
      <c r="W54" t="n">
        <v>0.64</v>
      </c>
      <c r="X54" t="n">
        <v>0.09</v>
      </c>
      <c r="Y54" t="n">
        <v>1</v>
      </c>
      <c r="Z54" t="n">
        <v>10</v>
      </c>
      <c r="AA54" t="n">
        <v>190.3247163044162</v>
      </c>
      <c r="AB54" t="n">
        <v>260.4106733814686</v>
      </c>
      <c r="AC54" t="n">
        <v>235.5574442026928</v>
      </c>
      <c r="AD54" t="n">
        <v>190324.7163044162</v>
      </c>
      <c r="AE54" t="n">
        <v>260410.6733814686</v>
      </c>
      <c r="AF54" t="n">
        <v>4.177965367657386e-06</v>
      </c>
      <c r="AG54" t="n">
        <v>7.34375</v>
      </c>
      <c r="AH54" t="n">
        <v>235557.4442026928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11.8176</v>
      </c>
      <c r="E55" t="n">
        <v>8.460000000000001</v>
      </c>
      <c r="F55" t="n">
        <v>5.13</v>
      </c>
      <c r="G55" t="n">
        <v>51.31</v>
      </c>
      <c r="H55" t="n">
        <v>0.78</v>
      </c>
      <c r="I55" t="n">
        <v>6</v>
      </c>
      <c r="J55" t="n">
        <v>325.63</v>
      </c>
      <c r="K55" t="n">
        <v>61.82</v>
      </c>
      <c r="L55" t="n">
        <v>14.25</v>
      </c>
      <c r="M55" t="n">
        <v>4</v>
      </c>
      <c r="N55" t="n">
        <v>99.56</v>
      </c>
      <c r="O55" t="n">
        <v>40395.74</v>
      </c>
      <c r="P55" t="n">
        <v>89.98</v>
      </c>
      <c r="Q55" t="n">
        <v>202.81</v>
      </c>
      <c r="R55" t="n">
        <v>20.54</v>
      </c>
      <c r="S55" t="n">
        <v>13.89</v>
      </c>
      <c r="T55" t="n">
        <v>1641.76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190.3018496690883</v>
      </c>
      <c r="AB55" t="n">
        <v>260.3793862422082</v>
      </c>
      <c r="AC55" t="n">
        <v>235.5291430640916</v>
      </c>
      <c r="AD55" t="n">
        <v>190301.8496690883</v>
      </c>
      <c r="AE55" t="n">
        <v>260379.3862422082</v>
      </c>
      <c r="AF55" t="n">
        <v>4.177258412199052e-06</v>
      </c>
      <c r="AG55" t="n">
        <v>7.34375</v>
      </c>
      <c r="AH55" t="n">
        <v>235529.1430640916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11.8118</v>
      </c>
      <c r="E56" t="n">
        <v>8.470000000000001</v>
      </c>
      <c r="F56" t="n">
        <v>5.14</v>
      </c>
      <c r="G56" t="n">
        <v>51.36</v>
      </c>
      <c r="H56" t="n">
        <v>0.79</v>
      </c>
      <c r="I56" t="n">
        <v>6</v>
      </c>
      <c r="J56" t="n">
        <v>326.21</v>
      </c>
      <c r="K56" t="n">
        <v>61.82</v>
      </c>
      <c r="L56" t="n">
        <v>14.5</v>
      </c>
      <c r="M56" t="n">
        <v>4</v>
      </c>
      <c r="N56" t="n">
        <v>99.89</v>
      </c>
      <c r="O56" t="n">
        <v>40466.92</v>
      </c>
      <c r="P56" t="n">
        <v>89.98</v>
      </c>
      <c r="Q56" t="n">
        <v>202.83</v>
      </c>
      <c r="R56" t="n">
        <v>20.69</v>
      </c>
      <c r="S56" t="n">
        <v>13.89</v>
      </c>
      <c r="T56" t="n">
        <v>1713.52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190.3561200118637</v>
      </c>
      <c r="AB56" t="n">
        <v>260.4536413194321</v>
      </c>
      <c r="AC56" t="n">
        <v>235.5963113409629</v>
      </c>
      <c r="AD56" t="n">
        <v>190356.1200118637</v>
      </c>
      <c r="AE56" t="n">
        <v>260453.641319432</v>
      </c>
      <c r="AF56" t="n">
        <v>4.175208241369886e-06</v>
      </c>
      <c r="AG56" t="n">
        <v>7.352430555555555</v>
      </c>
      <c r="AH56" t="n">
        <v>235596.3113409629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11.8075</v>
      </c>
      <c r="E57" t="n">
        <v>8.470000000000001</v>
      </c>
      <c r="F57" t="n">
        <v>5.14</v>
      </c>
      <c r="G57" t="n">
        <v>51.39</v>
      </c>
      <c r="H57" t="n">
        <v>0.8</v>
      </c>
      <c r="I57" t="n">
        <v>6</v>
      </c>
      <c r="J57" t="n">
        <v>326.79</v>
      </c>
      <c r="K57" t="n">
        <v>61.82</v>
      </c>
      <c r="L57" t="n">
        <v>14.75</v>
      </c>
      <c r="M57" t="n">
        <v>4</v>
      </c>
      <c r="N57" t="n">
        <v>100.22</v>
      </c>
      <c r="O57" t="n">
        <v>40538.25</v>
      </c>
      <c r="P57" t="n">
        <v>90.06999999999999</v>
      </c>
      <c r="Q57" t="n">
        <v>202.81</v>
      </c>
      <c r="R57" t="n">
        <v>20.72</v>
      </c>
      <c r="S57" t="n">
        <v>13.89</v>
      </c>
      <c r="T57" t="n">
        <v>1731.13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190.4177701714695</v>
      </c>
      <c r="AB57" t="n">
        <v>260.5379937876178</v>
      </c>
      <c r="AC57" t="n">
        <v>235.6726133279744</v>
      </c>
      <c r="AD57" t="n">
        <v>190417.7701714695</v>
      </c>
      <c r="AE57" t="n">
        <v>260537.9937876178</v>
      </c>
      <c r="AF57" t="n">
        <v>4.17368828713447e-06</v>
      </c>
      <c r="AG57" t="n">
        <v>7.352430555555555</v>
      </c>
      <c r="AH57" t="n">
        <v>235672.6133279744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11.8099</v>
      </c>
      <c r="E58" t="n">
        <v>8.470000000000001</v>
      </c>
      <c r="F58" t="n">
        <v>5.14</v>
      </c>
      <c r="G58" t="n">
        <v>51.37</v>
      </c>
      <c r="H58" t="n">
        <v>0.82</v>
      </c>
      <c r="I58" t="n">
        <v>6</v>
      </c>
      <c r="J58" t="n">
        <v>327.37</v>
      </c>
      <c r="K58" t="n">
        <v>61.82</v>
      </c>
      <c r="L58" t="n">
        <v>15</v>
      </c>
      <c r="M58" t="n">
        <v>4</v>
      </c>
      <c r="N58" t="n">
        <v>100.55</v>
      </c>
      <c r="O58" t="n">
        <v>40609.74</v>
      </c>
      <c r="P58" t="n">
        <v>89.92</v>
      </c>
      <c r="Q58" t="n">
        <v>202.81</v>
      </c>
      <c r="R58" t="n">
        <v>20.7</v>
      </c>
      <c r="S58" t="n">
        <v>13.89</v>
      </c>
      <c r="T58" t="n">
        <v>1722.22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190.3373827732385</v>
      </c>
      <c r="AB58" t="n">
        <v>260.4280042029165</v>
      </c>
      <c r="AC58" t="n">
        <v>235.5731209948657</v>
      </c>
      <c r="AD58" t="n">
        <v>190337.3827732385</v>
      </c>
      <c r="AE58" t="n">
        <v>260428.0042029165</v>
      </c>
      <c r="AF58" t="n">
        <v>4.174536633684469e-06</v>
      </c>
      <c r="AG58" t="n">
        <v>7.352430555555555</v>
      </c>
      <c r="AH58" t="n">
        <v>235573.1209948657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11.811</v>
      </c>
      <c r="E59" t="n">
        <v>8.470000000000001</v>
      </c>
      <c r="F59" t="n">
        <v>5.14</v>
      </c>
      <c r="G59" t="n">
        <v>51.36</v>
      </c>
      <c r="H59" t="n">
        <v>0.83</v>
      </c>
      <c r="I59" t="n">
        <v>6</v>
      </c>
      <c r="J59" t="n">
        <v>327.95</v>
      </c>
      <c r="K59" t="n">
        <v>61.82</v>
      </c>
      <c r="L59" t="n">
        <v>15.25</v>
      </c>
      <c r="M59" t="n">
        <v>4</v>
      </c>
      <c r="N59" t="n">
        <v>100.88</v>
      </c>
      <c r="O59" t="n">
        <v>40681.39</v>
      </c>
      <c r="P59" t="n">
        <v>89.86</v>
      </c>
      <c r="Q59" t="n">
        <v>202.81</v>
      </c>
      <c r="R59" t="n">
        <v>20.7</v>
      </c>
      <c r="S59" t="n">
        <v>13.89</v>
      </c>
      <c r="T59" t="n">
        <v>1721.17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190.3045810596111</v>
      </c>
      <c r="AB59" t="n">
        <v>260.383123451222</v>
      </c>
      <c r="AC59" t="n">
        <v>235.5325235991224</v>
      </c>
      <c r="AD59" t="n">
        <v>190304.5810596111</v>
      </c>
      <c r="AE59" t="n">
        <v>260383.123451222</v>
      </c>
      <c r="AF59" t="n">
        <v>4.174925459186553e-06</v>
      </c>
      <c r="AG59" t="n">
        <v>7.352430555555555</v>
      </c>
      <c r="AH59" t="n">
        <v>235532.5235991224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11.811</v>
      </c>
      <c r="E60" t="n">
        <v>8.470000000000001</v>
      </c>
      <c r="F60" t="n">
        <v>5.14</v>
      </c>
      <c r="G60" t="n">
        <v>51.36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89.7</v>
      </c>
      <c r="Q60" t="n">
        <v>202.81</v>
      </c>
      <c r="R60" t="n">
        <v>20.74</v>
      </c>
      <c r="S60" t="n">
        <v>13.89</v>
      </c>
      <c r="T60" t="n">
        <v>1738.4</v>
      </c>
      <c r="U60" t="n">
        <v>0.67</v>
      </c>
      <c r="V60" t="n">
        <v>0.75</v>
      </c>
      <c r="W60" t="n">
        <v>0.65</v>
      </c>
      <c r="X60" t="n">
        <v>0.1</v>
      </c>
      <c r="Y60" t="n">
        <v>1</v>
      </c>
      <c r="Z60" t="n">
        <v>10</v>
      </c>
      <c r="AA60" t="n">
        <v>190.2308605134496</v>
      </c>
      <c r="AB60" t="n">
        <v>260.282255747643</v>
      </c>
      <c r="AC60" t="n">
        <v>235.4412825676042</v>
      </c>
      <c r="AD60" t="n">
        <v>190230.8605134496</v>
      </c>
      <c r="AE60" t="n">
        <v>260282.255747643</v>
      </c>
      <c r="AF60" t="n">
        <v>4.174925459186553e-06</v>
      </c>
      <c r="AG60" t="n">
        <v>7.352430555555555</v>
      </c>
      <c r="AH60" t="n">
        <v>235441.2825676042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11.8114</v>
      </c>
      <c r="E61" t="n">
        <v>8.470000000000001</v>
      </c>
      <c r="F61" t="n">
        <v>5.14</v>
      </c>
      <c r="G61" t="n">
        <v>51.36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89.56</v>
      </c>
      <c r="Q61" t="n">
        <v>202.81</v>
      </c>
      <c r="R61" t="n">
        <v>20.71</v>
      </c>
      <c r="S61" t="n">
        <v>13.89</v>
      </c>
      <c r="T61" t="n">
        <v>1723.24</v>
      </c>
      <c r="U61" t="n">
        <v>0.67</v>
      </c>
      <c r="V61" t="n">
        <v>0.75</v>
      </c>
      <c r="W61" t="n">
        <v>0.65</v>
      </c>
      <c r="X61" t="n">
        <v>0.1</v>
      </c>
      <c r="Y61" t="n">
        <v>1</v>
      </c>
      <c r="Z61" t="n">
        <v>10</v>
      </c>
      <c r="AA61" t="n">
        <v>190.1644857968991</v>
      </c>
      <c r="AB61" t="n">
        <v>260.1914389322127</v>
      </c>
      <c r="AC61" t="n">
        <v>235.3591331815764</v>
      </c>
      <c r="AD61" t="n">
        <v>190164.4857968991</v>
      </c>
      <c r="AE61" t="n">
        <v>260191.4389322128</v>
      </c>
      <c r="AF61" t="n">
        <v>4.17506685027822e-06</v>
      </c>
      <c r="AG61" t="n">
        <v>7.352430555555555</v>
      </c>
      <c r="AH61" t="n">
        <v>235359.1331815764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11.9115</v>
      </c>
      <c r="E62" t="n">
        <v>8.4</v>
      </c>
      <c r="F62" t="n">
        <v>5.12</v>
      </c>
      <c r="G62" t="n">
        <v>61.44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89.20999999999999</v>
      </c>
      <c r="Q62" t="n">
        <v>202.81</v>
      </c>
      <c r="R62" t="n">
        <v>20.26</v>
      </c>
      <c r="S62" t="n">
        <v>13.89</v>
      </c>
      <c r="T62" t="n">
        <v>1505.45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189.4870046201973</v>
      </c>
      <c r="AB62" t="n">
        <v>259.2644792978897</v>
      </c>
      <c r="AC62" t="n">
        <v>234.5206412737568</v>
      </c>
      <c r="AD62" t="n">
        <v>189487.0046201973</v>
      </c>
      <c r="AE62" t="n">
        <v>259264.4792978897</v>
      </c>
      <c r="AF62" t="n">
        <v>4.210449970967795e-06</v>
      </c>
      <c r="AG62" t="n">
        <v>7.291666666666667</v>
      </c>
      <c r="AH62" t="n">
        <v>234520.6412737568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11.9071</v>
      </c>
      <c r="E63" t="n">
        <v>8.4</v>
      </c>
      <c r="F63" t="n">
        <v>5.12</v>
      </c>
      <c r="G63" t="n">
        <v>61.48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89.31</v>
      </c>
      <c r="Q63" t="n">
        <v>202.81</v>
      </c>
      <c r="R63" t="n">
        <v>20.23</v>
      </c>
      <c r="S63" t="n">
        <v>13.89</v>
      </c>
      <c r="T63" t="n">
        <v>1487.86</v>
      </c>
      <c r="U63" t="n">
        <v>0.6899999999999999</v>
      </c>
      <c r="V63" t="n">
        <v>0.76</v>
      </c>
      <c r="W63" t="n">
        <v>0.65</v>
      </c>
      <c r="X63" t="n">
        <v>0.09</v>
      </c>
      <c r="Y63" t="n">
        <v>1</v>
      </c>
      <c r="Z63" t="n">
        <v>10</v>
      </c>
      <c r="AA63" t="n">
        <v>189.5528534243028</v>
      </c>
      <c r="AB63" t="n">
        <v>259.354576536711</v>
      </c>
      <c r="AC63" t="n">
        <v>234.6021397585573</v>
      </c>
      <c r="AD63" t="n">
        <v>189552.8534243028</v>
      </c>
      <c r="AE63" t="n">
        <v>259354.576536711</v>
      </c>
      <c r="AF63" t="n">
        <v>4.208894668959462e-06</v>
      </c>
      <c r="AG63" t="n">
        <v>7.291666666666667</v>
      </c>
      <c r="AH63" t="n">
        <v>234602.1397585573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11.9095</v>
      </c>
      <c r="E64" t="n">
        <v>8.4</v>
      </c>
      <c r="F64" t="n">
        <v>5.12</v>
      </c>
      <c r="G64" t="n">
        <v>61.46</v>
      </c>
      <c r="H64" t="n">
        <v>0.89</v>
      </c>
      <c r="I64" t="n">
        <v>5</v>
      </c>
      <c r="J64" t="n">
        <v>330.87</v>
      </c>
      <c r="K64" t="n">
        <v>61.82</v>
      </c>
      <c r="L64" t="n">
        <v>16.5</v>
      </c>
      <c r="M64" t="n">
        <v>3</v>
      </c>
      <c r="N64" t="n">
        <v>102.55</v>
      </c>
      <c r="O64" t="n">
        <v>41042.02</v>
      </c>
      <c r="P64" t="n">
        <v>89.23</v>
      </c>
      <c r="Q64" t="n">
        <v>202.82</v>
      </c>
      <c r="R64" t="n">
        <v>20.27</v>
      </c>
      <c r="S64" t="n">
        <v>13.89</v>
      </c>
      <c r="T64" t="n">
        <v>1507.67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189.5052985954278</v>
      </c>
      <c r="AB64" t="n">
        <v>259.2895099218732</v>
      </c>
      <c r="AC64" t="n">
        <v>234.543283010118</v>
      </c>
      <c r="AD64" t="n">
        <v>189505.2985954278</v>
      </c>
      <c r="AE64" t="n">
        <v>259289.5099218732</v>
      </c>
      <c r="AF64" t="n">
        <v>4.209743015509461e-06</v>
      </c>
      <c r="AG64" t="n">
        <v>7.291666666666667</v>
      </c>
      <c r="AH64" t="n">
        <v>234543.283010118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11.9071</v>
      </c>
      <c r="E65" t="n">
        <v>8.4</v>
      </c>
      <c r="F65" t="n">
        <v>5.12</v>
      </c>
      <c r="G65" t="n">
        <v>61.48</v>
      </c>
      <c r="H65" t="n">
        <v>0.9</v>
      </c>
      <c r="I65" t="n">
        <v>5</v>
      </c>
      <c r="J65" t="n">
        <v>331.46</v>
      </c>
      <c r="K65" t="n">
        <v>61.82</v>
      </c>
      <c r="L65" t="n">
        <v>16.75</v>
      </c>
      <c r="M65" t="n">
        <v>3</v>
      </c>
      <c r="N65" t="n">
        <v>102.89</v>
      </c>
      <c r="O65" t="n">
        <v>41114.63</v>
      </c>
      <c r="P65" t="n">
        <v>89.25</v>
      </c>
      <c r="Q65" t="n">
        <v>202.85</v>
      </c>
      <c r="R65" t="n">
        <v>20.29</v>
      </c>
      <c r="S65" t="n">
        <v>13.89</v>
      </c>
      <c r="T65" t="n">
        <v>1518.58</v>
      </c>
      <c r="U65" t="n">
        <v>0.68</v>
      </c>
      <c r="V65" t="n">
        <v>0.76</v>
      </c>
      <c r="W65" t="n">
        <v>0.65</v>
      </c>
      <c r="X65" t="n">
        <v>0.09</v>
      </c>
      <c r="Y65" t="n">
        <v>1</v>
      </c>
      <c r="Z65" t="n">
        <v>10</v>
      </c>
      <c r="AA65" t="n">
        <v>189.5254313388229</v>
      </c>
      <c r="AB65" t="n">
        <v>259.3170564295804</v>
      </c>
      <c r="AC65" t="n">
        <v>234.5682005177914</v>
      </c>
      <c r="AD65" t="n">
        <v>189525.4313388229</v>
      </c>
      <c r="AE65" t="n">
        <v>259317.0564295804</v>
      </c>
      <c r="AF65" t="n">
        <v>4.208894668959462e-06</v>
      </c>
      <c r="AG65" t="n">
        <v>7.291666666666667</v>
      </c>
      <c r="AH65" t="n">
        <v>234568.2005177914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11.9091</v>
      </c>
      <c r="E66" t="n">
        <v>8.4</v>
      </c>
      <c r="F66" t="n">
        <v>5.12</v>
      </c>
      <c r="G66" t="n">
        <v>61.46</v>
      </c>
      <c r="H66" t="n">
        <v>0.91</v>
      </c>
      <c r="I66" t="n">
        <v>5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89.16</v>
      </c>
      <c r="Q66" t="n">
        <v>202.81</v>
      </c>
      <c r="R66" t="n">
        <v>20.21</v>
      </c>
      <c r="S66" t="n">
        <v>13.89</v>
      </c>
      <c r="T66" t="n">
        <v>1480.51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189.4751432355127</v>
      </c>
      <c r="AB66" t="n">
        <v>259.2482500280769</v>
      </c>
      <c r="AC66" t="n">
        <v>234.505960902677</v>
      </c>
      <c r="AD66" t="n">
        <v>189475.1432355127</v>
      </c>
      <c r="AE66" t="n">
        <v>259248.2500280769</v>
      </c>
      <c r="AF66" t="n">
        <v>4.209601624417795e-06</v>
      </c>
      <c r="AG66" t="n">
        <v>7.291666666666667</v>
      </c>
      <c r="AH66" t="n">
        <v>234505.960902677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11.9107</v>
      </c>
      <c r="E67" t="n">
        <v>8.4</v>
      </c>
      <c r="F67" t="n">
        <v>5.12</v>
      </c>
      <c r="G67" t="n">
        <v>61.45</v>
      </c>
      <c r="H67" t="n">
        <v>0.92</v>
      </c>
      <c r="I67" t="n">
        <v>5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89.18000000000001</v>
      </c>
      <c r="Q67" t="n">
        <v>202.81</v>
      </c>
      <c r="R67" t="n">
        <v>20.18</v>
      </c>
      <c r="S67" t="n">
        <v>13.89</v>
      </c>
      <c r="T67" t="n">
        <v>1462.44</v>
      </c>
      <c r="U67" t="n">
        <v>0.6899999999999999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189.4769594014997</v>
      </c>
      <c r="AB67" t="n">
        <v>259.2507349865039</v>
      </c>
      <c r="AC67" t="n">
        <v>234.5082087001593</v>
      </c>
      <c r="AD67" t="n">
        <v>189476.9594014997</v>
      </c>
      <c r="AE67" t="n">
        <v>259250.7349865039</v>
      </c>
      <c r="AF67" t="n">
        <v>4.210167188784461e-06</v>
      </c>
      <c r="AG67" t="n">
        <v>7.291666666666667</v>
      </c>
      <c r="AH67" t="n">
        <v>234508.2087001593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11.9162</v>
      </c>
      <c r="E68" t="n">
        <v>8.390000000000001</v>
      </c>
      <c r="F68" t="n">
        <v>5.12</v>
      </c>
      <c r="G68" t="n">
        <v>61.4</v>
      </c>
      <c r="H68" t="n">
        <v>0.9399999999999999</v>
      </c>
      <c r="I68" t="n">
        <v>5</v>
      </c>
      <c r="J68" t="n">
        <v>333.24</v>
      </c>
      <c r="K68" t="n">
        <v>61.82</v>
      </c>
      <c r="L68" t="n">
        <v>17.5</v>
      </c>
      <c r="M68" t="n">
        <v>3</v>
      </c>
      <c r="N68" t="n">
        <v>103.92</v>
      </c>
      <c r="O68" t="n">
        <v>41333.46</v>
      </c>
      <c r="P68" t="n">
        <v>89.27</v>
      </c>
      <c r="Q68" t="n">
        <v>202.82</v>
      </c>
      <c r="R68" t="n">
        <v>20.19</v>
      </c>
      <c r="S68" t="n">
        <v>13.89</v>
      </c>
      <c r="T68" t="n">
        <v>1470.86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189.4929033241758</v>
      </c>
      <c r="AB68" t="n">
        <v>259.2725501649056</v>
      </c>
      <c r="AC68" t="n">
        <v>234.5279418685522</v>
      </c>
      <c r="AD68" t="n">
        <v>189492.9033241758</v>
      </c>
      <c r="AE68" t="n">
        <v>259272.5501649056</v>
      </c>
      <c r="AF68" t="n">
        <v>4.212111316294877e-06</v>
      </c>
      <c r="AG68" t="n">
        <v>7.282986111111111</v>
      </c>
      <c r="AH68" t="n">
        <v>234527.9418685522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11.9095</v>
      </c>
      <c r="E69" t="n">
        <v>8.4</v>
      </c>
      <c r="F69" t="n">
        <v>5.12</v>
      </c>
      <c r="G69" t="n">
        <v>61.46</v>
      </c>
      <c r="H69" t="n">
        <v>0.95</v>
      </c>
      <c r="I69" t="n">
        <v>5</v>
      </c>
      <c r="J69" t="n">
        <v>333.83</v>
      </c>
      <c r="K69" t="n">
        <v>61.82</v>
      </c>
      <c r="L69" t="n">
        <v>17.75</v>
      </c>
      <c r="M69" t="n">
        <v>3</v>
      </c>
      <c r="N69" t="n">
        <v>104.26</v>
      </c>
      <c r="O69" t="n">
        <v>41406.86</v>
      </c>
      <c r="P69" t="n">
        <v>89.44</v>
      </c>
      <c r="Q69" t="n">
        <v>202.81</v>
      </c>
      <c r="R69" t="n">
        <v>20.28</v>
      </c>
      <c r="S69" t="n">
        <v>13.89</v>
      </c>
      <c r="T69" t="n">
        <v>1513.77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189.6012565532817</v>
      </c>
      <c r="AB69" t="n">
        <v>259.4208038331752</v>
      </c>
      <c r="AC69" t="n">
        <v>234.6620464147975</v>
      </c>
      <c r="AD69" t="n">
        <v>189601.2565532817</v>
      </c>
      <c r="AE69" t="n">
        <v>259420.8038331752</v>
      </c>
      <c r="AF69" t="n">
        <v>4.209743015509461e-06</v>
      </c>
      <c r="AG69" t="n">
        <v>7.291666666666667</v>
      </c>
      <c r="AH69" t="n">
        <v>234662.0464147975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11.8996</v>
      </c>
      <c r="E70" t="n">
        <v>8.4</v>
      </c>
      <c r="F70" t="n">
        <v>5.13</v>
      </c>
      <c r="G70" t="n">
        <v>61.54</v>
      </c>
      <c r="H70" t="n">
        <v>0.96</v>
      </c>
      <c r="I70" t="n">
        <v>5</v>
      </c>
      <c r="J70" t="n">
        <v>334.43</v>
      </c>
      <c r="K70" t="n">
        <v>61.82</v>
      </c>
      <c r="L70" t="n">
        <v>18</v>
      </c>
      <c r="M70" t="n">
        <v>3</v>
      </c>
      <c r="N70" t="n">
        <v>104.61</v>
      </c>
      <c r="O70" t="n">
        <v>41480.31</v>
      </c>
      <c r="P70" t="n">
        <v>89.48</v>
      </c>
      <c r="Q70" t="n">
        <v>202.81</v>
      </c>
      <c r="R70" t="n">
        <v>20.35</v>
      </c>
      <c r="S70" t="n">
        <v>13.89</v>
      </c>
      <c r="T70" t="n">
        <v>1551.93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189.6919008833428</v>
      </c>
      <c r="AB70" t="n">
        <v>259.5448274045103</v>
      </c>
      <c r="AC70" t="n">
        <v>234.7742333505527</v>
      </c>
      <c r="AD70" t="n">
        <v>189691.9008833428</v>
      </c>
      <c r="AE70" t="n">
        <v>259544.8274045103</v>
      </c>
      <c r="AF70" t="n">
        <v>4.206243585990711e-06</v>
      </c>
      <c r="AG70" t="n">
        <v>7.291666666666667</v>
      </c>
      <c r="AH70" t="n">
        <v>234774.2333505527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11.9083</v>
      </c>
      <c r="E71" t="n">
        <v>8.4</v>
      </c>
      <c r="F71" t="n">
        <v>5.12</v>
      </c>
      <c r="G71" t="n">
        <v>61.47</v>
      </c>
      <c r="H71" t="n">
        <v>0.97</v>
      </c>
      <c r="I71" t="n">
        <v>5</v>
      </c>
      <c r="J71" t="n">
        <v>335.02</v>
      </c>
      <c r="K71" t="n">
        <v>61.82</v>
      </c>
      <c r="L71" t="n">
        <v>18.25</v>
      </c>
      <c r="M71" t="n">
        <v>3</v>
      </c>
      <c r="N71" t="n">
        <v>104.95</v>
      </c>
      <c r="O71" t="n">
        <v>41553.93</v>
      </c>
      <c r="P71" t="n">
        <v>89.3</v>
      </c>
      <c r="Q71" t="n">
        <v>202.81</v>
      </c>
      <c r="R71" t="n">
        <v>20.34</v>
      </c>
      <c r="S71" t="n">
        <v>13.89</v>
      </c>
      <c r="T71" t="n">
        <v>1542.49</v>
      </c>
      <c r="U71" t="n">
        <v>0.68</v>
      </c>
      <c r="V71" t="n">
        <v>0.76</v>
      </c>
      <c r="W71" t="n">
        <v>0.64</v>
      </c>
      <c r="X71" t="n">
        <v>0.08</v>
      </c>
      <c r="Y71" t="n">
        <v>1</v>
      </c>
      <c r="Z71" t="n">
        <v>10</v>
      </c>
      <c r="AA71" t="n">
        <v>189.5427832748914</v>
      </c>
      <c r="AB71" t="n">
        <v>259.3407981140228</v>
      </c>
      <c r="AC71" t="n">
        <v>234.5896763291922</v>
      </c>
      <c r="AD71" t="n">
        <v>189542.7832748914</v>
      </c>
      <c r="AE71" t="n">
        <v>259340.7981140228</v>
      </c>
      <c r="AF71" t="n">
        <v>4.209318842234462e-06</v>
      </c>
      <c r="AG71" t="n">
        <v>7.291666666666667</v>
      </c>
      <c r="AH71" t="n">
        <v>234589.6763291922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11.904</v>
      </c>
      <c r="E72" t="n">
        <v>8.4</v>
      </c>
      <c r="F72" t="n">
        <v>5.13</v>
      </c>
      <c r="G72" t="n">
        <v>61.51</v>
      </c>
      <c r="H72" t="n">
        <v>0.98</v>
      </c>
      <c r="I72" t="n">
        <v>5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89.20999999999999</v>
      </c>
      <c r="Q72" t="n">
        <v>202.81</v>
      </c>
      <c r="R72" t="n">
        <v>20.36</v>
      </c>
      <c r="S72" t="n">
        <v>13.89</v>
      </c>
      <c r="T72" t="n">
        <v>1554</v>
      </c>
      <c r="U72" t="n">
        <v>0.68</v>
      </c>
      <c r="V72" t="n">
        <v>0.75</v>
      </c>
      <c r="W72" t="n">
        <v>0.65</v>
      </c>
      <c r="X72" t="n">
        <v>0.09</v>
      </c>
      <c r="Y72" t="n">
        <v>1</v>
      </c>
      <c r="Z72" t="n">
        <v>10</v>
      </c>
      <c r="AA72" t="n">
        <v>189.5482430544361</v>
      </c>
      <c r="AB72" t="n">
        <v>259.3482684252642</v>
      </c>
      <c r="AC72" t="n">
        <v>234.5964336844135</v>
      </c>
      <c r="AD72" t="n">
        <v>189548.2430544361</v>
      </c>
      <c r="AE72" t="n">
        <v>259348.2684252642</v>
      </c>
      <c r="AF72" t="n">
        <v>4.207798887999045e-06</v>
      </c>
      <c r="AG72" t="n">
        <v>7.291666666666667</v>
      </c>
      <c r="AH72" t="n">
        <v>234596.4336844135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11.9087</v>
      </c>
      <c r="E73" t="n">
        <v>8.4</v>
      </c>
      <c r="F73" t="n">
        <v>5.12</v>
      </c>
      <c r="G73" t="n">
        <v>61.47</v>
      </c>
      <c r="H73" t="n">
        <v>0.99</v>
      </c>
      <c r="I73" t="n">
        <v>5</v>
      </c>
      <c r="J73" t="n">
        <v>336.22</v>
      </c>
      <c r="K73" t="n">
        <v>61.82</v>
      </c>
      <c r="L73" t="n">
        <v>18.75</v>
      </c>
      <c r="M73" t="n">
        <v>3</v>
      </c>
      <c r="N73" t="n">
        <v>105.65</v>
      </c>
      <c r="O73" t="n">
        <v>41701.68</v>
      </c>
      <c r="P73" t="n">
        <v>89.06999999999999</v>
      </c>
      <c r="Q73" t="n">
        <v>202.81</v>
      </c>
      <c r="R73" t="n">
        <v>20.29</v>
      </c>
      <c r="S73" t="n">
        <v>13.89</v>
      </c>
      <c r="T73" t="n">
        <v>1518.47</v>
      </c>
      <c r="U73" t="n">
        <v>0.68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189.4358463827709</v>
      </c>
      <c r="AB73" t="n">
        <v>259.1944823405008</v>
      </c>
      <c r="AC73" t="n">
        <v>234.4573247277397</v>
      </c>
      <c r="AD73" t="n">
        <v>189435.8463827709</v>
      </c>
      <c r="AE73" t="n">
        <v>259194.4823405008</v>
      </c>
      <c r="AF73" t="n">
        <v>4.209460233326128e-06</v>
      </c>
      <c r="AG73" t="n">
        <v>7.291666666666667</v>
      </c>
      <c r="AH73" t="n">
        <v>234457.3247277397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11.9154</v>
      </c>
      <c r="E74" t="n">
        <v>8.390000000000001</v>
      </c>
      <c r="F74" t="n">
        <v>5.12</v>
      </c>
      <c r="G74" t="n">
        <v>61.41</v>
      </c>
      <c r="H74" t="n">
        <v>1.01</v>
      </c>
      <c r="I74" t="n">
        <v>5</v>
      </c>
      <c r="J74" t="n">
        <v>336.82</v>
      </c>
      <c r="K74" t="n">
        <v>61.82</v>
      </c>
      <c r="L74" t="n">
        <v>19</v>
      </c>
      <c r="M74" t="n">
        <v>3</v>
      </c>
      <c r="N74" t="n">
        <v>106</v>
      </c>
      <c r="O74" t="n">
        <v>41775.82</v>
      </c>
      <c r="P74" t="n">
        <v>88.87</v>
      </c>
      <c r="Q74" t="n">
        <v>202.81</v>
      </c>
      <c r="R74" t="n">
        <v>20.18</v>
      </c>
      <c r="S74" t="n">
        <v>13.89</v>
      </c>
      <c r="T74" t="n">
        <v>1466.48</v>
      </c>
      <c r="U74" t="n">
        <v>0.6899999999999999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189.3138773966238</v>
      </c>
      <c r="AB74" t="n">
        <v>259.0275989927625</v>
      </c>
      <c r="AC74" t="n">
        <v>234.3063684924873</v>
      </c>
      <c r="AD74" t="n">
        <v>189313.8773966238</v>
      </c>
      <c r="AE74" t="n">
        <v>259027.5989927625</v>
      </c>
      <c r="AF74" t="n">
        <v>4.211828534111545e-06</v>
      </c>
      <c r="AG74" t="n">
        <v>7.282986111111111</v>
      </c>
      <c r="AH74" t="n">
        <v>234306.3684924873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11.913</v>
      </c>
      <c r="E75" t="n">
        <v>8.390000000000001</v>
      </c>
      <c r="F75" t="n">
        <v>5.12</v>
      </c>
      <c r="G75" t="n">
        <v>61.43</v>
      </c>
      <c r="H75" t="n">
        <v>1.02</v>
      </c>
      <c r="I75" t="n">
        <v>5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88.69</v>
      </c>
      <c r="Q75" t="n">
        <v>202.81</v>
      </c>
      <c r="R75" t="n">
        <v>20.16</v>
      </c>
      <c r="S75" t="n">
        <v>13.89</v>
      </c>
      <c r="T75" t="n">
        <v>1452.64</v>
      </c>
      <c r="U75" t="n">
        <v>0.6899999999999999</v>
      </c>
      <c r="V75" t="n">
        <v>0.76</v>
      </c>
      <c r="W75" t="n">
        <v>0.65</v>
      </c>
      <c r="X75" t="n">
        <v>0.08</v>
      </c>
      <c r="Y75" t="n">
        <v>1</v>
      </c>
      <c r="Z75" t="n">
        <v>10</v>
      </c>
      <c r="AA75" t="n">
        <v>189.2425999236625</v>
      </c>
      <c r="AB75" t="n">
        <v>258.9300740097167</v>
      </c>
      <c r="AC75" t="n">
        <v>234.2181511569462</v>
      </c>
      <c r="AD75" t="n">
        <v>189242.5999236626</v>
      </c>
      <c r="AE75" t="n">
        <v>258930.0740097167</v>
      </c>
      <c r="AF75" t="n">
        <v>4.210980187561544e-06</v>
      </c>
      <c r="AG75" t="n">
        <v>7.282986111111111</v>
      </c>
      <c r="AH75" t="n">
        <v>234218.1511569462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11.9237</v>
      </c>
      <c r="E76" t="n">
        <v>8.390000000000001</v>
      </c>
      <c r="F76" t="n">
        <v>5.11</v>
      </c>
      <c r="G76" t="n">
        <v>61.34</v>
      </c>
      <c r="H76" t="n">
        <v>1.03</v>
      </c>
      <c r="I76" t="n">
        <v>5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88.29000000000001</v>
      </c>
      <c r="Q76" t="n">
        <v>202.82</v>
      </c>
      <c r="R76" t="n">
        <v>19.96</v>
      </c>
      <c r="S76" t="n">
        <v>13.89</v>
      </c>
      <c r="T76" t="n">
        <v>1354.82</v>
      </c>
      <c r="U76" t="n">
        <v>0.7</v>
      </c>
      <c r="V76" t="n">
        <v>0.76</v>
      </c>
      <c r="W76" t="n">
        <v>0.64</v>
      </c>
      <c r="X76" t="n">
        <v>0.07000000000000001</v>
      </c>
      <c r="Y76" t="n">
        <v>1</v>
      </c>
      <c r="Z76" t="n">
        <v>10</v>
      </c>
      <c r="AA76" t="n">
        <v>188.9844918447628</v>
      </c>
      <c r="AB76" t="n">
        <v>258.5769191492415</v>
      </c>
      <c r="AC76" t="n">
        <v>233.8987009006986</v>
      </c>
      <c r="AD76" t="n">
        <v>188984.4918447628</v>
      </c>
      <c r="AE76" t="n">
        <v>258576.9191492415</v>
      </c>
      <c r="AF76" t="n">
        <v>4.214762399263627e-06</v>
      </c>
      <c r="AG76" t="n">
        <v>7.282986111111111</v>
      </c>
      <c r="AH76" t="n">
        <v>233898.7009006986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11.9217</v>
      </c>
      <c r="E77" t="n">
        <v>8.390000000000001</v>
      </c>
      <c r="F77" t="n">
        <v>5.11</v>
      </c>
      <c r="G77" t="n">
        <v>61.36</v>
      </c>
      <c r="H77" t="n">
        <v>1.04</v>
      </c>
      <c r="I77" t="n">
        <v>5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88.17</v>
      </c>
      <c r="Q77" t="n">
        <v>202.81</v>
      </c>
      <c r="R77" t="n">
        <v>19.97</v>
      </c>
      <c r="S77" t="n">
        <v>13.89</v>
      </c>
      <c r="T77" t="n">
        <v>1359.96</v>
      </c>
      <c r="U77" t="n">
        <v>0.7</v>
      </c>
      <c r="V77" t="n">
        <v>0.76</v>
      </c>
      <c r="W77" t="n">
        <v>0.64</v>
      </c>
      <c r="X77" t="n">
        <v>0.07000000000000001</v>
      </c>
      <c r="Y77" t="n">
        <v>1</v>
      </c>
      <c r="Z77" t="n">
        <v>10</v>
      </c>
      <c r="AA77" t="n">
        <v>188.9387762901927</v>
      </c>
      <c r="AB77" t="n">
        <v>258.5143691106508</v>
      </c>
      <c r="AC77" t="n">
        <v>233.8421205500015</v>
      </c>
      <c r="AD77" t="n">
        <v>188938.7762901927</v>
      </c>
      <c r="AE77" t="n">
        <v>258514.3691106508</v>
      </c>
      <c r="AF77" t="n">
        <v>4.214055443805294e-06</v>
      </c>
      <c r="AG77" t="n">
        <v>7.282986111111111</v>
      </c>
      <c r="AH77" t="n">
        <v>233842.1205500014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11.9201</v>
      </c>
      <c r="E78" t="n">
        <v>8.390000000000001</v>
      </c>
      <c r="F78" t="n">
        <v>5.11</v>
      </c>
      <c r="G78" t="n">
        <v>61.37</v>
      </c>
      <c r="H78" t="n">
        <v>1.05</v>
      </c>
      <c r="I78" t="n">
        <v>5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87.95</v>
      </c>
      <c r="Q78" t="n">
        <v>202.81</v>
      </c>
      <c r="R78" t="n">
        <v>19.96</v>
      </c>
      <c r="S78" t="n">
        <v>13.89</v>
      </c>
      <c r="T78" t="n">
        <v>1354.6</v>
      </c>
      <c r="U78" t="n">
        <v>0.7</v>
      </c>
      <c r="V78" t="n">
        <v>0.76</v>
      </c>
      <c r="W78" t="n">
        <v>0.65</v>
      </c>
      <c r="X78" t="n">
        <v>0.08</v>
      </c>
      <c r="Y78" t="n">
        <v>1</v>
      </c>
      <c r="Z78" t="n">
        <v>10</v>
      </c>
      <c r="AA78" t="n">
        <v>188.8455822977996</v>
      </c>
      <c r="AB78" t="n">
        <v>258.3868569788299</v>
      </c>
      <c r="AC78" t="n">
        <v>233.7267779970771</v>
      </c>
      <c r="AD78" t="n">
        <v>188845.5822977996</v>
      </c>
      <c r="AE78" t="n">
        <v>258386.8569788299</v>
      </c>
      <c r="AF78" t="n">
        <v>4.213489879438627e-06</v>
      </c>
      <c r="AG78" t="n">
        <v>7.282986111111111</v>
      </c>
      <c r="AH78" t="n">
        <v>233726.7779970771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11.9095</v>
      </c>
      <c r="E79" t="n">
        <v>8.4</v>
      </c>
      <c r="F79" t="n">
        <v>5.12</v>
      </c>
      <c r="G79" t="n">
        <v>61.46</v>
      </c>
      <c r="H79" t="n">
        <v>1.06</v>
      </c>
      <c r="I79" t="n">
        <v>5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88.11</v>
      </c>
      <c r="Q79" t="n">
        <v>202.82</v>
      </c>
      <c r="R79" t="n">
        <v>20.22</v>
      </c>
      <c r="S79" t="n">
        <v>13.89</v>
      </c>
      <c r="T79" t="n">
        <v>1486.63</v>
      </c>
      <c r="U79" t="n">
        <v>0.6899999999999999</v>
      </c>
      <c r="V79" t="n">
        <v>0.76</v>
      </c>
      <c r="W79" t="n">
        <v>0.65</v>
      </c>
      <c r="X79" t="n">
        <v>0.08</v>
      </c>
      <c r="Y79" t="n">
        <v>1</v>
      </c>
      <c r="Z79" t="n">
        <v>10</v>
      </c>
      <c r="AA79" t="n">
        <v>188.9935228202068</v>
      </c>
      <c r="AB79" t="n">
        <v>258.5892757282626</v>
      </c>
      <c r="AC79" t="n">
        <v>233.9098781851605</v>
      </c>
      <c r="AD79" t="n">
        <v>188993.5228202068</v>
      </c>
      <c r="AE79" t="n">
        <v>258589.2757282626</v>
      </c>
      <c r="AF79" t="n">
        <v>4.209743015509461e-06</v>
      </c>
      <c r="AG79" t="n">
        <v>7.291666666666667</v>
      </c>
      <c r="AH79" t="n">
        <v>233909.8781851605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11.9107</v>
      </c>
      <c r="E80" t="n">
        <v>8.4</v>
      </c>
      <c r="F80" t="n">
        <v>5.12</v>
      </c>
      <c r="G80" t="n">
        <v>61.45</v>
      </c>
      <c r="H80" t="n">
        <v>1.07</v>
      </c>
      <c r="I80" t="n">
        <v>5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88.09</v>
      </c>
      <c r="Q80" t="n">
        <v>202.82</v>
      </c>
      <c r="R80" t="n">
        <v>20.26</v>
      </c>
      <c r="S80" t="n">
        <v>13.89</v>
      </c>
      <c r="T80" t="n">
        <v>1502.84</v>
      </c>
      <c r="U80" t="n">
        <v>0.6899999999999999</v>
      </c>
      <c r="V80" t="n">
        <v>0.76</v>
      </c>
      <c r="W80" t="n">
        <v>0.64</v>
      </c>
      <c r="X80" t="n">
        <v>0.08</v>
      </c>
      <c r="Y80" t="n">
        <v>1</v>
      </c>
      <c r="Z80" t="n">
        <v>10</v>
      </c>
      <c r="AA80" t="n">
        <v>188.9789420861459</v>
      </c>
      <c r="AB80" t="n">
        <v>258.5693257246638</v>
      </c>
      <c r="AC80" t="n">
        <v>233.8918321819052</v>
      </c>
      <c r="AD80" t="n">
        <v>188978.9420861459</v>
      </c>
      <c r="AE80" t="n">
        <v>258569.3257246638</v>
      </c>
      <c r="AF80" t="n">
        <v>4.210167188784461e-06</v>
      </c>
      <c r="AG80" t="n">
        <v>7.291666666666667</v>
      </c>
      <c r="AH80" t="n">
        <v>233891.8321819052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11.9115</v>
      </c>
      <c r="E81" t="n">
        <v>8.4</v>
      </c>
      <c r="F81" t="n">
        <v>5.12</v>
      </c>
      <c r="G81" t="n">
        <v>61.44</v>
      </c>
      <c r="H81" t="n">
        <v>1.08</v>
      </c>
      <c r="I81" t="n">
        <v>5</v>
      </c>
      <c r="J81" t="n">
        <v>341.07</v>
      </c>
      <c r="K81" t="n">
        <v>61.82</v>
      </c>
      <c r="L81" t="n">
        <v>20.75</v>
      </c>
      <c r="M81" t="n">
        <v>3</v>
      </c>
      <c r="N81" t="n">
        <v>108.5</v>
      </c>
      <c r="O81" t="n">
        <v>42299.74</v>
      </c>
      <c r="P81" t="n">
        <v>87.76000000000001</v>
      </c>
      <c r="Q81" t="n">
        <v>202.81</v>
      </c>
      <c r="R81" t="n">
        <v>20.15</v>
      </c>
      <c r="S81" t="n">
        <v>13.89</v>
      </c>
      <c r="T81" t="n">
        <v>1448.57</v>
      </c>
      <c r="U81" t="n">
        <v>0.6899999999999999</v>
      </c>
      <c r="V81" t="n">
        <v>0.76</v>
      </c>
      <c r="W81" t="n">
        <v>0.65</v>
      </c>
      <c r="X81" t="n">
        <v>0.08</v>
      </c>
      <c r="Y81" t="n">
        <v>1</v>
      </c>
      <c r="Z81" t="n">
        <v>10</v>
      </c>
      <c r="AA81" t="n">
        <v>188.8245490166134</v>
      </c>
      <c r="AB81" t="n">
        <v>258.358078315588</v>
      </c>
      <c r="AC81" t="n">
        <v>233.7007459290639</v>
      </c>
      <c r="AD81" t="n">
        <v>188824.5490166134</v>
      </c>
      <c r="AE81" t="n">
        <v>258358.0783155881</v>
      </c>
      <c r="AF81" t="n">
        <v>4.210449970967795e-06</v>
      </c>
      <c r="AG81" t="n">
        <v>7.291666666666667</v>
      </c>
      <c r="AH81" t="n">
        <v>233700.7459290639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12.0261</v>
      </c>
      <c r="E82" t="n">
        <v>8.32</v>
      </c>
      <c r="F82" t="n">
        <v>5.1</v>
      </c>
      <c r="G82" t="n">
        <v>76.44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87.31</v>
      </c>
      <c r="Q82" t="n">
        <v>202.81</v>
      </c>
      <c r="R82" t="n">
        <v>19.38</v>
      </c>
      <c r="S82" t="n">
        <v>13.89</v>
      </c>
      <c r="T82" t="n">
        <v>1068.66</v>
      </c>
      <c r="U82" t="n">
        <v>0.72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177.1420399089708</v>
      </c>
      <c r="AB82" t="n">
        <v>242.3735539585925</v>
      </c>
      <c r="AC82" t="n">
        <v>219.2417621422741</v>
      </c>
      <c r="AD82" t="n">
        <v>177142.0399089708</v>
      </c>
      <c r="AE82" t="n">
        <v>242373.5539585925</v>
      </c>
      <c r="AF82" t="n">
        <v>4.250958518730285e-06</v>
      </c>
      <c r="AG82" t="n">
        <v>7.222222222222222</v>
      </c>
      <c r="AH82" t="n">
        <v>219241.7621422741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12.0293</v>
      </c>
      <c r="E83" t="n">
        <v>8.31</v>
      </c>
      <c r="F83" t="n">
        <v>5.09</v>
      </c>
      <c r="G83" t="n">
        <v>76.40000000000001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87.3</v>
      </c>
      <c r="Q83" t="n">
        <v>202.81</v>
      </c>
      <c r="R83" t="n">
        <v>19.37</v>
      </c>
      <c r="S83" t="n">
        <v>13.89</v>
      </c>
      <c r="T83" t="n">
        <v>1065.93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177.0967839856878</v>
      </c>
      <c r="AB83" t="n">
        <v>242.3116328078063</v>
      </c>
      <c r="AC83" t="n">
        <v>219.1857506592121</v>
      </c>
      <c r="AD83" t="n">
        <v>177096.7839856878</v>
      </c>
      <c r="AE83" t="n">
        <v>242311.6328078063</v>
      </c>
      <c r="AF83" t="n">
        <v>4.252089647463618e-06</v>
      </c>
      <c r="AG83" t="n">
        <v>7.213541666666667</v>
      </c>
      <c r="AH83" t="n">
        <v>219185.7506592121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12.0236</v>
      </c>
      <c r="E84" t="n">
        <v>8.32</v>
      </c>
      <c r="F84" t="n">
        <v>5.1</v>
      </c>
      <c r="G84" t="n">
        <v>76.45999999999999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87.51000000000001</v>
      </c>
      <c r="Q84" t="n">
        <v>202.81</v>
      </c>
      <c r="R84" t="n">
        <v>19.49</v>
      </c>
      <c r="S84" t="n">
        <v>13.89</v>
      </c>
      <c r="T84" t="n">
        <v>1125.54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177.2435986428907</v>
      </c>
      <c r="AB84" t="n">
        <v>242.5125110987967</v>
      </c>
      <c r="AC84" t="n">
        <v>219.3674574080449</v>
      </c>
      <c r="AD84" t="n">
        <v>177243.5986428907</v>
      </c>
      <c r="AE84" t="n">
        <v>242512.5110987967</v>
      </c>
      <c r="AF84" t="n">
        <v>4.250074824407369e-06</v>
      </c>
      <c r="AG84" t="n">
        <v>7.222222222222222</v>
      </c>
      <c r="AH84" t="n">
        <v>219367.4574080449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12.0265</v>
      </c>
      <c r="E85" t="n">
        <v>8.32</v>
      </c>
      <c r="F85" t="n">
        <v>5.1</v>
      </c>
      <c r="G85" t="n">
        <v>76.43000000000001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87.67</v>
      </c>
      <c r="Q85" t="n">
        <v>202.81</v>
      </c>
      <c r="R85" t="n">
        <v>19.49</v>
      </c>
      <c r="S85" t="n">
        <v>13.89</v>
      </c>
      <c r="T85" t="n">
        <v>1123.37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177.3031733645349</v>
      </c>
      <c r="AB85" t="n">
        <v>242.5940238612015</v>
      </c>
      <c r="AC85" t="n">
        <v>219.4411907068097</v>
      </c>
      <c r="AD85" t="n">
        <v>177303.1733645349</v>
      </c>
      <c r="AE85" t="n">
        <v>242594.0238612015</v>
      </c>
      <c r="AF85" t="n">
        <v>4.251099909821953e-06</v>
      </c>
      <c r="AG85" t="n">
        <v>7.222222222222222</v>
      </c>
      <c r="AH85" t="n">
        <v>219441.1907068097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12.0301</v>
      </c>
      <c r="E86" t="n">
        <v>8.31</v>
      </c>
      <c r="F86" t="n">
        <v>5.09</v>
      </c>
      <c r="G86" t="n">
        <v>76.40000000000001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87.78</v>
      </c>
      <c r="Q86" t="n">
        <v>202.81</v>
      </c>
      <c r="R86" t="n">
        <v>19.39</v>
      </c>
      <c r="S86" t="n">
        <v>13.89</v>
      </c>
      <c r="T86" t="n">
        <v>1074.24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177.3103906186629</v>
      </c>
      <c r="AB86" t="n">
        <v>242.6038988267021</v>
      </c>
      <c r="AC86" t="n">
        <v>219.4501232194625</v>
      </c>
      <c r="AD86" t="n">
        <v>177310.3906186629</v>
      </c>
      <c r="AE86" t="n">
        <v>242603.8988267021</v>
      </c>
      <c r="AF86" t="n">
        <v>4.252372429646951e-06</v>
      </c>
      <c r="AG86" t="n">
        <v>7.213541666666667</v>
      </c>
      <c r="AH86" t="n">
        <v>219450.1232194625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12.0212</v>
      </c>
      <c r="E87" t="n">
        <v>8.32</v>
      </c>
      <c r="F87" t="n">
        <v>5.1</v>
      </c>
      <c r="G87" t="n">
        <v>76.48999999999999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87.98</v>
      </c>
      <c r="Q87" t="n">
        <v>202.81</v>
      </c>
      <c r="R87" t="n">
        <v>19.56</v>
      </c>
      <c r="S87" t="n">
        <v>13.89</v>
      </c>
      <c r="T87" t="n">
        <v>1159.45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177.4669844739233</v>
      </c>
      <c r="AB87" t="n">
        <v>242.8181574479027</v>
      </c>
      <c r="AC87" t="n">
        <v>219.6439332985696</v>
      </c>
      <c r="AD87" t="n">
        <v>177466.9844739233</v>
      </c>
      <c r="AE87" t="n">
        <v>242818.1574479027</v>
      </c>
      <c r="AF87" t="n">
        <v>4.249226477857369e-06</v>
      </c>
      <c r="AG87" t="n">
        <v>7.222222222222222</v>
      </c>
      <c r="AH87" t="n">
        <v>219643.9332985696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12.0172</v>
      </c>
      <c r="E88" t="n">
        <v>8.32</v>
      </c>
      <c r="F88" t="n">
        <v>5.1</v>
      </c>
      <c r="G88" t="n">
        <v>76.53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88.15000000000001</v>
      </c>
      <c r="Q88" t="n">
        <v>202.81</v>
      </c>
      <c r="R88" t="n">
        <v>19.66</v>
      </c>
      <c r="S88" t="n">
        <v>13.89</v>
      </c>
      <c r="T88" t="n">
        <v>1210.47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177.5617460275524</v>
      </c>
      <c r="AB88" t="n">
        <v>242.9478143861626</v>
      </c>
      <c r="AC88" t="n">
        <v>219.7612159606167</v>
      </c>
      <c r="AD88" t="n">
        <v>177561.7460275524</v>
      </c>
      <c r="AE88" t="n">
        <v>242947.8143861626</v>
      </c>
      <c r="AF88" t="n">
        <v>4.247812566940703e-06</v>
      </c>
      <c r="AG88" t="n">
        <v>7.222222222222222</v>
      </c>
      <c r="AH88" t="n">
        <v>219761.2159606167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12.0228</v>
      </c>
      <c r="E89" t="n">
        <v>8.32</v>
      </c>
      <c r="F89" t="n">
        <v>5.1</v>
      </c>
      <c r="G89" t="n">
        <v>76.47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88.08</v>
      </c>
      <c r="Q89" t="n">
        <v>202.81</v>
      </c>
      <c r="R89" t="n">
        <v>19.54</v>
      </c>
      <c r="S89" t="n">
        <v>13.89</v>
      </c>
      <c r="T89" t="n">
        <v>1151.87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177.5051404461045</v>
      </c>
      <c r="AB89" t="n">
        <v>242.8703641323637</v>
      </c>
      <c r="AC89" t="n">
        <v>219.6911574503382</v>
      </c>
      <c r="AD89" t="n">
        <v>177505.1404461045</v>
      </c>
      <c r="AE89" t="n">
        <v>242870.3641323637</v>
      </c>
      <c r="AF89" t="n">
        <v>4.249792042224035e-06</v>
      </c>
      <c r="AG89" t="n">
        <v>7.222222222222222</v>
      </c>
      <c r="AH89" t="n">
        <v>219691.1574503382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12.0164</v>
      </c>
      <c r="E90" t="n">
        <v>8.32</v>
      </c>
      <c r="F90" t="n">
        <v>5.1</v>
      </c>
      <c r="G90" t="n">
        <v>76.54000000000001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88.2</v>
      </c>
      <c r="Q90" t="n">
        <v>202.81</v>
      </c>
      <c r="R90" t="n">
        <v>19.62</v>
      </c>
      <c r="S90" t="n">
        <v>13.89</v>
      </c>
      <c r="T90" t="n">
        <v>1190.77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177.5879519506881</v>
      </c>
      <c r="AB90" t="n">
        <v>242.9836704863207</v>
      </c>
      <c r="AC90" t="n">
        <v>219.7936500049001</v>
      </c>
      <c r="AD90" t="n">
        <v>177587.9519506881</v>
      </c>
      <c r="AE90" t="n">
        <v>242983.6704863207</v>
      </c>
      <c r="AF90" t="n">
        <v>4.247529784757369e-06</v>
      </c>
      <c r="AG90" t="n">
        <v>7.222222222222222</v>
      </c>
      <c r="AH90" t="n">
        <v>219793.6500049001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12.0164</v>
      </c>
      <c r="E91" t="n">
        <v>8.32</v>
      </c>
      <c r="F91" t="n">
        <v>5.1</v>
      </c>
      <c r="G91" t="n">
        <v>76.54000000000001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88.15000000000001</v>
      </c>
      <c r="Q91" t="n">
        <v>202.81</v>
      </c>
      <c r="R91" t="n">
        <v>19.68</v>
      </c>
      <c r="S91" t="n">
        <v>13.89</v>
      </c>
      <c r="T91" t="n">
        <v>1217.46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177.5653080699628</v>
      </c>
      <c r="AB91" t="n">
        <v>242.9526881297348</v>
      </c>
      <c r="AC91" t="n">
        <v>219.7656245609427</v>
      </c>
      <c r="AD91" t="n">
        <v>177565.3080699628</v>
      </c>
      <c r="AE91" t="n">
        <v>242952.6881297348</v>
      </c>
      <c r="AF91" t="n">
        <v>4.247529784757369e-06</v>
      </c>
      <c r="AG91" t="n">
        <v>7.222222222222222</v>
      </c>
      <c r="AH91" t="n">
        <v>219765.6245609427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12.0273</v>
      </c>
      <c r="E92" t="n">
        <v>8.31</v>
      </c>
      <c r="F92" t="n">
        <v>5.09</v>
      </c>
      <c r="G92" t="n">
        <v>76.42</v>
      </c>
      <c r="H92" t="n">
        <v>1.2</v>
      </c>
      <c r="I92" t="n">
        <v>4</v>
      </c>
      <c r="J92" t="n">
        <v>347.9</v>
      </c>
      <c r="K92" t="n">
        <v>61.82</v>
      </c>
      <c r="L92" t="n">
        <v>23.5</v>
      </c>
      <c r="M92" t="n">
        <v>2</v>
      </c>
      <c r="N92" t="n">
        <v>112.58</v>
      </c>
      <c r="O92" t="n">
        <v>43141.62</v>
      </c>
      <c r="P92" t="n">
        <v>87.88</v>
      </c>
      <c r="Q92" t="n">
        <v>202.82</v>
      </c>
      <c r="R92" t="n">
        <v>19.45</v>
      </c>
      <c r="S92" t="n">
        <v>13.89</v>
      </c>
      <c r="T92" t="n">
        <v>1103.81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177.368034670447</v>
      </c>
      <c r="AB92" t="n">
        <v>242.6827699614292</v>
      </c>
      <c r="AC92" t="n">
        <v>219.5214670037876</v>
      </c>
      <c r="AD92" t="n">
        <v>177368.034670447</v>
      </c>
      <c r="AE92" t="n">
        <v>242682.7699614292</v>
      </c>
      <c r="AF92" t="n">
        <v>4.251382692005285e-06</v>
      </c>
      <c r="AG92" t="n">
        <v>7.213541666666667</v>
      </c>
      <c r="AH92" t="n">
        <v>219521.4670037876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12.0236</v>
      </c>
      <c r="E93" t="n">
        <v>8.32</v>
      </c>
      <c r="F93" t="n">
        <v>5.1</v>
      </c>
      <c r="G93" t="n">
        <v>76.45999999999999</v>
      </c>
      <c r="H93" t="n">
        <v>1.21</v>
      </c>
      <c r="I93" t="n">
        <v>4</v>
      </c>
      <c r="J93" t="n">
        <v>348.53</v>
      </c>
      <c r="K93" t="n">
        <v>61.82</v>
      </c>
      <c r="L93" t="n">
        <v>23.75</v>
      </c>
      <c r="M93" t="n">
        <v>2</v>
      </c>
      <c r="N93" t="n">
        <v>112.96</v>
      </c>
      <c r="O93" t="n">
        <v>43219.31</v>
      </c>
      <c r="P93" t="n">
        <v>88.13</v>
      </c>
      <c r="Q93" t="n">
        <v>202.81</v>
      </c>
      <c r="R93" t="n">
        <v>19.42</v>
      </c>
      <c r="S93" t="n">
        <v>13.89</v>
      </c>
      <c r="T93" t="n">
        <v>1092.35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177.5242146240872</v>
      </c>
      <c r="AB93" t="n">
        <v>242.896462264173</v>
      </c>
      <c r="AC93" t="n">
        <v>219.7147648130766</v>
      </c>
      <c r="AD93" t="n">
        <v>177524.2146240872</v>
      </c>
      <c r="AE93" t="n">
        <v>242896.462264173</v>
      </c>
      <c r="AF93" t="n">
        <v>4.250074824407369e-06</v>
      </c>
      <c r="AG93" t="n">
        <v>7.222222222222222</v>
      </c>
      <c r="AH93" t="n">
        <v>219714.7648130766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12.02</v>
      </c>
      <c r="E94" t="n">
        <v>8.32</v>
      </c>
      <c r="F94" t="n">
        <v>5.1</v>
      </c>
      <c r="G94" t="n">
        <v>76.5</v>
      </c>
      <c r="H94" t="n">
        <v>1.23</v>
      </c>
      <c r="I94" t="n">
        <v>4</v>
      </c>
      <c r="J94" t="n">
        <v>349.16</v>
      </c>
      <c r="K94" t="n">
        <v>61.82</v>
      </c>
      <c r="L94" t="n">
        <v>24</v>
      </c>
      <c r="M94" t="n">
        <v>2</v>
      </c>
      <c r="N94" t="n">
        <v>113.34</v>
      </c>
      <c r="O94" t="n">
        <v>43297.21</v>
      </c>
      <c r="P94" t="n">
        <v>88.11</v>
      </c>
      <c r="Q94" t="n">
        <v>202.81</v>
      </c>
      <c r="R94" t="n">
        <v>19.54</v>
      </c>
      <c r="S94" t="n">
        <v>13.89</v>
      </c>
      <c r="T94" t="n">
        <v>1149.5</v>
      </c>
      <c r="U94" t="n">
        <v>0.71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177.5311729339459</v>
      </c>
      <c r="AB94" t="n">
        <v>242.9059829307005</v>
      </c>
      <c r="AC94" t="n">
        <v>219.7233768405531</v>
      </c>
      <c r="AD94" t="n">
        <v>177531.1729339459</v>
      </c>
      <c r="AE94" t="n">
        <v>242905.9829307005</v>
      </c>
      <c r="AF94" t="n">
        <v>4.24880230458237e-06</v>
      </c>
      <c r="AG94" t="n">
        <v>7.222222222222222</v>
      </c>
      <c r="AH94" t="n">
        <v>219723.3768405531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12.0236</v>
      </c>
      <c r="E95" t="n">
        <v>8.32</v>
      </c>
      <c r="F95" t="n">
        <v>5.1</v>
      </c>
      <c r="G95" t="n">
        <v>76.45999999999999</v>
      </c>
      <c r="H95" t="n">
        <v>1.24</v>
      </c>
      <c r="I95" t="n">
        <v>4</v>
      </c>
      <c r="J95" t="n">
        <v>349.79</v>
      </c>
      <c r="K95" t="n">
        <v>61.82</v>
      </c>
      <c r="L95" t="n">
        <v>24.25</v>
      </c>
      <c r="M95" t="n">
        <v>2</v>
      </c>
      <c r="N95" t="n">
        <v>113.72</v>
      </c>
      <c r="O95" t="n">
        <v>43375.3</v>
      </c>
      <c r="P95" t="n">
        <v>87.95999999999999</v>
      </c>
      <c r="Q95" t="n">
        <v>202.81</v>
      </c>
      <c r="R95" t="n">
        <v>19.48</v>
      </c>
      <c r="S95" t="n">
        <v>13.89</v>
      </c>
      <c r="T95" t="n">
        <v>1121.27</v>
      </c>
      <c r="U95" t="n">
        <v>0.71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177.4472715324688</v>
      </c>
      <c r="AB95" t="n">
        <v>242.7911853317311</v>
      </c>
      <c r="AC95" t="n">
        <v>219.6195353633098</v>
      </c>
      <c r="AD95" t="n">
        <v>177447.2715324688</v>
      </c>
      <c r="AE95" t="n">
        <v>242791.1853317311</v>
      </c>
      <c r="AF95" t="n">
        <v>4.250074824407369e-06</v>
      </c>
      <c r="AG95" t="n">
        <v>7.222222222222222</v>
      </c>
      <c r="AH95" t="n">
        <v>219619.5353633098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12.0244</v>
      </c>
      <c r="E96" t="n">
        <v>8.32</v>
      </c>
      <c r="F96" t="n">
        <v>5.1</v>
      </c>
      <c r="G96" t="n">
        <v>76.45</v>
      </c>
      <c r="H96" t="n">
        <v>1.25</v>
      </c>
      <c r="I96" t="n">
        <v>4</v>
      </c>
      <c r="J96" t="n">
        <v>350.43</v>
      </c>
      <c r="K96" t="n">
        <v>61.82</v>
      </c>
      <c r="L96" t="n">
        <v>24.5</v>
      </c>
      <c r="M96" t="n">
        <v>2</v>
      </c>
      <c r="N96" t="n">
        <v>114.11</v>
      </c>
      <c r="O96" t="n">
        <v>43453.61</v>
      </c>
      <c r="P96" t="n">
        <v>87.90000000000001</v>
      </c>
      <c r="Q96" t="n">
        <v>202.81</v>
      </c>
      <c r="R96" t="n">
        <v>19.52</v>
      </c>
      <c r="S96" t="n">
        <v>13.89</v>
      </c>
      <c r="T96" t="n">
        <v>1137.78</v>
      </c>
      <c r="U96" t="n">
        <v>0.71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177.4165648975563</v>
      </c>
      <c r="AB96" t="n">
        <v>242.7491711591627</v>
      </c>
      <c r="AC96" t="n">
        <v>219.5815309644041</v>
      </c>
      <c r="AD96" t="n">
        <v>177416.5648975563</v>
      </c>
      <c r="AE96" t="n">
        <v>242749.1711591627</v>
      </c>
      <c r="AF96" t="n">
        <v>4.250357606590702e-06</v>
      </c>
      <c r="AG96" t="n">
        <v>7.222222222222222</v>
      </c>
      <c r="AH96" t="n">
        <v>219581.5309644041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12.0261</v>
      </c>
      <c r="E97" t="n">
        <v>8.32</v>
      </c>
      <c r="F97" t="n">
        <v>5.1</v>
      </c>
      <c r="G97" t="n">
        <v>76.44</v>
      </c>
      <c r="H97" t="n">
        <v>1.26</v>
      </c>
      <c r="I97" t="n">
        <v>4</v>
      </c>
      <c r="J97" t="n">
        <v>351.06</v>
      </c>
      <c r="K97" t="n">
        <v>61.82</v>
      </c>
      <c r="L97" t="n">
        <v>24.75</v>
      </c>
      <c r="M97" t="n">
        <v>2</v>
      </c>
      <c r="N97" t="n">
        <v>114.49</v>
      </c>
      <c r="O97" t="n">
        <v>43532.12</v>
      </c>
      <c r="P97" t="n">
        <v>87.75</v>
      </c>
      <c r="Q97" t="n">
        <v>202.81</v>
      </c>
      <c r="R97" t="n">
        <v>19.43</v>
      </c>
      <c r="S97" t="n">
        <v>13.89</v>
      </c>
      <c r="T97" t="n">
        <v>1095.44</v>
      </c>
      <c r="U97" t="n">
        <v>0.71</v>
      </c>
      <c r="V97" t="n">
        <v>0.76</v>
      </c>
      <c r="W97" t="n">
        <v>0.64</v>
      </c>
      <c r="X97" t="n">
        <v>0.06</v>
      </c>
      <c r="Y97" t="n">
        <v>1</v>
      </c>
      <c r="Z97" t="n">
        <v>10</v>
      </c>
      <c r="AA97" t="n">
        <v>177.3411453354567</v>
      </c>
      <c r="AB97" t="n">
        <v>242.6459787870218</v>
      </c>
      <c r="AC97" t="n">
        <v>219.4881871274289</v>
      </c>
      <c r="AD97" t="n">
        <v>177341.1453354567</v>
      </c>
      <c r="AE97" t="n">
        <v>242645.9787870218</v>
      </c>
      <c r="AF97" t="n">
        <v>4.250958518730285e-06</v>
      </c>
      <c r="AG97" t="n">
        <v>7.222222222222222</v>
      </c>
      <c r="AH97" t="n">
        <v>219488.1871274289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12.0309</v>
      </c>
      <c r="E98" t="n">
        <v>8.31</v>
      </c>
      <c r="F98" t="n">
        <v>5.09</v>
      </c>
      <c r="G98" t="n">
        <v>76.39</v>
      </c>
      <c r="H98" t="n">
        <v>1.27</v>
      </c>
      <c r="I98" t="n">
        <v>4</v>
      </c>
      <c r="J98" t="n">
        <v>351.7</v>
      </c>
      <c r="K98" t="n">
        <v>61.82</v>
      </c>
      <c r="L98" t="n">
        <v>25</v>
      </c>
      <c r="M98" t="n">
        <v>2</v>
      </c>
      <c r="N98" t="n">
        <v>114.88</v>
      </c>
      <c r="O98" t="n">
        <v>43610.83</v>
      </c>
      <c r="P98" t="n">
        <v>87.66</v>
      </c>
      <c r="Q98" t="n">
        <v>202.81</v>
      </c>
      <c r="R98" t="n">
        <v>19.32</v>
      </c>
      <c r="S98" t="n">
        <v>13.89</v>
      </c>
      <c r="T98" t="n">
        <v>1039.62</v>
      </c>
      <c r="U98" t="n">
        <v>0.72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177.2525697681755</v>
      </c>
      <c r="AB98" t="n">
        <v>242.5247857881894</v>
      </c>
      <c r="AC98" t="n">
        <v>219.3785606183096</v>
      </c>
      <c r="AD98" t="n">
        <v>177252.5697681755</v>
      </c>
      <c r="AE98" t="n">
        <v>242524.7857881894</v>
      </c>
      <c r="AF98" t="n">
        <v>4.252655211830286e-06</v>
      </c>
      <c r="AG98" t="n">
        <v>7.213541666666667</v>
      </c>
      <c r="AH98" t="n">
        <v>219378.5606183096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12.0269</v>
      </c>
      <c r="E99" t="n">
        <v>8.31</v>
      </c>
      <c r="F99" t="n">
        <v>5.1</v>
      </c>
      <c r="G99" t="n">
        <v>76.43000000000001</v>
      </c>
      <c r="H99" t="n">
        <v>1.28</v>
      </c>
      <c r="I99" t="n">
        <v>4</v>
      </c>
      <c r="J99" t="n">
        <v>352.34</v>
      </c>
      <c r="K99" t="n">
        <v>61.82</v>
      </c>
      <c r="L99" t="n">
        <v>25.25</v>
      </c>
      <c r="M99" t="n">
        <v>2</v>
      </c>
      <c r="N99" t="n">
        <v>115.27</v>
      </c>
      <c r="O99" t="n">
        <v>43689.76</v>
      </c>
      <c r="P99" t="n">
        <v>87.61</v>
      </c>
      <c r="Q99" t="n">
        <v>202.81</v>
      </c>
      <c r="R99" t="n">
        <v>19.44</v>
      </c>
      <c r="S99" t="n">
        <v>13.89</v>
      </c>
      <c r="T99" t="n">
        <v>1098.07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177.2742535640741</v>
      </c>
      <c r="AB99" t="n">
        <v>242.5544545143595</v>
      </c>
      <c r="AC99" t="n">
        <v>219.4053978028943</v>
      </c>
      <c r="AD99" t="n">
        <v>177274.2535640741</v>
      </c>
      <c r="AE99" t="n">
        <v>242554.4545143595</v>
      </c>
      <c r="AF99" t="n">
        <v>4.251241300913619e-06</v>
      </c>
      <c r="AG99" t="n">
        <v>7.213541666666667</v>
      </c>
      <c r="AH99" t="n">
        <v>219405.3978028943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12.0297</v>
      </c>
      <c r="E100" t="n">
        <v>8.31</v>
      </c>
      <c r="F100" t="n">
        <v>5.09</v>
      </c>
      <c r="G100" t="n">
        <v>76.40000000000001</v>
      </c>
      <c r="H100" t="n">
        <v>1.29</v>
      </c>
      <c r="I100" t="n">
        <v>4</v>
      </c>
      <c r="J100" t="n">
        <v>352.98</v>
      </c>
      <c r="K100" t="n">
        <v>61.82</v>
      </c>
      <c r="L100" t="n">
        <v>25.5</v>
      </c>
      <c r="M100" t="n">
        <v>2</v>
      </c>
      <c r="N100" t="n">
        <v>115.66</v>
      </c>
      <c r="O100" t="n">
        <v>43769.02</v>
      </c>
      <c r="P100" t="n">
        <v>87.55</v>
      </c>
      <c r="Q100" t="n">
        <v>202.81</v>
      </c>
      <c r="R100" t="n">
        <v>19.31</v>
      </c>
      <c r="S100" t="n">
        <v>13.89</v>
      </c>
      <c r="T100" t="n">
        <v>1036.39</v>
      </c>
      <c r="U100" t="n">
        <v>0.72</v>
      </c>
      <c r="V100" t="n">
        <v>0.76</v>
      </c>
      <c r="W100" t="n">
        <v>0.64</v>
      </c>
      <c r="X100" t="n">
        <v>0.06</v>
      </c>
      <c r="Y100" t="n">
        <v>1</v>
      </c>
      <c r="Z100" t="n">
        <v>10</v>
      </c>
      <c r="AA100" t="n">
        <v>177.2081146226402</v>
      </c>
      <c r="AB100" t="n">
        <v>242.4639602968455</v>
      </c>
      <c r="AC100" t="n">
        <v>219.3235402264904</v>
      </c>
      <c r="AD100" t="n">
        <v>177208.1146226402</v>
      </c>
      <c r="AE100" t="n">
        <v>242463.9602968455</v>
      </c>
      <c r="AF100" t="n">
        <v>4.252231038555285e-06</v>
      </c>
      <c r="AG100" t="n">
        <v>7.213541666666667</v>
      </c>
      <c r="AH100" t="n">
        <v>219323.5402264904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12.0317</v>
      </c>
      <c r="E101" t="n">
        <v>8.31</v>
      </c>
      <c r="F101" t="n">
        <v>5.09</v>
      </c>
      <c r="G101" t="n">
        <v>76.38</v>
      </c>
      <c r="H101" t="n">
        <v>1.3</v>
      </c>
      <c r="I101" t="n">
        <v>4</v>
      </c>
      <c r="J101" t="n">
        <v>353.63</v>
      </c>
      <c r="K101" t="n">
        <v>61.82</v>
      </c>
      <c r="L101" t="n">
        <v>25.75</v>
      </c>
      <c r="M101" t="n">
        <v>2</v>
      </c>
      <c r="N101" t="n">
        <v>116.06</v>
      </c>
      <c r="O101" t="n">
        <v>43848.38</v>
      </c>
      <c r="P101" t="n">
        <v>87.39</v>
      </c>
      <c r="Q101" t="n">
        <v>202.81</v>
      </c>
      <c r="R101" t="n">
        <v>19.29</v>
      </c>
      <c r="S101" t="n">
        <v>13.89</v>
      </c>
      <c r="T101" t="n">
        <v>1022.53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177.126911349291</v>
      </c>
      <c r="AB101" t="n">
        <v>242.3528543958137</v>
      </c>
      <c r="AC101" t="n">
        <v>219.2230381167149</v>
      </c>
      <c r="AD101" t="n">
        <v>177126.911349291</v>
      </c>
      <c r="AE101" t="n">
        <v>242352.8543958137</v>
      </c>
      <c r="AF101" t="n">
        <v>4.252937994013619e-06</v>
      </c>
      <c r="AG101" t="n">
        <v>7.213541666666667</v>
      </c>
      <c r="AH101" t="n">
        <v>219223.0381167149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12.0253</v>
      </c>
      <c r="E102" t="n">
        <v>8.32</v>
      </c>
      <c r="F102" t="n">
        <v>5.1</v>
      </c>
      <c r="G102" t="n">
        <v>76.45</v>
      </c>
      <c r="H102" t="n">
        <v>1.31</v>
      </c>
      <c r="I102" t="n">
        <v>4</v>
      </c>
      <c r="J102" t="n">
        <v>354.27</v>
      </c>
      <c r="K102" t="n">
        <v>61.82</v>
      </c>
      <c r="L102" t="n">
        <v>26</v>
      </c>
      <c r="M102" t="n">
        <v>2</v>
      </c>
      <c r="N102" t="n">
        <v>116.45</v>
      </c>
      <c r="O102" t="n">
        <v>43927.95</v>
      </c>
      <c r="P102" t="n">
        <v>87.40000000000001</v>
      </c>
      <c r="Q102" t="n">
        <v>202.85</v>
      </c>
      <c r="R102" t="n">
        <v>19.42</v>
      </c>
      <c r="S102" t="n">
        <v>13.89</v>
      </c>
      <c r="T102" t="n">
        <v>1091.67</v>
      </c>
      <c r="U102" t="n">
        <v>0.72</v>
      </c>
      <c r="V102" t="n">
        <v>0.76</v>
      </c>
      <c r="W102" t="n">
        <v>0.64</v>
      </c>
      <c r="X102" t="n">
        <v>0.06</v>
      </c>
      <c r="Y102" t="n">
        <v>1</v>
      </c>
      <c r="Z102" t="n">
        <v>10</v>
      </c>
      <c r="AA102" t="n">
        <v>177.1863002128761</v>
      </c>
      <c r="AB102" t="n">
        <v>242.4341128590224</v>
      </c>
      <c r="AC102" t="n">
        <v>219.296541386242</v>
      </c>
      <c r="AD102" t="n">
        <v>177186.3002128761</v>
      </c>
      <c r="AE102" t="n">
        <v>242434.1128590224</v>
      </c>
      <c r="AF102" t="n">
        <v>4.250675736546952e-06</v>
      </c>
      <c r="AG102" t="n">
        <v>7.222222222222222</v>
      </c>
      <c r="AH102" t="n">
        <v>219296.541386242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12.0249</v>
      </c>
      <c r="E103" t="n">
        <v>8.32</v>
      </c>
      <c r="F103" t="n">
        <v>5.1</v>
      </c>
      <c r="G103" t="n">
        <v>76.45</v>
      </c>
      <c r="H103" t="n">
        <v>1.32</v>
      </c>
      <c r="I103" t="n">
        <v>4</v>
      </c>
      <c r="J103" t="n">
        <v>354.92</v>
      </c>
      <c r="K103" t="n">
        <v>61.82</v>
      </c>
      <c r="L103" t="n">
        <v>26.25</v>
      </c>
      <c r="M103" t="n">
        <v>2</v>
      </c>
      <c r="N103" t="n">
        <v>116.85</v>
      </c>
      <c r="O103" t="n">
        <v>44007.74</v>
      </c>
      <c r="P103" t="n">
        <v>87.28</v>
      </c>
      <c r="Q103" t="n">
        <v>202.84</v>
      </c>
      <c r="R103" t="n">
        <v>19.43</v>
      </c>
      <c r="S103" t="n">
        <v>13.89</v>
      </c>
      <c r="T103" t="n">
        <v>1092.55</v>
      </c>
      <c r="U103" t="n">
        <v>0.72</v>
      </c>
      <c r="V103" t="n">
        <v>0.76</v>
      </c>
      <c r="W103" t="n">
        <v>0.64</v>
      </c>
      <c r="X103" t="n">
        <v>0.06</v>
      </c>
      <c r="Y103" t="n">
        <v>1</v>
      </c>
      <c r="Z103" t="n">
        <v>10</v>
      </c>
      <c r="AA103" t="n">
        <v>177.1337605873365</v>
      </c>
      <c r="AB103" t="n">
        <v>242.3622258254745</v>
      </c>
      <c r="AC103" t="n">
        <v>219.2315151502818</v>
      </c>
      <c r="AD103" t="n">
        <v>177133.7605873365</v>
      </c>
      <c r="AE103" t="n">
        <v>242362.2258254745</v>
      </c>
      <c r="AF103" t="n">
        <v>4.250534345455286e-06</v>
      </c>
      <c r="AG103" t="n">
        <v>7.222222222222222</v>
      </c>
      <c r="AH103" t="n">
        <v>219231.5151502818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12.0345</v>
      </c>
      <c r="E104" t="n">
        <v>8.31</v>
      </c>
      <c r="F104" t="n">
        <v>5.09</v>
      </c>
      <c r="G104" t="n">
        <v>76.34999999999999</v>
      </c>
      <c r="H104" t="n">
        <v>1.33</v>
      </c>
      <c r="I104" t="n">
        <v>4</v>
      </c>
      <c r="J104" t="n">
        <v>355.57</v>
      </c>
      <c r="K104" t="n">
        <v>61.82</v>
      </c>
      <c r="L104" t="n">
        <v>26.5</v>
      </c>
      <c r="M104" t="n">
        <v>2</v>
      </c>
      <c r="N104" t="n">
        <v>117.25</v>
      </c>
      <c r="O104" t="n">
        <v>44087.74</v>
      </c>
      <c r="P104" t="n">
        <v>86.98999999999999</v>
      </c>
      <c r="Q104" t="n">
        <v>202.81</v>
      </c>
      <c r="R104" t="n">
        <v>19.28</v>
      </c>
      <c r="S104" t="n">
        <v>13.89</v>
      </c>
      <c r="T104" t="n">
        <v>1019.6</v>
      </c>
      <c r="U104" t="n">
        <v>0.72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176.9336855291775</v>
      </c>
      <c r="AB104" t="n">
        <v>242.088474304213</v>
      </c>
      <c r="AC104" t="n">
        <v>218.9838900899967</v>
      </c>
      <c r="AD104" t="n">
        <v>176933.6855291775</v>
      </c>
      <c r="AE104" t="n">
        <v>242088.474304213</v>
      </c>
      <c r="AF104" t="n">
        <v>4.253927731655284e-06</v>
      </c>
      <c r="AG104" t="n">
        <v>7.213541666666667</v>
      </c>
      <c r="AH104" t="n">
        <v>218983.8900899967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12.0381</v>
      </c>
      <c r="E105" t="n">
        <v>8.31</v>
      </c>
      <c r="F105" t="n">
        <v>5.09</v>
      </c>
      <c r="G105" t="n">
        <v>76.31</v>
      </c>
      <c r="H105" t="n">
        <v>1.34</v>
      </c>
      <c r="I105" t="n">
        <v>4</v>
      </c>
      <c r="J105" t="n">
        <v>356.22</v>
      </c>
      <c r="K105" t="n">
        <v>61.82</v>
      </c>
      <c r="L105" t="n">
        <v>26.75</v>
      </c>
      <c r="M105" t="n">
        <v>2</v>
      </c>
      <c r="N105" t="n">
        <v>117.65</v>
      </c>
      <c r="O105" t="n">
        <v>44167.96</v>
      </c>
      <c r="P105" t="n">
        <v>86.67</v>
      </c>
      <c r="Q105" t="n">
        <v>202.81</v>
      </c>
      <c r="R105" t="n">
        <v>19.11</v>
      </c>
      <c r="S105" t="n">
        <v>13.89</v>
      </c>
      <c r="T105" t="n">
        <v>935.14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176.7732134536403</v>
      </c>
      <c r="AB105" t="n">
        <v>241.8689093309346</v>
      </c>
      <c r="AC105" t="n">
        <v>218.7852800896066</v>
      </c>
      <c r="AD105" t="n">
        <v>176773.2134536403</v>
      </c>
      <c r="AE105" t="n">
        <v>241868.9093309346</v>
      </c>
      <c r="AF105" t="n">
        <v>4.255200251480284e-06</v>
      </c>
      <c r="AG105" t="n">
        <v>7.213541666666667</v>
      </c>
      <c r="AH105" t="n">
        <v>218785.2800896066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12.0409</v>
      </c>
      <c r="E106" t="n">
        <v>8.300000000000001</v>
      </c>
      <c r="F106" t="n">
        <v>5.09</v>
      </c>
      <c r="G106" t="n">
        <v>76.28</v>
      </c>
      <c r="H106" t="n">
        <v>1.35</v>
      </c>
      <c r="I106" t="n">
        <v>4</v>
      </c>
      <c r="J106" t="n">
        <v>356.87</v>
      </c>
      <c r="K106" t="n">
        <v>61.82</v>
      </c>
      <c r="L106" t="n">
        <v>27</v>
      </c>
      <c r="M106" t="n">
        <v>2</v>
      </c>
      <c r="N106" t="n">
        <v>118.05</v>
      </c>
      <c r="O106" t="n">
        <v>44248.41</v>
      </c>
      <c r="P106" t="n">
        <v>86.48999999999999</v>
      </c>
      <c r="Q106" t="n">
        <v>202.81</v>
      </c>
      <c r="R106" t="n">
        <v>19.12</v>
      </c>
      <c r="S106" t="n">
        <v>13.89</v>
      </c>
      <c r="T106" t="n">
        <v>941.8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176.679602935048</v>
      </c>
      <c r="AB106" t="n">
        <v>241.7408272895921</v>
      </c>
      <c r="AC106" t="n">
        <v>218.6694220185255</v>
      </c>
      <c r="AD106" t="n">
        <v>176679.602935048</v>
      </c>
      <c r="AE106" t="n">
        <v>241740.8272895921</v>
      </c>
      <c r="AF106" t="n">
        <v>4.256189989121951e-06</v>
      </c>
      <c r="AG106" t="n">
        <v>7.204861111111111</v>
      </c>
      <c r="AH106" t="n">
        <v>218669.4220185255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12.0361</v>
      </c>
      <c r="E107" t="n">
        <v>8.31</v>
      </c>
      <c r="F107" t="n">
        <v>5.09</v>
      </c>
      <c r="G107" t="n">
        <v>76.33</v>
      </c>
      <c r="H107" t="n">
        <v>1.36</v>
      </c>
      <c r="I107" t="n">
        <v>4</v>
      </c>
      <c r="J107" t="n">
        <v>357.52</v>
      </c>
      <c r="K107" t="n">
        <v>61.82</v>
      </c>
      <c r="L107" t="n">
        <v>27.25</v>
      </c>
      <c r="M107" t="n">
        <v>2</v>
      </c>
      <c r="N107" t="n">
        <v>118.45</v>
      </c>
      <c r="O107" t="n">
        <v>44329.08</v>
      </c>
      <c r="P107" t="n">
        <v>86.48</v>
      </c>
      <c r="Q107" t="n">
        <v>202.85</v>
      </c>
      <c r="R107" t="n">
        <v>19.22</v>
      </c>
      <c r="S107" t="n">
        <v>13.89</v>
      </c>
      <c r="T107" t="n">
        <v>990.6900000000001</v>
      </c>
      <c r="U107" t="n">
        <v>0.72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176.696067046015</v>
      </c>
      <c r="AB107" t="n">
        <v>241.7633542125625</v>
      </c>
      <c r="AC107" t="n">
        <v>218.6897990035843</v>
      </c>
      <c r="AD107" t="n">
        <v>176696.067046015</v>
      </c>
      <c r="AE107" t="n">
        <v>241763.3542125625</v>
      </c>
      <c r="AF107" t="n">
        <v>4.254493296021951e-06</v>
      </c>
      <c r="AG107" t="n">
        <v>7.213541666666667</v>
      </c>
      <c r="AH107" t="n">
        <v>218689.7990035843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12.0389</v>
      </c>
      <c r="E108" t="n">
        <v>8.31</v>
      </c>
      <c r="F108" t="n">
        <v>5.09</v>
      </c>
      <c r="G108" t="n">
        <v>76.3</v>
      </c>
      <c r="H108" t="n">
        <v>1.37</v>
      </c>
      <c r="I108" t="n">
        <v>4</v>
      </c>
      <c r="J108" t="n">
        <v>358.18</v>
      </c>
      <c r="K108" t="n">
        <v>61.82</v>
      </c>
      <c r="L108" t="n">
        <v>27.5</v>
      </c>
      <c r="M108" t="n">
        <v>2</v>
      </c>
      <c r="N108" t="n">
        <v>118.86</v>
      </c>
      <c r="O108" t="n">
        <v>44409.98</v>
      </c>
      <c r="P108" t="n">
        <v>86.41</v>
      </c>
      <c r="Q108" t="n">
        <v>202.81</v>
      </c>
      <c r="R108" t="n">
        <v>19.16</v>
      </c>
      <c r="S108" t="n">
        <v>13.89</v>
      </c>
      <c r="T108" t="n">
        <v>961.88</v>
      </c>
      <c r="U108" t="n">
        <v>0.72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176.6521823521467</v>
      </c>
      <c r="AB108" t="n">
        <v>241.7033092383559</v>
      </c>
      <c r="AC108" t="n">
        <v>218.6354846374423</v>
      </c>
      <c r="AD108" t="n">
        <v>176652.1823521467</v>
      </c>
      <c r="AE108" t="n">
        <v>241703.3092383559</v>
      </c>
      <c r="AF108" t="n">
        <v>4.255483033663618e-06</v>
      </c>
      <c r="AG108" t="n">
        <v>7.213541666666667</v>
      </c>
      <c r="AH108" t="n">
        <v>218635.4846374423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12.0369</v>
      </c>
      <c r="E109" t="n">
        <v>8.31</v>
      </c>
      <c r="F109" t="n">
        <v>5.09</v>
      </c>
      <c r="G109" t="n">
        <v>76.33</v>
      </c>
      <c r="H109" t="n">
        <v>1.38</v>
      </c>
      <c r="I109" t="n">
        <v>4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86.29000000000001</v>
      </c>
      <c r="Q109" t="n">
        <v>202.81</v>
      </c>
      <c r="R109" t="n">
        <v>19.15</v>
      </c>
      <c r="S109" t="n">
        <v>13.89</v>
      </c>
      <c r="T109" t="n">
        <v>957.22</v>
      </c>
      <c r="U109" t="n">
        <v>0.73</v>
      </c>
      <c r="V109" t="n">
        <v>0.76</v>
      </c>
      <c r="W109" t="n">
        <v>0.64</v>
      </c>
      <c r="X109" t="n">
        <v>0.05</v>
      </c>
      <c r="Y109" t="n">
        <v>1</v>
      </c>
      <c r="Z109" t="n">
        <v>10</v>
      </c>
      <c r="AA109" t="n">
        <v>176.6066684042586</v>
      </c>
      <c r="AB109" t="n">
        <v>241.6410350469218</v>
      </c>
      <c r="AC109" t="n">
        <v>218.5791538074363</v>
      </c>
      <c r="AD109" t="n">
        <v>176606.6684042586</v>
      </c>
      <c r="AE109" t="n">
        <v>241641.0350469218</v>
      </c>
      <c r="AF109" t="n">
        <v>4.254776078205284e-06</v>
      </c>
      <c r="AG109" t="n">
        <v>7.213541666666667</v>
      </c>
      <c r="AH109" t="n">
        <v>218579.1538074363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12.0357</v>
      </c>
      <c r="E110" t="n">
        <v>8.31</v>
      </c>
      <c r="F110" t="n">
        <v>5.09</v>
      </c>
      <c r="G110" t="n">
        <v>76.34</v>
      </c>
      <c r="H110" t="n">
        <v>1.39</v>
      </c>
      <c r="I110" t="n">
        <v>4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86.23</v>
      </c>
      <c r="Q110" t="n">
        <v>202.81</v>
      </c>
      <c r="R110" t="n">
        <v>19.16</v>
      </c>
      <c r="S110" t="n">
        <v>13.89</v>
      </c>
      <c r="T110" t="n">
        <v>959.66</v>
      </c>
      <c r="U110" t="n">
        <v>0.73</v>
      </c>
      <c r="V110" t="n">
        <v>0.76</v>
      </c>
      <c r="W110" t="n">
        <v>0.64</v>
      </c>
      <c r="X110" t="n">
        <v>0.05</v>
      </c>
      <c r="Y110" t="n">
        <v>1</v>
      </c>
      <c r="Z110" t="n">
        <v>10</v>
      </c>
      <c r="AA110" t="n">
        <v>176.5847785916565</v>
      </c>
      <c r="AB110" t="n">
        <v>241.6110844396093</v>
      </c>
      <c r="AC110" t="n">
        <v>218.5520616440497</v>
      </c>
      <c r="AD110" t="n">
        <v>176584.7785916565</v>
      </c>
      <c r="AE110" t="n">
        <v>241611.0844396093</v>
      </c>
      <c r="AF110" t="n">
        <v>4.254351904930285e-06</v>
      </c>
      <c r="AG110" t="n">
        <v>7.213541666666667</v>
      </c>
      <c r="AH110" t="n">
        <v>218552.0616440497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12.0417</v>
      </c>
      <c r="E111" t="n">
        <v>8.300000000000001</v>
      </c>
      <c r="F111" t="n">
        <v>5.08</v>
      </c>
      <c r="G111" t="n">
        <v>76.28</v>
      </c>
      <c r="H111" t="n">
        <v>1.4</v>
      </c>
      <c r="I111" t="n">
        <v>4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85.95</v>
      </c>
      <c r="Q111" t="n">
        <v>202.81</v>
      </c>
      <c r="R111" t="n">
        <v>19.1</v>
      </c>
      <c r="S111" t="n">
        <v>13.89</v>
      </c>
      <c r="T111" t="n">
        <v>931.96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176.4054835263034</v>
      </c>
      <c r="AB111" t="n">
        <v>241.3657650212532</v>
      </c>
      <c r="AC111" t="n">
        <v>218.3301551666735</v>
      </c>
      <c r="AD111" t="n">
        <v>176405.4835263034</v>
      </c>
      <c r="AE111" t="n">
        <v>241365.7650212532</v>
      </c>
      <c r="AF111" t="n">
        <v>4.256472771305284e-06</v>
      </c>
      <c r="AG111" t="n">
        <v>7.204861111111111</v>
      </c>
      <c r="AH111" t="n">
        <v>218330.1551666735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12.0369</v>
      </c>
      <c r="E112" t="n">
        <v>8.31</v>
      </c>
      <c r="F112" t="n">
        <v>5.09</v>
      </c>
      <c r="G112" t="n">
        <v>76.33</v>
      </c>
      <c r="H112" t="n">
        <v>1.41</v>
      </c>
      <c r="I112" t="n">
        <v>4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85.97</v>
      </c>
      <c r="Q112" t="n">
        <v>202.81</v>
      </c>
      <c r="R112" t="n">
        <v>19.08</v>
      </c>
      <c r="S112" t="n">
        <v>13.89</v>
      </c>
      <c r="T112" t="n">
        <v>918.86</v>
      </c>
      <c r="U112" t="n">
        <v>0.73</v>
      </c>
      <c r="V112" t="n">
        <v>0.76</v>
      </c>
      <c r="W112" t="n">
        <v>0.65</v>
      </c>
      <c r="X112" t="n">
        <v>0.05</v>
      </c>
      <c r="Y112" t="n">
        <v>1</v>
      </c>
      <c r="Z112" t="n">
        <v>10</v>
      </c>
      <c r="AA112" t="n">
        <v>176.4619943817589</v>
      </c>
      <c r="AB112" t="n">
        <v>241.4430856667703</v>
      </c>
      <c r="AC112" t="n">
        <v>218.4000964383027</v>
      </c>
      <c r="AD112" t="n">
        <v>176461.9943817589</v>
      </c>
      <c r="AE112" t="n">
        <v>241443.0856667703</v>
      </c>
      <c r="AF112" t="n">
        <v>4.254776078205284e-06</v>
      </c>
      <c r="AG112" t="n">
        <v>7.213541666666667</v>
      </c>
      <c r="AH112" t="n">
        <v>218400.0964383027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12.0381</v>
      </c>
      <c r="E113" t="n">
        <v>8.31</v>
      </c>
      <c r="F113" t="n">
        <v>5.09</v>
      </c>
      <c r="G113" t="n">
        <v>76.31</v>
      </c>
      <c r="H113" t="n">
        <v>1.42</v>
      </c>
      <c r="I113" t="n">
        <v>4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85.77</v>
      </c>
      <c r="Q113" t="n">
        <v>202.82</v>
      </c>
      <c r="R113" t="n">
        <v>19.11</v>
      </c>
      <c r="S113" t="n">
        <v>13.89</v>
      </c>
      <c r="T113" t="n">
        <v>935.74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176.3663583261482</v>
      </c>
      <c r="AB113" t="n">
        <v>241.3122321963188</v>
      </c>
      <c r="AC113" t="n">
        <v>218.2817314394171</v>
      </c>
      <c r="AD113" t="n">
        <v>176366.3583261482</v>
      </c>
      <c r="AE113" t="n">
        <v>241312.2321963188</v>
      </c>
      <c r="AF113" t="n">
        <v>4.255200251480284e-06</v>
      </c>
      <c r="AG113" t="n">
        <v>7.213541666666667</v>
      </c>
      <c r="AH113" t="n">
        <v>218281.7314394171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12.0401</v>
      </c>
      <c r="E114" t="n">
        <v>8.31</v>
      </c>
      <c r="F114" t="n">
        <v>5.09</v>
      </c>
      <c r="G114" t="n">
        <v>76.29000000000001</v>
      </c>
      <c r="H114" t="n">
        <v>1.43</v>
      </c>
      <c r="I114" t="n">
        <v>4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85.56</v>
      </c>
      <c r="Q114" t="n">
        <v>202.81</v>
      </c>
      <c r="R114" t="n">
        <v>19.01</v>
      </c>
      <c r="S114" t="n">
        <v>13.89</v>
      </c>
      <c r="T114" t="n">
        <v>885.29</v>
      </c>
      <c r="U114" t="n">
        <v>0.73</v>
      </c>
      <c r="V114" t="n">
        <v>0.76</v>
      </c>
      <c r="W114" t="n">
        <v>0.65</v>
      </c>
      <c r="X114" t="n">
        <v>0.05</v>
      </c>
      <c r="Y114" t="n">
        <v>1</v>
      </c>
      <c r="Z114" t="n">
        <v>10</v>
      </c>
      <c r="AA114" t="n">
        <v>176.2627522232329</v>
      </c>
      <c r="AB114" t="n">
        <v>241.1704737555315</v>
      </c>
      <c r="AC114" t="n">
        <v>218.1535022252593</v>
      </c>
      <c r="AD114" t="n">
        <v>176262.7522232329</v>
      </c>
      <c r="AE114" t="n">
        <v>241170.4737555315</v>
      </c>
      <c r="AF114" t="n">
        <v>4.255907206938618e-06</v>
      </c>
      <c r="AG114" t="n">
        <v>7.213541666666667</v>
      </c>
      <c r="AH114" t="n">
        <v>218153.5022252593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12.0442</v>
      </c>
      <c r="E115" t="n">
        <v>8.300000000000001</v>
      </c>
      <c r="F115" t="n">
        <v>5.08</v>
      </c>
      <c r="G115" t="n">
        <v>76.25</v>
      </c>
      <c r="H115" t="n">
        <v>1.44</v>
      </c>
      <c r="I115" t="n">
        <v>4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85.26000000000001</v>
      </c>
      <c r="Q115" t="n">
        <v>202.81</v>
      </c>
      <c r="R115" t="n">
        <v>19.03</v>
      </c>
      <c r="S115" t="n">
        <v>13.89</v>
      </c>
      <c r="T115" t="n">
        <v>893.46</v>
      </c>
      <c r="U115" t="n">
        <v>0.73</v>
      </c>
      <c r="V115" t="n">
        <v>0.76</v>
      </c>
      <c r="W115" t="n">
        <v>0.64</v>
      </c>
      <c r="X115" t="n">
        <v>0.05</v>
      </c>
      <c r="Y115" t="n">
        <v>1</v>
      </c>
      <c r="Z115" t="n">
        <v>10</v>
      </c>
      <c r="AA115" t="n">
        <v>176.0828535550299</v>
      </c>
      <c r="AB115" t="n">
        <v>240.9243284611272</v>
      </c>
      <c r="AC115" t="n">
        <v>217.9308486922857</v>
      </c>
      <c r="AD115" t="n">
        <v>176082.8535550299</v>
      </c>
      <c r="AE115" t="n">
        <v>240924.3284611272</v>
      </c>
      <c r="AF115" t="n">
        <v>4.257356465628201e-06</v>
      </c>
      <c r="AG115" t="n">
        <v>7.204861111111111</v>
      </c>
      <c r="AH115" t="n">
        <v>217930.8486922857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12.0434</v>
      </c>
      <c r="E116" t="n">
        <v>8.300000000000001</v>
      </c>
      <c r="F116" t="n">
        <v>5.08</v>
      </c>
      <c r="G116" t="n">
        <v>76.26000000000001</v>
      </c>
      <c r="H116" t="n">
        <v>1.45</v>
      </c>
      <c r="I116" t="n">
        <v>4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84.97</v>
      </c>
      <c r="Q116" t="n">
        <v>202.81</v>
      </c>
      <c r="R116" t="n">
        <v>19.06</v>
      </c>
      <c r="S116" t="n">
        <v>13.89</v>
      </c>
      <c r="T116" t="n">
        <v>911.48</v>
      </c>
      <c r="U116" t="n">
        <v>0.73</v>
      </c>
      <c r="V116" t="n">
        <v>0.76</v>
      </c>
      <c r="W116" t="n">
        <v>0.64</v>
      </c>
      <c r="X116" t="n">
        <v>0.05</v>
      </c>
      <c r="Y116" t="n">
        <v>1</v>
      </c>
      <c r="Z116" t="n">
        <v>10</v>
      </c>
      <c r="AA116" t="n">
        <v>175.9552693037407</v>
      </c>
      <c r="AB116" t="n">
        <v>240.7497620598936</v>
      </c>
      <c r="AC116" t="n">
        <v>217.7729426633803</v>
      </c>
      <c r="AD116" t="n">
        <v>175955.2693037408</v>
      </c>
      <c r="AE116" t="n">
        <v>240749.7620598936</v>
      </c>
      <c r="AF116" t="n">
        <v>4.257073683444867e-06</v>
      </c>
      <c r="AG116" t="n">
        <v>7.204861111111111</v>
      </c>
      <c r="AH116" t="n">
        <v>217772.9426633803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12.0401</v>
      </c>
      <c r="E117" t="n">
        <v>8.31</v>
      </c>
      <c r="F117" t="n">
        <v>5.09</v>
      </c>
      <c r="G117" t="n">
        <v>76.29000000000001</v>
      </c>
      <c r="H117" t="n">
        <v>1.46</v>
      </c>
      <c r="I117" t="n">
        <v>4</v>
      </c>
      <c r="J117" t="n">
        <v>364.17</v>
      </c>
      <c r="K117" t="n">
        <v>61.82</v>
      </c>
      <c r="L117" t="n">
        <v>29.75</v>
      </c>
      <c r="M117" t="n">
        <v>2</v>
      </c>
      <c r="N117" t="n">
        <v>122.6</v>
      </c>
      <c r="O117" t="n">
        <v>45148.66</v>
      </c>
      <c r="P117" t="n">
        <v>84.70999999999999</v>
      </c>
      <c r="Q117" t="n">
        <v>202.81</v>
      </c>
      <c r="R117" t="n">
        <v>19.07</v>
      </c>
      <c r="S117" t="n">
        <v>13.89</v>
      </c>
      <c r="T117" t="n">
        <v>916.01</v>
      </c>
      <c r="U117" t="n">
        <v>0.73</v>
      </c>
      <c r="V117" t="n">
        <v>0.76</v>
      </c>
      <c r="W117" t="n">
        <v>0.64</v>
      </c>
      <c r="X117" t="n">
        <v>0.05</v>
      </c>
      <c r="Y117" t="n">
        <v>1</v>
      </c>
      <c r="Z117" t="n">
        <v>10</v>
      </c>
      <c r="AA117" t="n">
        <v>175.8785639870958</v>
      </c>
      <c r="AB117" t="n">
        <v>240.6448104616602</v>
      </c>
      <c r="AC117" t="n">
        <v>217.6780074983818</v>
      </c>
      <c r="AD117" t="n">
        <v>175878.5639870958</v>
      </c>
      <c r="AE117" t="n">
        <v>240644.8104616602</v>
      </c>
      <c r="AF117" t="n">
        <v>4.255907206938618e-06</v>
      </c>
      <c r="AG117" t="n">
        <v>7.213541666666667</v>
      </c>
      <c r="AH117" t="n">
        <v>217678.0074983818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12.0365</v>
      </c>
      <c r="E118" t="n">
        <v>8.31</v>
      </c>
      <c r="F118" t="n">
        <v>5.09</v>
      </c>
      <c r="G118" t="n">
        <v>76.33</v>
      </c>
      <c r="H118" t="n">
        <v>1.47</v>
      </c>
      <c r="I118" t="n">
        <v>4</v>
      </c>
      <c r="J118" t="n">
        <v>364.85</v>
      </c>
      <c r="K118" t="n">
        <v>61.82</v>
      </c>
      <c r="L118" t="n">
        <v>30</v>
      </c>
      <c r="M118" t="n">
        <v>2</v>
      </c>
      <c r="N118" t="n">
        <v>123.02</v>
      </c>
      <c r="O118" t="n">
        <v>45231.92</v>
      </c>
      <c r="P118" t="n">
        <v>84.59</v>
      </c>
      <c r="Q118" t="n">
        <v>202.81</v>
      </c>
      <c r="R118" t="n">
        <v>19.18</v>
      </c>
      <c r="S118" t="n">
        <v>13.89</v>
      </c>
      <c r="T118" t="n">
        <v>970.62</v>
      </c>
      <c r="U118" t="n">
        <v>0.72</v>
      </c>
      <c r="V118" t="n">
        <v>0.76</v>
      </c>
      <c r="W118" t="n">
        <v>0.64</v>
      </c>
      <c r="X118" t="n">
        <v>0.05</v>
      </c>
      <c r="Y118" t="n">
        <v>1</v>
      </c>
      <c r="Z118" t="n">
        <v>10</v>
      </c>
      <c r="AA118" t="n">
        <v>175.8398084257209</v>
      </c>
      <c r="AB118" t="n">
        <v>240.5917833928125</v>
      </c>
      <c r="AC118" t="n">
        <v>217.6300412585609</v>
      </c>
      <c r="AD118" t="n">
        <v>175839.808425721</v>
      </c>
      <c r="AE118" t="n">
        <v>240591.7833928125</v>
      </c>
      <c r="AF118" t="n">
        <v>4.254634687113618e-06</v>
      </c>
      <c r="AG118" t="n">
        <v>7.213541666666667</v>
      </c>
      <c r="AH118" t="n">
        <v>217630.0412585609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12.1503</v>
      </c>
      <c r="E119" t="n">
        <v>8.23</v>
      </c>
      <c r="F119" t="n">
        <v>5.07</v>
      </c>
      <c r="G119" t="n">
        <v>101.33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84.09</v>
      </c>
      <c r="Q119" t="n">
        <v>202.81</v>
      </c>
      <c r="R119" t="n">
        <v>18.49</v>
      </c>
      <c r="S119" t="n">
        <v>13.89</v>
      </c>
      <c r="T119" t="n">
        <v>632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175.0781846995521</v>
      </c>
      <c r="AB119" t="n">
        <v>239.5496962102014</v>
      </c>
      <c r="AC119" t="n">
        <v>216.6874094140793</v>
      </c>
      <c r="AD119" t="n">
        <v>175078.1846995521</v>
      </c>
      <c r="AE119" t="n">
        <v>239549.6962102014</v>
      </c>
      <c r="AF119" t="n">
        <v>4.294860452692775e-06</v>
      </c>
      <c r="AG119" t="n">
        <v>7.144097222222222</v>
      </c>
      <c r="AH119" t="n">
        <v>216687.4094140793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12.1441</v>
      </c>
      <c r="E120" t="n">
        <v>8.23</v>
      </c>
      <c r="F120" t="n">
        <v>5.07</v>
      </c>
      <c r="G120" t="n">
        <v>101.41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84.31</v>
      </c>
      <c r="Q120" t="n">
        <v>202.81</v>
      </c>
      <c r="R120" t="n">
        <v>18.63</v>
      </c>
      <c r="S120" t="n">
        <v>13.89</v>
      </c>
      <c r="T120" t="n">
        <v>700.48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175.2028176887614</v>
      </c>
      <c r="AB120" t="n">
        <v>239.7202245644569</v>
      </c>
      <c r="AC120" t="n">
        <v>216.8416627815428</v>
      </c>
      <c r="AD120" t="n">
        <v>175202.8176887614</v>
      </c>
      <c r="AE120" t="n">
        <v>239720.2245644569</v>
      </c>
      <c r="AF120" t="n">
        <v>4.292668890771943e-06</v>
      </c>
      <c r="AG120" t="n">
        <v>7.144097222222222</v>
      </c>
      <c r="AH120" t="n">
        <v>216841.6627815428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12.1445</v>
      </c>
      <c r="E121" t="n">
        <v>8.23</v>
      </c>
      <c r="F121" t="n">
        <v>5.07</v>
      </c>
      <c r="G121" t="n">
        <v>101.41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84.43000000000001</v>
      </c>
      <c r="Q121" t="n">
        <v>202.81</v>
      </c>
      <c r="R121" t="n">
        <v>18.64</v>
      </c>
      <c r="S121" t="n">
        <v>13.89</v>
      </c>
      <c r="T121" t="n">
        <v>702.62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175.2549052293074</v>
      </c>
      <c r="AB121" t="n">
        <v>239.791493035372</v>
      </c>
      <c r="AC121" t="n">
        <v>216.9061294896197</v>
      </c>
      <c r="AD121" t="n">
        <v>175254.9052293074</v>
      </c>
      <c r="AE121" t="n">
        <v>239791.493035372</v>
      </c>
      <c r="AF121" t="n">
        <v>4.29281028186361e-06</v>
      </c>
      <c r="AG121" t="n">
        <v>7.144097222222222</v>
      </c>
      <c r="AH121" t="n">
        <v>216906.1294896197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12.1453</v>
      </c>
      <c r="E122" t="n">
        <v>8.23</v>
      </c>
      <c r="F122" t="n">
        <v>5.07</v>
      </c>
      <c r="G122" t="n">
        <v>101.39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84.58</v>
      </c>
      <c r="Q122" t="n">
        <v>202.81</v>
      </c>
      <c r="R122" t="n">
        <v>18.62</v>
      </c>
      <c r="S122" t="n">
        <v>13.89</v>
      </c>
      <c r="T122" t="n">
        <v>696.4400000000001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175.3187436138068</v>
      </c>
      <c r="AB122" t="n">
        <v>239.8788395293949</v>
      </c>
      <c r="AC122" t="n">
        <v>216.9851397568447</v>
      </c>
      <c r="AD122" t="n">
        <v>175318.7436138068</v>
      </c>
      <c r="AE122" t="n">
        <v>239878.8395293949</v>
      </c>
      <c r="AF122" t="n">
        <v>4.293093064046942e-06</v>
      </c>
      <c r="AG122" t="n">
        <v>7.144097222222222</v>
      </c>
      <c r="AH122" t="n">
        <v>216985.1397568447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12.1457</v>
      </c>
      <c r="E123" t="n">
        <v>8.23</v>
      </c>
      <c r="F123" t="n">
        <v>5.07</v>
      </c>
      <c r="G123" t="n">
        <v>101.39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84.70999999999999</v>
      </c>
      <c r="Q123" t="n">
        <v>202.81</v>
      </c>
      <c r="R123" t="n">
        <v>18.56</v>
      </c>
      <c r="S123" t="n">
        <v>13.89</v>
      </c>
      <c r="T123" t="n">
        <v>665.8099999999999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175.3753027541989</v>
      </c>
      <c r="AB123" t="n">
        <v>239.9562262404924</v>
      </c>
      <c r="AC123" t="n">
        <v>217.055140788848</v>
      </c>
      <c r="AD123" t="n">
        <v>175375.3027541989</v>
      </c>
      <c r="AE123" t="n">
        <v>239956.2262404924</v>
      </c>
      <c r="AF123" t="n">
        <v>4.293234455138609e-06</v>
      </c>
      <c r="AG123" t="n">
        <v>7.144097222222222</v>
      </c>
      <c r="AH123" t="n">
        <v>217055.140788848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12.1474</v>
      </c>
      <c r="E124" t="n">
        <v>8.23</v>
      </c>
      <c r="F124" t="n">
        <v>5.07</v>
      </c>
      <c r="G124" t="n">
        <v>101.37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84.76000000000001</v>
      </c>
      <c r="Q124" t="n">
        <v>202.81</v>
      </c>
      <c r="R124" t="n">
        <v>18.51</v>
      </c>
      <c r="S124" t="n">
        <v>13.89</v>
      </c>
      <c r="T124" t="n">
        <v>641.61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175.3905207155132</v>
      </c>
      <c r="AB124" t="n">
        <v>239.9770481265317</v>
      </c>
      <c r="AC124" t="n">
        <v>217.0739754633073</v>
      </c>
      <c r="AD124" t="n">
        <v>175390.5207155132</v>
      </c>
      <c r="AE124" t="n">
        <v>239977.0481265317</v>
      </c>
      <c r="AF124" t="n">
        <v>4.293835367278192e-06</v>
      </c>
      <c r="AG124" t="n">
        <v>7.144097222222222</v>
      </c>
      <c r="AH124" t="n">
        <v>217073.9754633073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12.1503</v>
      </c>
      <c r="E125" t="n">
        <v>8.23</v>
      </c>
      <c r="F125" t="n">
        <v>5.07</v>
      </c>
      <c r="G125" t="n">
        <v>101.33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84.84999999999999</v>
      </c>
      <c r="Q125" t="n">
        <v>202.81</v>
      </c>
      <c r="R125" t="n">
        <v>18.49</v>
      </c>
      <c r="S125" t="n">
        <v>13.89</v>
      </c>
      <c r="T125" t="n">
        <v>628.28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175.4185786413386</v>
      </c>
      <c r="AB125" t="n">
        <v>240.0154382184743</v>
      </c>
      <c r="AC125" t="n">
        <v>217.1087016587558</v>
      </c>
      <c r="AD125" t="n">
        <v>175418.5786413386</v>
      </c>
      <c r="AE125" t="n">
        <v>240015.4382184743</v>
      </c>
      <c r="AF125" t="n">
        <v>4.294860452692775e-06</v>
      </c>
      <c r="AG125" t="n">
        <v>7.144097222222222</v>
      </c>
      <c r="AH125" t="n">
        <v>217108.7016587558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12.1486</v>
      </c>
      <c r="E126" t="n">
        <v>8.23</v>
      </c>
      <c r="F126" t="n">
        <v>5.07</v>
      </c>
      <c r="G126" t="n">
        <v>101.35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84.89</v>
      </c>
      <c r="Q126" t="n">
        <v>202.81</v>
      </c>
      <c r="R126" t="n">
        <v>18.49</v>
      </c>
      <c r="S126" t="n">
        <v>13.89</v>
      </c>
      <c r="T126" t="n">
        <v>629.66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175.4436836885675</v>
      </c>
      <c r="AB126" t="n">
        <v>240.0497880516495</v>
      </c>
      <c r="AC126" t="n">
        <v>217.139773192063</v>
      </c>
      <c r="AD126" t="n">
        <v>175443.6836885675</v>
      </c>
      <c r="AE126" t="n">
        <v>240049.7880516495</v>
      </c>
      <c r="AF126" t="n">
        <v>4.294259540553192e-06</v>
      </c>
      <c r="AG126" t="n">
        <v>7.144097222222222</v>
      </c>
      <c r="AH126" t="n">
        <v>217139.773192063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12.147</v>
      </c>
      <c r="E127" t="n">
        <v>8.23</v>
      </c>
      <c r="F127" t="n">
        <v>5.07</v>
      </c>
      <c r="G127" t="n">
        <v>101.37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85.06999999999999</v>
      </c>
      <c r="Q127" t="n">
        <v>202.81</v>
      </c>
      <c r="R127" t="n">
        <v>18.51</v>
      </c>
      <c r="S127" t="n">
        <v>13.89</v>
      </c>
      <c r="T127" t="n">
        <v>640.75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175.5310937071031</v>
      </c>
      <c r="AB127" t="n">
        <v>240.1693862952675</v>
      </c>
      <c r="AC127" t="n">
        <v>217.2479571471675</v>
      </c>
      <c r="AD127" t="n">
        <v>175531.0937071031</v>
      </c>
      <c r="AE127" t="n">
        <v>240169.3862952676</v>
      </c>
      <c r="AF127" t="n">
        <v>4.293693976186525e-06</v>
      </c>
      <c r="AG127" t="n">
        <v>7.144097222222222</v>
      </c>
      <c r="AH127" t="n">
        <v>217247.9571471675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12.1462</v>
      </c>
      <c r="E128" t="n">
        <v>8.23</v>
      </c>
      <c r="F128" t="n">
        <v>5.07</v>
      </c>
      <c r="G128" t="n">
        <v>101.38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85.2</v>
      </c>
      <c r="Q128" t="n">
        <v>202.81</v>
      </c>
      <c r="R128" t="n">
        <v>18.57</v>
      </c>
      <c r="S128" t="n">
        <v>13.89</v>
      </c>
      <c r="T128" t="n">
        <v>669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175.5927288702215</v>
      </c>
      <c r="AB128" t="n">
        <v>240.2537182445976</v>
      </c>
      <c r="AC128" t="n">
        <v>217.3242405736141</v>
      </c>
      <c r="AD128" t="n">
        <v>175592.7288702215</v>
      </c>
      <c r="AE128" t="n">
        <v>240253.7182445976</v>
      </c>
      <c r="AF128" t="n">
        <v>4.293411194003192e-06</v>
      </c>
      <c r="AG128" t="n">
        <v>7.144097222222222</v>
      </c>
      <c r="AH128" t="n">
        <v>217324.2405736141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12.1498</v>
      </c>
      <c r="E129" t="n">
        <v>8.23</v>
      </c>
      <c r="F129" t="n">
        <v>5.07</v>
      </c>
      <c r="G129" t="n">
        <v>101.33</v>
      </c>
      <c r="H129" t="n">
        <v>1.57</v>
      </c>
      <c r="I129" t="n">
        <v>3</v>
      </c>
      <c r="J129" t="n">
        <v>372.41</v>
      </c>
      <c r="K129" t="n">
        <v>61.82</v>
      </c>
      <c r="L129" t="n">
        <v>32.75</v>
      </c>
      <c r="M129" t="n">
        <v>1</v>
      </c>
      <c r="N129" t="n">
        <v>127.84</v>
      </c>
      <c r="O129" t="n">
        <v>46164.87</v>
      </c>
      <c r="P129" t="n">
        <v>85.38</v>
      </c>
      <c r="Q129" t="n">
        <v>202.81</v>
      </c>
      <c r="R129" t="n">
        <v>18.51</v>
      </c>
      <c r="S129" t="n">
        <v>13.89</v>
      </c>
      <c r="T129" t="n">
        <v>638.83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175.6580820311728</v>
      </c>
      <c r="AB129" t="n">
        <v>240.3431373225892</v>
      </c>
      <c r="AC129" t="n">
        <v>217.4051256203027</v>
      </c>
      <c r="AD129" t="n">
        <v>175658.0820311728</v>
      </c>
      <c r="AE129" t="n">
        <v>240343.1373225892</v>
      </c>
      <c r="AF129" t="n">
        <v>4.294683713828193e-06</v>
      </c>
      <c r="AG129" t="n">
        <v>7.144097222222222</v>
      </c>
      <c r="AH129" t="n">
        <v>217405.1256203027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12.1474</v>
      </c>
      <c r="E130" t="n">
        <v>8.23</v>
      </c>
      <c r="F130" t="n">
        <v>5.07</v>
      </c>
      <c r="G130" t="n">
        <v>101.37</v>
      </c>
      <c r="H130" t="n">
        <v>1.58</v>
      </c>
      <c r="I130" t="n">
        <v>3</v>
      </c>
      <c r="J130" t="n">
        <v>373.11</v>
      </c>
      <c r="K130" t="n">
        <v>61.82</v>
      </c>
      <c r="L130" t="n">
        <v>33</v>
      </c>
      <c r="M130" t="n">
        <v>1</v>
      </c>
      <c r="N130" t="n">
        <v>128.29</v>
      </c>
      <c r="O130" t="n">
        <v>46251.27</v>
      </c>
      <c r="P130" t="n">
        <v>85.59</v>
      </c>
      <c r="Q130" t="n">
        <v>202.81</v>
      </c>
      <c r="R130" t="n">
        <v>18.56</v>
      </c>
      <c r="S130" t="n">
        <v>13.89</v>
      </c>
      <c r="T130" t="n">
        <v>663.9299999999999</v>
      </c>
      <c r="U130" t="n">
        <v>0.75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175.7623554793783</v>
      </c>
      <c r="AB130" t="n">
        <v>240.4858088546438</v>
      </c>
      <c r="AC130" t="n">
        <v>217.5341807815788</v>
      </c>
      <c r="AD130" t="n">
        <v>175762.3554793783</v>
      </c>
      <c r="AE130" t="n">
        <v>240485.8088546438</v>
      </c>
      <c r="AF130" t="n">
        <v>4.293835367278192e-06</v>
      </c>
      <c r="AG130" t="n">
        <v>7.144097222222222</v>
      </c>
      <c r="AH130" t="n">
        <v>217534.1807815788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12.1433</v>
      </c>
      <c r="E131" t="n">
        <v>8.24</v>
      </c>
      <c r="F131" t="n">
        <v>5.07</v>
      </c>
      <c r="G131" t="n">
        <v>101.42</v>
      </c>
      <c r="H131" t="n">
        <v>1.59</v>
      </c>
      <c r="I131" t="n">
        <v>3</v>
      </c>
      <c r="J131" t="n">
        <v>373.81</v>
      </c>
      <c r="K131" t="n">
        <v>61.82</v>
      </c>
      <c r="L131" t="n">
        <v>33.25</v>
      </c>
      <c r="M131" t="n">
        <v>1</v>
      </c>
      <c r="N131" t="n">
        <v>128.74</v>
      </c>
      <c r="O131" t="n">
        <v>46337.95</v>
      </c>
      <c r="P131" t="n">
        <v>85.76000000000001</v>
      </c>
      <c r="Q131" t="n">
        <v>202.81</v>
      </c>
      <c r="R131" t="n">
        <v>18.59</v>
      </c>
      <c r="S131" t="n">
        <v>13.89</v>
      </c>
      <c r="T131" t="n">
        <v>681.27</v>
      </c>
      <c r="U131" t="n">
        <v>0.75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175.8559972779867</v>
      </c>
      <c r="AB131" t="n">
        <v>240.6139336946842</v>
      </c>
      <c r="AC131" t="n">
        <v>217.6500775667102</v>
      </c>
      <c r="AD131" t="n">
        <v>175855.9972779867</v>
      </c>
      <c r="AE131" t="n">
        <v>240613.9336946842</v>
      </c>
      <c r="AF131" t="n">
        <v>4.292386108588609e-06</v>
      </c>
      <c r="AG131" t="n">
        <v>7.152777777777778</v>
      </c>
      <c r="AH131" t="n">
        <v>217650.0775667102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12.1433</v>
      </c>
      <c r="E132" t="n">
        <v>8.24</v>
      </c>
      <c r="F132" t="n">
        <v>5.07</v>
      </c>
      <c r="G132" t="n">
        <v>101.42</v>
      </c>
      <c r="H132" t="n">
        <v>1.6</v>
      </c>
      <c r="I132" t="n">
        <v>3</v>
      </c>
      <c r="J132" t="n">
        <v>374.52</v>
      </c>
      <c r="K132" t="n">
        <v>61.82</v>
      </c>
      <c r="L132" t="n">
        <v>33.5</v>
      </c>
      <c r="M132" t="n">
        <v>1</v>
      </c>
      <c r="N132" t="n">
        <v>129.2</v>
      </c>
      <c r="O132" t="n">
        <v>46424.91</v>
      </c>
      <c r="P132" t="n">
        <v>85.84999999999999</v>
      </c>
      <c r="Q132" t="n">
        <v>202.81</v>
      </c>
      <c r="R132" t="n">
        <v>18.66</v>
      </c>
      <c r="S132" t="n">
        <v>13.89</v>
      </c>
      <c r="T132" t="n">
        <v>714.5</v>
      </c>
      <c r="U132" t="n">
        <v>0.74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175.8963303234543</v>
      </c>
      <c r="AB132" t="n">
        <v>240.6691191468613</v>
      </c>
      <c r="AC132" t="n">
        <v>217.6999961967848</v>
      </c>
      <c r="AD132" t="n">
        <v>175896.3303234543</v>
      </c>
      <c r="AE132" t="n">
        <v>240669.1191468613</v>
      </c>
      <c r="AF132" t="n">
        <v>4.292386108588609e-06</v>
      </c>
      <c r="AG132" t="n">
        <v>7.152777777777778</v>
      </c>
      <c r="AH132" t="n">
        <v>217699.9961967847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12.1429</v>
      </c>
      <c r="E133" t="n">
        <v>8.24</v>
      </c>
      <c r="F133" t="n">
        <v>5.07</v>
      </c>
      <c r="G133" t="n">
        <v>101.43</v>
      </c>
      <c r="H133" t="n">
        <v>1.6</v>
      </c>
      <c r="I133" t="n">
        <v>3</v>
      </c>
      <c r="J133" t="n">
        <v>375.23</v>
      </c>
      <c r="K133" t="n">
        <v>61.82</v>
      </c>
      <c r="L133" t="n">
        <v>33.75</v>
      </c>
      <c r="M133" t="n">
        <v>1</v>
      </c>
      <c r="N133" t="n">
        <v>129.65</v>
      </c>
      <c r="O133" t="n">
        <v>46512.15</v>
      </c>
      <c r="P133" t="n">
        <v>85.86</v>
      </c>
      <c r="Q133" t="n">
        <v>202.81</v>
      </c>
      <c r="R133" t="n">
        <v>18.6</v>
      </c>
      <c r="S133" t="n">
        <v>13.89</v>
      </c>
      <c r="T133" t="n">
        <v>686.02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175.9025195272357</v>
      </c>
      <c r="AB133" t="n">
        <v>240.6775874885235</v>
      </c>
      <c r="AC133" t="n">
        <v>217.7076563318041</v>
      </c>
      <c r="AD133" t="n">
        <v>175902.5195272357</v>
      </c>
      <c r="AE133" t="n">
        <v>240677.5874885235</v>
      </c>
      <c r="AF133" t="n">
        <v>4.292244717496942e-06</v>
      </c>
      <c r="AG133" t="n">
        <v>7.152777777777778</v>
      </c>
      <c r="AH133" t="n">
        <v>217707.6563318041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12.1466</v>
      </c>
      <c r="E134" t="n">
        <v>8.23</v>
      </c>
      <c r="F134" t="n">
        <v>5.07</v>
      </c>
      <c r="G134" t="n">
        <v>101.38</v>
      </c>
      <c r="H134" t="n">
        <v>1.61</v>
      </c>
      <c r="I134" t="n">
        <v>3</v>
      </c>
      <c r="J134" t="n">
        <v>375.93</v>
      </c>
      <c r="K134" t="n">
        <v>61.82</v>
      </c>
      <c r="L134" t="n">
        <v>34</v>
      </c>
      <c r="M134" t="n">
        <v>1</v>
      </c>
      <c r="N134" t="n">
        <v>130.11</v>
      </c>
      <c r="O134" t="n">
        <v>46599.68</v>
      </c>
      <c r="P134" t="n">
        <v>85.79000000000001</v>
      </c>
      <c r="Q134" t="n">
        <v>202.81</v>
      </c>
      <c r="R134" t="n">
        <v>18.54</v>
      </c>
      <c r="S134" t="n">
        <v>13.89</v>
      </c>
      <c r="T134" t="n">
        <v>652.8200000000001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175.8553654679656</v>
      </c>
      <c r="AB134" t="n">
        <v>240.6130692243399</v>
      </c>
      <c r="AC134" t="n">
        <v>217.6492956002022</v>
      </c>
      <c r="AD134" t="n">
        <v>175855.3654679655</v>
      </c>
      <c r="AE134" t="n">
        <v>240613.0692243399</v>
      </c>
      <c r="AF134" t="n">
        <v>4.293552585094858e-06</v>
      </c>
      <c r="AG134" t="n">
        <v>7.144097222222222</v>
      </c>
      <c r="AH134" t="n">
        <v>217649.2956002021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12.1474</v>
      </c>
      <c r="E135" t="n">
        <v>8.23</v>
      </c>
      <c r="F135" t="n">
        <v>5.07</v>
      </c>
      <c r="G135" t="n">
        <v>101.37</v>
      </c>
      <c r="H135" t="n">
        <v>1.62</v>
      </c>
      <c r="I135" t="n">
        <v>3</v>
      </c>
      <c r="J135" t="n">
        <v>376.65</v>
      </c>
      <c r="K135" t="n">
        <v>61.82</v>
      </c>
      <c r="L135" t="n">
        <v>34.25</v>
      </c>
      <c r="M135" t="n">
        <v>1</v>
      </c>
      <c r="N135" t="n">
        <v>130.58</v>
      </c>
      <c r="O135" t="n">
        <v>46687.5</v>
      </c>
      <c r="P135" t="n">
        <v>85.97</v>
      </c>
      <c r="Q135" t="n">
        <v>202.81</v>
      </c>
      <c r="R135" t="n">
        <v>18.57</v>
      </c>
      <c r="S135" t="n">
        <v>13.89</v>
      </c>
      <c r="T135" t="n">
        <v>670.29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175.9325930821118</v>
      </c>
      <c r="AB135" t="n">
        <v>240.7187354530565</v>
      </c>
      <c r="AC135" t="n">
        <v>217.7448771923536</v>
      </c>
      <c r="AD135" t="n">
        <v>175932.5930821118</v>
      </c>
      <c r="AE135" t="n">
        <v>240718.7354530565</v>
      </c>
      <c r="AF135" t="n">
        <v>4.293835367278192e-06</v>
      </c>
      <c r="AG135" t="n">
        <v>7.144097222222222</v>
      </c>
      <c r="AH135" t="n">
        <v>217744.8771923536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12.1449</v>
      </c>
      <c r="E136" t="n">
        <v>8.23</v>
      </c>
      <c r="F136" t="n">
        <v>5.07</v>
      </c>
      <c r="G136" t="n">
        <v>101.4</v>
      </c>
      <c r="H136" t="n">
        <v>1.63</v>
      </c>
      <c r="I136" t="n">
        <v>3</v>
      </c>
      <c r="J136" t="n">
        <v>377.36</v>
      </c>
      <c r="K136" t="n">
        <v>61.82</v>
      </c>
      <c r="L136" t="n">
        <v>34.5</v>
      </c>
      <c r="M136" t="n">
        <v>1</v>
      </c>
      <c r="N136" t="n">
        <v>131.04</v>
      </c>
      <c r="O136" t="n">
        <v>46775.73</v>
      </c>
      <c r="P136" t="n">
        <v>86.09</v>
      </c>
      <c r="Q136" t="n">
        <v>202.81</v>
      </c>
      <c r="R136" t="n">
        <v>18.64</v>
      </c>
      <c r="S136" t="n">
        <v>13.89</v>
      </c>
      <c r="T136" t="n">
        <v>705.36</v>
      </c>
      <c r="U136" t="n">
        <v>0.75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175.9970416400032</v>
      </c>
      <c r="AB136" t="n">
        <v>240.8069168132332</v>
      </c>
      <c r="AC136" t="n">
        <v>217.8246426472784</v>
      </c>
      <c r="AD136" t="n">
        <v>175997.0416400032</v>
      </c>
      <c r="AE136" t="n">
        <v>240806.9168132332</v>
      </c>
      <c r="AF136" t="n">
        <v>4.292951672955276e-06</v>
      </c>
      <c r="AG136" t="n">
        <v>7.144097222222222</v>
      </c>
      <c r="AH136" t="n">
        <v>217824.6426472784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12.1429</v>
      </c>
      <c r="E137" t="n">
        <v>8.24</v>
      </c>
      <c r="F137" t="n">
        <v>5.07</v>
      </c>
      <c r="G137" t="n">
        <v>101.43</v>
      </c>
      <c r="H137" t="n">
        <v>1.64</v>
      </c>
      <c r="I137" t="n">
        <v>3</v>
      </c>
      <c r="J137" t="n">
        <v>378.08</v>
      </c>
      <c r="K137" t="n">
        <v>61.82</v>
      </c>
      <c r="L137" t="n">
        <v>34.75</v>
      </c>
      <c r="M137" t="n">
        <v>1</v>
      </c>
      <c r="N137" t="n">
        <v>131.51</v>
      </c>
      <c r="O137" t="n">
        <v>46864.14</v>
      </c>
      <c r="P137" t="n">
        <v>86.16</v>
      </c>
      <c r="Q137" t="n">
        <v>202.84</v>
      </c>
      <c r="R137" t="n">
        <v>18.68</v>
      </c>
      <c r="S137" t="n">
        <v>13.89</v>
      </c>
      <c r="T137" t="n">
        <v>725.51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176.0369674408386</v>
      </c>
      <c r="AB137" t="n">
        <v>240.8615450553381</v>
      </c>
      <c r="AC137" t="n">
        <v>217.8740572466281</v>
      </c>
      <c r="AD137" t="n">
        <v>176036.9674408386</v>
      </c>
      <c r="AE137" t="n">
        <v>240861.5450553381</v>
      </c>
      <c r="AF137" t="n">
        <v>4.292244717496942e-06</v>
      </c>
      <c r="AG137" t="n">
        <v>7.152777777777778</v>
      </c>
      <c r="AH137" t="n">
        <v>217874.0572466281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12.1392</v>
      </c>
      <c r="E138" t="n">
        <v>8.24</v>
      </c>
      <c r="F138" t="n">
        <v>5.07</v>
      </c>
      <c r="G138" t="n">
        <v>101.48</v>
      </c>
      <c r="H138" t="n">
        <v>1.65</v>
      </c>
      <c r="I138" t="n">
        <v>3</v>
      </c>
      <c r="J138" t="n">
        <v>378.8</v>
      </c>
      <c r="K138" t="n">
        <v>61.82</v>
      </c>
      <c r="L138" t="n">
        <v>35</v>
      </c>
      <c r="M138" t="n">
        <v>1</v>
      </c>
      <c r="N138" t="n">
        <v>131.98</v>
      </c>
      <c r="O138" t="n">
        <v>46952.84</v>
      </c>
      <c r="P138" t="n">
        <v>86.29000000000001</v>
      </c>
      <c r="Q138" t="n">
        <v>202.81</v>
      </c>
      <c r="R138" t="n">
        <v>18.73</v>
      </c>
      <c r="S138" t="n">
        <v>13.89</v>
      </c>
      <c r="T138" t="n">
        <v>748.99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176.1110890030197</v>
      </c>
      <c r="AB138" t="n">
        <v>240.9629614467268</v>
      </c>
      <c r="AC138" t="n">
        <v>217.9657945999614</v>
      </c>
      <c r="AD138" t="n">
        <v>176111.0890030196</v>
      </c>
      <c r="AE138" t="n">
        <v>240962.9614467268</v>
      </c>
      <c r="AF138" t="n">
        <v>4.290936849899027e-06</v>
      </c>
      <c r="AG138" t="n">
        <v>7.152777777777778</v>
      </c>
      <c r="AH138" t="n">
        <v>217965.7945999614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12.1437</v>
      </c>
      <c r="E139" t="n">
        <v>8.23</v>
      </c>
      <c r="F139" t="n">
        <v>5.07</v>
      </c>
      <c r="G139" t="n">
        <v>101.42</v>
      </c>
      <c r="H139" t="n">
        <v>1.66</v>
      </c>
      <c r="I139" t="n">
        <v>3</v>
      </c>
      <c r="J139" t="n">
        <v>379.52</v>
      </c>
      <c r="K139" t="n">
        <v>61.82</v>
      </c>
      <c r="L139" t="n">
        <v>35.25</v>
      </c>
      <c r="M139" t="n">
        <v>1</v>
      </c>
      <c r="N139" t="n">
        <v>132.45</v>
      </c>
      <c r="O139" t="n">
        <v>47041.84</v>
      </c>
      <c r="P139" t="n">
        <v>86.3</v>
      </c>
      <c r="Q139" t="n">
        <v>202.81</v>
      </c>
      <c r="R139" t="n">
        <v>18.66</v>
      </c>
      <c r="S139" t="n">
        <v>13.89</v>
      </c>
      <c r="T139" t="n">
        <v>715.5700000000001</v>
      </c>
      <c r="U139" t="n">
        <v>0.74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176.0962814139952</v>
      </c>
      <c r="AB139" t="n">
        <v>240.9427010501589</v>
      </c>
      <c r="AC139" t="n">
        <v>217.9474678272063</v>
      </c>
      <c r="AD139" t="n">
        <v>176096.2814139952</v>
      </c>
      <c r="AE139" t="n">
        <v>240942.7010501589</v>
      </c>
      <c r="AF139" t="n">
        <v>4.292527499680277e-06</v>
      </c>
      <c r="AG139" t="n">
        <v>7.144097222222222</v>
      </c>
      <c r="AH139" t="n">
        <v>217947.4678272063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12.1429</v>
      </c>
      <c r="E140" t="n">
        <v>8.24</v>
      </c>
      <c r="F140" t="n">
        <v>5.07</v>
      </c>
      <c r="G140" t="n">
        <v>101.43</v>
      </c>
      <c r="H140" t="n">
        <v>1.67</v>
      </c>
      <c r="I140" t="n">
        <v>3</v>
      </c>
      <c r="J140" t="n">
        <v>380.24</v>
      </c>
      <c r="K140" t="n">
        <v>61.82</v>
      </c>
      <c r="L140" t="n">
        <v>35.5</v>
      </c>
      <c r="M140" t="n">
        <v>1</v>
      </c>
      <c r="N140" t="n">
        <v>132.92</v>
      </c>
      <c r="O140" t="n">
        <v>47131.15</v>
      </c>
      <c r="P140" t="n">
        <v>86.40000000000001</v>
      </c>
      <c r="Q140" t="n">
        <v>202.81</v>
      </c>
      <c r="R140" t="n">
        <v>18.63</v>
      </c>
      <c r="S140" t="n">
        <v>13.89</v>
      </c>
      <c r="T140" t="n">
        <v>701.75</v>
      </c>
      <c r="U140" t="n">
        <v>0.75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176.1445257717208</v>
      </c>
      <c r="AB140" t="n">
        <v>241.0087111087898</v>
      </c>
      <c r="AC140" t="n">
        <v>218.0071779784872</v>
      </c>
      <c r="AD140" t="n">
        <v>176144.5257717208</v>
      </c>
      <c r="AE140" t="n">
        <v>241008.7111087898</v>
      </c>
      <c r="AF140" t="n">
        <v>4.292244717496942e-06</v>
      </c>
      <c r="AG140" t="n">
        <v>7.152777777777778</v>
      </c>
      <c r="AH140" t="n">
        <v>218007.1779784872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12.1457</v>
      </c>
      <c r="E141" t="n">
        <v>8.23</v>
      </c>
      <c r="F141" t="n">
        <v>5.07</v>
      </c>
      <c r="G141" t="n">
        <v>101.39</v>
      </c>
      <c r="H141" t="n">
        <v>1.67</v>
      </c>
      <c r="I141" t="n">
        <v>3</v>
      </c>
      <c r="J141" t="n">
        <v>380.97</v>
      </c>
      <c r="K141" t="n">
        <v>61.82</v>
      </c>
      <c r="L141" t="n">
        <v>35.75</v>
      </c>
      <c r="M141" t="n">
        <v>1</v>
      </c>
      <c r="N141" t="n">
        <v>133.4</v>
      </c>
      <c r="O141" t="n">
        <v>47220.77</v>
      </c>
      <c r="P141" t="n">
        <v>86.48</v>
      </c>
      <c r="Q141" t="n">
        <v>202.81</v>
      </c>
      <c r="R141" t="n">
        <v>18.57</v>
      </c>
      <c r="S141" t="n">
        <v>13.89</v>
      </c>
      <c r="T141" t="n">
        <v>671.41</v>
      </c>
      <c r="U141" t="n">
        <v>0.75</v>
      </c>
      <c r="V141" t="n">
        <v>0.76</v>
      </c>
      <c r="W141" t="n">
        <v>0.64</v>
      </c>
      <c r="X141" t="n">
        <v>0.03</v>
      </c>
      <c r="Y141" t="n">
        <v>1</v>
      </c>
      <c r="Z141" t="n">
        <v>10</v>
      </c>
      <c r="AA141" t="n">
        <v>176.1683625748364</v>
      </c>
      <c r="AB141" t="n">
        <v>241.0413256744181</v>
      </c>
      <c r="AC141" t="n">
        <v>218.0366798557467</v>
      </c>
      <c r="AD141" t="n">
        <v>176168.3625748364</v>
      </c>
      <c r="AE141" t="n">
        <v>241041.3256744181</v>
      </c>
      <c r="AF141" t="n">
        <v>4.293234455138609e-06</v>
      </c>
      <c r="AG141" t="n">
        <v>7.144097222222222</v>
      </c>
      <c r="AH141" t="n">
        <v>218036.6798557467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12.1449</v>
      </c>
      <c r="E142" t="n">
        <v>8.23</v>
      </c>
      <c r="F142" t="n">
        <v>5.07</v>
      </c>
      <c r="G142" t="n">
        <v>101.4</v>
      </c>
      <c r="H142" t="n">
        <v>1.68</v>
      </c>
      <c r="I142" t="n">
        <v>3</v>
      </c>
      <c r="J142" t="n">
        <v>381.7</v>
      </c>
      <c r="K142" t="n">
        <v>61.82</v>
      </c>
      <c r="L142" t="n">
        <v>36</v>
      </c>
      <c r="M142" t="n">
        <v>1</v>
      </c>
      <c r="N142" t="n">
        <v>133.88</v>
      </c>
      <c r="O142" t="n">
        <v>47310.69</v>
      </c>
      <c r="P142" t="n">
        <v>86.55</v>
      </c>
      <c r="Q142" t="n">
        <v>202.81</v>
      </c>
      <c r="R142" t="n">
        <v>18.64</v>
      </c>
      <c r="S142" t="n">
        <v>13.89</v>
      </c>
      <c r="T142" t="n">
        <v>703.4299999999999</v>
      </c>
      <c r="U142" t="n">
        <v>0.75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176.2031611585502</v>
      </c>
      <c r="AB142" t="n">
        <v>241.0889386318604</v>
      </c>
      <c r="AC142" t="n">
        <v>218.079748699356</v>
      </c>
      <c r="AD142" t="n">
        <v>176203.1611585502</v>
      </c>
      <c r="AE142" t="n">
        <v>241088.9386318604</v>
      </c>
      <c r="AF142" t="n">
        <v>4.292951672955276e-06</v>
      </c>
      <c r="AG142" t="n">
        <v>7.144097222222222</v>
      </c>
      <c r="AH142" t="n">
        <v>218079.748699356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12.1392</v>
      </c>
      <c r="E143" t="n">
        <v>8.24</v>
      </c>
      <c r="F143" t="n">
        <v>5.07</v>
      </c>
      <c r="G143" t="n">
        <v>101.48</v>
      </c>
      <c r="H143" t="n">
        <v>1.69</v>
      </c>
      <c r="I143" t="n">
        <v>3</v>
      </c>
      <c r="J143" t="n">
        <v>382.43</v>
      </c>
      <c r="K143" t="n">
        <v>61.82</v>
      </c>
      <c r="L143" t="n">
        <v>36.25</v>
      </c>
      <c r="M143" t="n">
        <v>1</v>
      </c>
      <c r="N143" t="n">
        <v>134.36</v>
      </c>
      <c r="O143" t="n">
        <v>47400.92</v>
      </c>
      <c r="P143" t="n">
        <v>86.68000000000001</v>
      </c>
      <c r="Q143" t="n">
        <v>202.82</v>
      </c>
      <c r="R143" t="n">
        <v>18.72</v>
      </c>
      <c r="S143" t="n">
        <v>13.89</v>
      </c>
      <c r="T143" t="n">
        <v>743.23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176.2859245639391</v>
      </c>
      <c r="AB143" t="n">
        <v>241.2021791743773</v>
      </c>
      <c r="AC143" t="n">
        <v>218.1821817234292</v>
      </c>
      <c r="AD143" t="n">
        <v>176285.9245639392</v>
      </c>
      <c r="AE143" t="n">
        <v>241202.1791743773</v>
      </c>
      <c r="AF143" t="n">
        <v>4.290936849899027e-06</v>
      </c>
      <c r="AG143" t="n">
        <v>7.152777777777778</v>
      </c>
      <c r="AH143" t="n">
        <v>218182.1817234292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12.1392</v>
      </c>
      <c r="E144" t="n">
        <v>8.24</v>
      </c>
      <c r="F144" t="n">
        <v>5.07</v>
      </c>
      <c r="G144" t="n">
        <v>101.48</v>
      </c>
      <c r="H144" t="n">
        <v>1.7</v>
      </c>
      <c r="I144" t="n">
        <v>3</v>
      </c>
      <c r="J144" t="n">
        <v>383.17</v>
      </c>
      <c r="K144" t="n">
        <v>61.82</v>
      </c>
      <c r="L144" t="n">
        <v>36.5</v>
      </c>
      <c r="M144" t="n">
        <v>1</v>
      </c>
      <c r="N144" t="n">
        <v>134.84</v>
      </c>
      <c r="O144" t="n">
        <v>47491.48</v>
      </c>
      <c r="P144" t="n">
        <v>86.72</v>
      </c>
      <c r="Q144" t="n">
        <v>202.81</v>
      </c>
      <c r="R144" t="n">
        <v>18.67</v>
      </c>
      <c r="S144" t="n">
        <v>13.89</v>
      </c>
      <c r="T144" t="n">
        <v>720.24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176.3038564163411</v>
      </c>
      <c r="AB144" t="n">
        <v>241.2267143259312</v>
      </c>
      <c r="AC144" t="n">
        <v>218.2043752745541</v>
      </c>
      <c r="AD144" t="n">
        <v>176303.8564163411</v>
      </c>
      <c r="AE144" t="n">
        <v>241226.7143259312</v>
      </c>
      <c r="AF144" t="n">
        <v>4.290936849899027e-06</v>
      </c>
      <c r="AG144" t="n">
        <v>7.152777777777778</v>
      </c>
      <c r="AH144" t="n">
        <v>218204.3752745541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12.1462</v>
      </c>
      <c r="E145" t="n">
        <v>8.23</v>
      </c>
      <c r="F145" t="n">
        <v>5.07</v>
      </c>
      <c r="G145" t="n">
        <v>101.38</v>
      </c>
      <c r="H145" t="n">
        <v>1.71</v>
      </c>
      <c r="I145" t="n">
        <v>3</v>
      </c>
      <c r="J145" t="n">
        <v>383.9</v>
      </c>
      <c r="K145" t="n">
        <v>61.82</v>
      </c>
      <c r="L145" t="n">
        <v>36.75</v>
      </c>
      <c r="M145" t="n">
        <v>1</v>
      </c>
      <c r="N145" t="n">
        <v>135.33</v>
      </c>
      <c r="O145" t="n">
        <v>47582.35</v>
      </c>
      <c r="P145" t="n">
        <v>86.69</v>
      </c>
      <c r="Q145" t="n">
        <v>202.81</v>
      </c>
      <c r="R145" t="n">
        <v>18.61</v>
      </c>
      <c r="S145" t="n">
        <v>13.89</v>
      </c>
      <c r="T145" t="n">
        <v>689.0700000000001</v>
      </c>
      <c r="U145" t="n">
        <v>0.75</v>
      </c>
      <c r="V145" t="n">
        <v>0.76</v>
      </c>
      <c r="W145" t="n">
        <v>0.64</v>
      </c>
      <c r="X145" t="n">
        <v>0.03</v>
      </c>
      <c r="Y145" t="n">
        <v>1</v>
      </c>
      <c r="Z145" t="n">
        <v>10</v>
      </c>
      <c r="AA145" t="n">
        <v>176.2603054180116</v>
      </c>
      <c r="AB145" t="n">
        <v>241.1671259286823</v>
      </c>
      <c r="AC145" t="n">
        <v>218.1504739103058</v>
      </c>
      <c r="AD145" t="n">
        <v>176260.3054180116</v>
      </c>
      <c r="AE145" t="n">
        <v>241167.1259286823</v>
      </c>
      <c r="AF145" t="n">
        <v>4.293411194003192e-06</v>
      </c>
      <c r="AG145" t="n">
        <v>7.144097222222222</v>
      </c>
      <c r="AH145" t="n">
        <v>218150.4739103058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12.1429</v>
      </c>
      <c r="E146" t="n">
        <v>8.24</v>
      </c>
      <c r="F146" t="n">
        <v>5.07</v>
      </c>
      <c r="G146" t="n">
        <v>101.43</v>
      </c>
      <c r="H146" t="n">
        <v>1.72</v>
      </c>
      <c r="I146" t="n">
        <v>3</v>
      </c>
      <c r="J146" t="n">
        <v>384.64</v>
      </c>
      <c r="K146" t="n">
        <v>61.82</v>
      </c>
      <c r="L146" t="n">
        <v>37</v>
      </c>
      <c r="M146" t="n">
        <v>1</v>
      </c>
      <c r="N146" t="n">
        <v>135.82</v>
      </c>
      <c r="O146" t="n">
        <v>47673.67</v>
      </c>
      <c r="P146" t="n">
        <v>86.75</v>
      </c>
      <c r="Q146" t="n">
        <v>202.81</v>
      </c>
      <c r="R146" t="n">
        <v>18.65</v>
      </c>
      <c r="S146" t="n">
        <v>13.89</v>
      </c>
      <c r="T146" t="n">
        <v>707.59</v>
      </c>
      <c r="U146" t="n">
        <v>0.75</v>
      </c>
      <c r="V146" t="n">
        <v>0.76</v>
      </c>
      <c r="W146" t="n">
        <v>0.64</v>
      </c>
      <c r="X146" t="n">
        <v>0.03</v>
      </c>
      <c r="Y146" t="n">
        <v>1</v>
      </c>
      <c r="Z146" t="n">
        <v>10</v>
      </c>
      <c r="AA146" t="n">
        <v>176.3013816709241</v>
      </c>
      <c r="AB146" t="n">
        <v>241.2233282700735</v>
      </c>
      <c r="AC146" t="n">
        <v>218.2013123791151</v>
      </c>
      <c r="AD146" t="n">
        <v>176301.3816709241</v>
      </c>
      <c r="AE146" t="n">
        <v>241223.3282700735</v>
      </c>
      <c r="AF146" t="n">
        <v>4.292244717496942e-06</v>
      </c>
      <c r="AG146" t="n">
        <v>7.152777777777778</v>
      </c>
      <c r="AH146" t="n">
        <v>218201.3123791151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12.1404</v>
      </c>
      <c r="E147" t="n">
        <v>8.24</v>
      </c>
      <c r="F147" t="n">
        <v>5.07</v>
      </c>
      <c r="G147" t="n">
        <v>101.46</v>
      </c>
      <c r="H147" t="n">
        <v>1.72</v>
      </c>
      <c r="I147" t="n">
        <v>3</v>
      </c>
      <c r="J147" t="n">
        <v>385.38</v>
      </c>
      <c r="K147" t="n">
        <v>61.82</v>
      </c>
      <c r="L147" t="n">
        <v>37.25</v>
      </c>
      <c r="M147" t="n">
        <v>1</v>
      </c>
      <c r="N147" t="n">
        <v>136.31</v>
      </c>
      <c r="O147" t="n">
        <v>47765.19</v>
      </c>
      <c r="P147" t="n">
        <v>86.78</v>
      </c>
      <c r="Q147" t="n">
        <v>202.81</v>
      </c>
      <c r="R147" t="n">
        <v>18.68</v>
      </c>
      <c r="S147" t="n">
        <v>13.89</v>
      </c>
      <c r="T147" t="n">
        <v>725.1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176.325587380059</v>
      </c>
      <c r="AB147" t="n">
        <v>241.2564475891924</v>
      </c>
      <c r="AC147" t="n">
        <v>218.2312708369006</v>
      </c>
      <c r="AD147" t="n">
        <v>176325.587380059</v>
      </c>
      <c r="AE147" t="n">
        <v>241256.4475891924</v>
      </c>
      <c r="AF147" t="n">
        <v>4.291361023174026e-06</v>
      </c>
      <c r="AG147" t="n">
        <v>7.152777777777778</v>
      </c>
      <c r="AH147" t="n">
        <v>218231.2708369006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12.1388</v>
      </c>
      <c r="E148" t="n">
        <v>8.24</v>
      </c>
      <c r="F148" t="n">
        <v>5.07</v>
      </c>
      <c r="G148" t="n">
        <v>101.48</v>
      </c>
      <c r="H148" t="n">
        <v>1.73</v>
      </c>
      <c r="I148" t="n">
        <v>3</v>
      </c>
      <c r="J148" t="n">
        <v>386.13</v>
      </c>
      <c r="K148" t="n">
        <v>61.82</v>
      </c>
      <c r="L148" t="n">
        <v>37.5</v>
      </c>
      <c r="M148" t="n">
        <v>1</v>
      </c>
      <c r="N148" t="n">
        <v>136.81</v>
      </c>
      <c r="O148" t="n">
        <v>47857.05</v>
      </c>
      <c r="P148" t="n">
        <v>86.93000000000001</v>
      </c>
      <c r="Q148" t="n">
        <v>202.81</v>
      </c>
      <c r="R148" t="n">
        <v>18.76</v>
      </c>
      <c r="S148" t="n">
        <v>13.89</v>
      </c>
      <c r="T148" t="n">
        <v>763.72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176.399723355942</v>
      </c>
      <c r="AB148" t="n">
        <v>241.357883702044</v>
      </c>
      <c r="AC148" t="n">
        <v>218.3230260295081</v>
      </c>
      <c r="AD148" t="n">
        <v>176399.723355942</v>
      </c>
      <c r="AE148" t="n">
        <v>241357.883702044</v>
      </c>
      <c r="AF148" t="n">
        <v>4.29079545880736e-06</v>
      </c>
      <c r="AG148" t="n">
        <v>7.152777777777778</v>
      </c>
      <c r="AH148" t="n">
        <v>218323.0260295081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12.1417</v>
      </c>
      <c r="E149" t="n">
        <v>8.24</v>
      </c>
      <c r="F149" t="n">
        <v>5.07</v>
      </c>
      <c r="G149" t="n">
        <v>101.44</v>
      </c>
      <c r="H149" t="n">
        <v>1.74</v>
      </c>
      <c r="I149" t="n">
        <v>3</v>
      </c>
      <c r="J149" t="n">
        <v>386.88</v>
      </c>
      <c r="K149" t="n">
        <v>61.82</v>
      </c>
      <c r="L149" t="n">
        <v>37.75</v>
      </c>
      <c r="M149" t="n">
        <v>1</v>
      </c>
      <c r="N149" t="n">
        <v>137.31</v>
      </c>
      <c r="O149" t="n">
        <v>47949.23</v>
      </c>
      <c r="P149" t="n">
        <v>86.90000000000001</v>
      </c>
      <c r="Q149" t="n">
        <v>202.81</v>
      </c>
      <c r="R149" t="n">
        <v>18.69</v>
      </c>
      <c r="S149" t="n">
        <v>13.89</v>
      </c>
      <c r="T149" t="n">
        <v>730.48</v>
      </c>
      <c r="U149" t="n">
        <v>0.74</v>
      </c>
      <c r="V149" t="n">
        <v>0.76</v>
      </c>
      <c r="W149" t="n">
        <v>0.64</v>
      </c>
      <c r="X149" t="n">
        <v>0.03</v>
      </c>
      <c r="Y149" t="n">
        <v>1</v>
      </c>
      <c r="Z149" t="n">
        <v>10</v>
      </c>
      <c r="AA149" t="n">
        <v>176.3737756303734</v>
      </c>
      <c r="AB149" t="n">
        <v>241.3223808791882</v>
      </c>
      <c r="AC149" t="n">
        <v>218.2909115462372</v>
      </c>
      <c r="AD149" t="n">
        <v>176373.7756303734</v>
      </c>
      <c r="AE149" t="n">
        <v>241322.3808791882</v>
      </c>
      <c r="AF149" t="n">
        <v>4.291820544221943e-06</v>
      </c>
      <c r="AG149" t="n">
        <v>7.152777777777778</v>
      </c>
      <c r="AH149" t="n">
        <v>218290.9115462372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12.1392</v>
      </c>
      <c r="E150" t="n">
        <v>8.24</v>
      </c>
      <c r="F150" t="n">
        <v>5.07</v>
      </c>
      <c r="G150" t="n">
        <v>101.48</v>
      </c>
      <c r="H150" t="n">
        <v>1.75</v>
      </c>
      <c r="I150" t="n">
        <v>3</v>
      </c>
      <c r="J150" t="n">
        <v>387.63</v>
      </c>
      <c r="K150" t="n">
        <v>61.82</v>
      </c>
      <c r="L150" t="n">
        <v>38</v>
      </c>
      <c r="M150" t="n">
        <v>1</v>
      </c>
      <c r="N150" t="n">
        <v>137.81</v>
      </c>
      <c r="O150" t="n">
        <v>48041.76</v>
      </c>
      <c r="P150" t="n">
        <v>86.95</v>
      </c>
      <c r="Q150" t="n">
        <v>202.81</v>
      </c>
      <c r="R150" t="n">
        <v>18.72</v>
      </c>
      <c r="S150" t="n">
        <v>13.89</v>
      </c>
      <c r="T150" t="n">
        <v>742.63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176.4069645676526</v>
      </c>
      <c r="AB150" t="n">
        <v>241.3677914473661</v>
      </c>
      <c r="AC150" t="n">
        <v>218.3319881935223</v>
      </c>
      <c r="AD150" t="n">
        <v>176406.9645676526</v>
      </c>
      <c r="AE150" t="n">
        <v>241367.7914473661</v>
      </c>
      <c r="AF150" t="n">
        <v>4.290936849899027e-06</v>
      </c>
      <c r="AG150" t="n">
        <v>7.152777777777778</v>
      </c>
      <c r="AH150" t="n">
        <v>218331.9881935223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12.1376</v>
      </c>
      <c r="E151" t="n">
        <v>8.24</v>
      </c>
      <c r="F151" t="n">
        <v>5.08</v>
      </c>
      <c r="G151" t="n">
        <v>101.5</v>
      </c>
      <c r="H151" t="n">
        <v>1.76</v>
      </c>
      <c r="I151" t="n">
        <v>3</v>
      </c>
      <c r="J151" t="n">
        <v>388.38</v>
      </c>
      <c r="K151" t="n">
        <v>61.82</v>
      </c>
      <c r="L151" t="n">
        <v>38.25</v>
      </c>
      <c r="M151" t="n">
        <v>1</v>
      </c>
      <c r="N151" t="n">
        <v>138.31</v>
      </c>
      <c r="O151" t="n">
        <v>48134.63</v>
      </c>
      <c r="P151" t="n">
        <v>87.09</v>
      </c>
      <c r="Q151" t="n">
        <v>202.81</v>
      </c>
      <c r="R151" t="n">
        <v>18.78</v>
      </c>
      <c r="S151" t="n">
        <v>13.89</v>
      </c>
      <c r="T151" t="n">
        <v>772.4299999999999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176.5030083693972</v>
      </c>
      <c r="AB151" t="n">
        <v>241.4992028140665</v>
      </c>
      <c r="AC151" t="n">
        <v>218.4508578438218</v>
      </c>
      <c r="AD151" t="n">
        <v>176503.0083693972</v>
      </c>
      <c r="AE151" t="n">
        <v>241499.2028140665</v>
      </c>
      <c r="AF151" t="n">
        <v>4.29037128553236e-06</v>
      </c>
      <c r="AG151" t="n">
        <v>7.152777777777778</v>
      </c>
      <c r="AH151" t="n">
        <v>218450.8578438218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12.1367</v>
      </c>
      <c r="E152" t="n">
        <v>8.24</v>
      </c>
      <c r="F152" t="n">
        <v>5.08</v>
      </c>
      <c r="G152" t="n">
        <v>101.51</v>
      </c>
      <c r="H152" t="n">
        <v>1.76</v>
      </c>
      <c r="I152" t="n">
        <v>3</v>
      </c>
      <c r="J152" t="n">
        <v>389.14</v>
      </c>
      <c r="K152" t="n">
        <v>61.82</v>
      </c>
      <c r="L152" t="n">
        <v>38.5</v>
      </c>
      <c r="M152" t="n">
        <v>1</v>
      </c>
      <c r="N152" t="n">
        <v>138.81</v>
      </c>
      <c r="O152" t="n">
        <v>48227.84</v>
      </c>
      <c r="P152" t="n">
        <v>87.17</v>
      </c>
      <c r="Q152" t="n">
        <v>202.81</v>
      </c>
      <c r="R152" t="n">
        <v>18.82</v>
      </c>
      <c r="S152" t="n">
        <v>13.89</v>
      </c>
      <c r="T152" t="n">
        <v>792.66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176.5427685277341</v>
      </c>
      <c r="AB152" t="n">
        <v>241.5536044167974</v>
      </c>
      <c r="AC152" t="n">
        <v>218.5000674339412</v>
      </c>
      <c r="AD152" t="n">
        <v>176542.7685277341</v>
      </c>
      <c r="AE152" t="n">
        <v>241553.6044167974</v>
      </c>
      <c r="AF152" t="n">
        <v>4.29005315557611e-06</v>
      </c>
      <c r="AG152" t="n">
        <v>7.152777777777778</v>
      </c>
      <c r="AH152" t="n">
        <v>218500.0674339412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12.1367</v>
      </c>
      <c r="E153" t="n">
        <v>8.24</v>
      </c>
      <c r="F153" t="n">
        <v>5.08</v>
      </c>
      <c r="G153" t="n">
        <v>101.51</v>
      </c>
      <c r="H153" t="n">
        <v>1.77</v>
      </c>
      <c r="I153" t="n">
        <v>3</v>
      </c>
      <c r="J153" t="n">
        <v>389.89</v>
      </c>
      <c r="K153" t="n">
        <v>61.82</v>
      </c>
      <c r="L153" t="n">
        <v>38.75</v>
      </c>
      <c r="M153" t="n">
        <v>1</v>
      </c>
      <c r="N153" t="n">
        <v>139.32</v>
      </c>
      <c r="O153" t="n">
        <v>48321.4</v>
      </c>
      <c r="P153" t="n">
        <v>87.3</v>
      </c>
      <c r="Q153" t="n">
        <v>202.81</v>
      </c>
      <c r="R153" t="n">
        <v>18.84</v>
      </c>
      <c r="S153" t="n">
        <v>13.89</v>
      </c>
      <c r="T153" t="n">
        <v>804.1900000000001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176.6010590526465</v>
      </c>
      <c r="AB153" t="n">
        <v>241.633360084579</v>
      </c>
      <c r="AC153" t="n">
        <v>218.5722113327276</v>
      </c>
      <c r="AD153" t="n">
        <v>176601.0590526465</v>
      </c>
      <c r="AE153" t="n">
        <v>241633.360084579</v>
      </c>
      <c r="AF153" t="n">
        <v>4.29005315557611e-06</v>
      </c>
      <c r="AG153" t="n">
        <v>7.152777777777778</v>
      </c>
      <c r="AH153" t="n">
        <v>218572.2113327276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12.1404</v>
      </c>
      <c r="E154" t="n">
        <v>8.24</v>
      </c>
      <c r="F154" t="n">
        <v>5.07</v>
      </c>
      <c r="G154" t="n">
        <v>101.46</v>
      </c>
      <c r="H154" t="n">
        <v>1.78</v>
      </c>
      <c r="I154" t="n">
        <v>3</v>
      </c>
      <c r="J154" t="n">
        <v>390.66</v>
      </c>
      <c r="K154" t="n">
        <v>61.82</v>
      </c>
      <c r="L154" t="n">
        <v>39</v>
      </c>
      <c r="M154" t="n">
        <v>1</v>
      </c>
      <c r="N154" t="n">
        <v>139.83</v>
      </c>
      <c r="O154" t="n">
        <v>48415.31</v>
      </c>
      <c r="P154" t="n">
        <v>87.29000000000001</v>
      </c>
      <c r="Q154" t="n">
        <v>202.81</v>
      </c>
      <c r="R154" t="n">
        <v>18.73</v>
      </c>
      <c r="S154" t="n">
        <v>13.89</v>
      </c>
      <c r="T154" t="n">
        <v>750.08</v>
      </c>
      <c r="U154" t="n">
        <v>0.74</v>
      </c>
      <c r="V154" t="n">
        <v>0.76</v>
      </c>
      <c r="W154" t="n">
        <v>0.64</v>
      </c>
      <c r="X154" t="n">
        <v>0.04</v>
      </c>
      <c r="Y154" t="n">
        <v>1</v>
      </c>
      <c r="Z154" t="n">
        <v>10</v>
      </c>
      <c r="AA154" t="n">
        <v>176.5541958994775</v>
      </c>
      <c r="AB154" t="n">
        <v>241.5692398509568</v>
      </c>
      <c r="AC154" t="n">
        <v>218.514210644209</v>
      </c>
      <c r="AD154" t="n">
        <v>176554.1958994775</v>
      </c>
      <c r="AE154" t="n">
        <v>241569.2398509568</v>
      </c>
      <c r="AF154" t="n">
        <v>4.291361023174026e-06</v>
      </c>
      <c r="AG154" t="n">
        <v>7.152777777777778</v>
      </c>
      <c r="AH154" t="n">
        <v>218514.210644209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12.1412</v>
      </c>
      <c r="E155" t="n">
        <v>8.24</v>
      </c>
      <c r="F155" t="n">
        <v>5.07</v>
      </c>
      <c r="G155" t="n">
        <v>101.45</v>
      </c>
      <c r="H155" t="n">
        <v>1.79</v>
      </c>
      <c r="I155" t="n">
        <v>3</v>
      </c>
      <c r="J155" t="n">
        <v>391.42</v>
      </c>
      <c r="K155" t="n">
        <v>61.82</v>
      </c>
      <c r="L155" t="n">
        <v>39.25</v>
      </c>
      <c r="M155" t="n">
        <v>1</v>
      </c>
      <c r="N155" t="n">
        <v>140.35</v>
      </c>
      <c r="O155" t="n">
        <v>48509.7</v>
      </c>
      <c r="P155" t="n">
        <v>87.28</v>
      </c>
      <c r="Q155" t="n">
        <v>202.81</v>
      </c>
      <c r="R155" t="n">
        <v>18.72</v>
      </c>
      <c r="S155" t="n">
        <v>13.89</v>
      </c>
      <c r="T155" t="n">
        <v>744.62</v>
      </c>
      <c r="U155" t="n">
        <v>0.74</v>
      </c>
      <c r="V155" t="n">
        <v>0.76</v>
      </c>
      <c r="W155" t="n">
        <v>0.64</v>
      </c>
      <c r="X155" t="n">
        <v>0.03</v>
      </c>
      <c r="Y155" t="n">
        <v>1</v>
      </c>
      <c r="Z155" t="n">
        <v>10</v>
      </c>
      <c r="AA155" t="n">
        <v>176.5462546356825</v>
      </c>
      <c r="AB155" t="n">
        <v>241.5583742634886</v>
      </c>
      <c r="AC155" t="n">
        <v>218.5043820531588</v>
      </c>
      <c r="AD155" t="n">
        <v>176546.2546356825</v>
      </c>
      <c r="AE155" t="n">
        <v>241558.3742634887</v>
      </c>
      <c r="AF155" t="n">
        <v>4.291643805357359e-06</v>
      </c>
      <c r="AG155" t="n">
        <v>7.152777777777778</v>
      </c>
      <c r="AH155" t="n">
        <v>218504.3820531589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12.1347</v>
      </c>
      <c r="E156" t="n">
        <v>8.24</v>
      </c>
      <c r="F156" t="n">
        <v>5.08</v>
      </c>
      <c r="G156" t="n">
        <v>101.54</v>
      </c>
      <c r="H156" t="n">
        <v>1.8</v>
      </c>
      <c r="I156" t="n">
        <v>3</v>
      </c>
      <c r="J156" t="n">
        <v>392.19</v>
      </c>
      <c r="K156" t="n">
        <v>61.82</v>
      </c>
      <c r="L156" t="n">
        <v>39.5</v>
      </c>
      <c r="M156" t="n">
        <v>1</v>
      </c>
      <c r="N156" t="n">
        <v>140.87</v>
      </c>
      <c r="O156" t="n">
        <v>48604.33</v>
      </c>
      <c r="P156" t="n">
        <v>87.41</v>
      </c>
      <c r="Q156" t="n">
        <v>202.81</v>
      </c>
      <c r="R156" t="n">
        <v>18.78</v>
      </c>
      <c r="S156" t="n">
        <v>13.89</v>
      </c>
      <c r="T156" t="n">
        <v>773.8099999999999</v>
      </c>
      <c r="U156" t="n">
        <v>0.74</v>
      </c>
      <c r="V156" t="n">
        <v>0.76</v>
      </c>
      <c r="W156" t="n">
        <v>0.64</v>
      </c>
      <c r="X156" t="n">
        <v>0.04</v>
      </c>
      <c r="Y156" t="n">
        <v>1</v>
      </c>
      <c r="Z156" t="n">
        <v>10</v>
      </c>
      <c r="AA156" t="n">
        <v>176.6590498875635</v>
      </c>
      <c r="AB156" t="n">
        <v>241.7127057032874</v>
      </c>
      <c r="AC156" t="n">
        <v>218.6439843169488</v>
      </c>
      <c r="AD156" t="n">
        <v>176659.0498875635</v>
      </c>
      <c r="AE156" t="n">
        <v>241712.7057032874</v>
      </c>
      <c r="AF156" t="n">
        <v>4.289346200117777e-06</v>
      </c>
      <c r="AG156" t="n">
        <v>7.152777777777778</v>
      </c>
      <c r="AH156" t="n">
        <v>218643.9843169488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12.1355</v>
      </c>
      <c r="E157" t="n">
        <v>8.24</v>
      </c>
      <c r="F157" t="n">
        <v>5.08</v>
      </c>
      <c r="G157" t="n">
        <v>101.53</v>
      </c>
      <c r="H157" t="n">
        <v>1.8</v>
      </c>
      <c r="I157" t="n">
        <v>3</v>
      </c>
      <c r="J157" t="n">
        <v>392.96</v>
      </c>
      <c r="K157" t="n">
        <v>61.82</v>
      </c>
      <c r="L157" t="n">
        <v>39.75</v>
      </c>
      <c r="M157" t="n">
        <v>1</v>
      </c>
      <c r="N157" t="n">
        <v>141.39</v>
      </c>
      <c r="O157" t="n">
        <v>48699.33</v>
      </c>
      <c r="P157" t="n">
        <v>87.42</v>
      </c>
      <c r="Q157" t="n">
        <v>202.81</v>
      </c>
      <c r="R157" t="n">
        <v>18.82</v>
      </c>
      <c r="S157" t="n">
        <v>13.89</v>
      </c>
      <c r="T157" t="n">
        <v>793.1</v>
      </c>
      <c r="U157" t="n">
        <v>0.74</v>
      </c>
      <c r="V157" t="n">
        <v>0.76</v>
      </c>
      <c r="W157" t="n">
        <v>0.64</v>
      </c>
      <c r="X157" t="n">
        <v>0.04</v>
      </c>
      <c r="Y157" t="n">
        <v>1</v>
      </c>
      <c r="Z157" t="n">
        <v>10</v>
      </c>
      <c r="AA157" t="n">
        <v>176.6600666413982</v>
      </c>
      <c r="AB157" t="n">
        <v>241.7140968707401</v>
      </c>
      <c r="AC157" t="n">
        <v>218.6452427133323</v>
      </c>
      <c r="AD157" t="n">
        <v>176660.0666413982</v>
      </c>
      <c r="AE157" t="n">
        <v>241714.0968707401</v>
      </c>
      <c r="AF157" t="n">
        <v>4.28962898230111e-06</v>
      </c>
      <c r="AG157" t="n">
        <v>7.152777777777778</v>
      </c>
      <c r="AH157" t="n">
        <v>218645.2427133323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12.1343</v>
      </c>
      <c r="E158" t="n">
        <v>8.24</v>
      </c>
      <c r="F158" t="n">
        <v>5.08</v>
      </c>
      <c r="G158" t="n">
        <v>101.54</v>
      </c>
      <c r="H158" t="n">
        <v>1.81</v>
      </c>
      <c r="I158" t="n">
        <v>3</v>
      </c>
      <c r="J158" t="n">
        <v>393.73</v>
      </c>
      <c r="K158" t="n">
        <v>61.82</v>
      </c>
      <c r="L158" t="n">
        <v>40</v>
      </c>
      <c r="M158" t="n">
        <v>1</v>
      </c>
      <c r="N158" t="n">
        <v>141.91</v>
      </c>
      <c r="O158" t="n">
        <v>48794.7</v>
      </c>
      <c r="P158" t="n">
        <v>87.44</v>
      </c>
      <c r="Q158" t="n">
        <v>202.81</v>
      </c>
      <c r="R158" t="n">
        <v>18.86</v>
      </c>
      <c r="S158" t="n">
        <v>13.89</v>
      </c>
      <c r="T158" t="n">
        <v>817.1</v>
      </c>
      <c r="U158" t="n">
        <v>0.74</v>
      </c>
      <c r="V158" t="n">
        <v>0.76</v>
      </c>
      <c r="W158" t="n">
        <v>0.64</v>
      </c>
      <c r="X158" t="n">
        <v>0.04</v>
      </c>
      <c r="Y158" t="n">
        <v>1</v>
      </c>
      <c r="Z158" t="n">
        <v>10</v>
      </c>
      <c r="AA158" t="n">
        <v>176.674238167214</v>
      </c>
      <c r="AB158" t="n">
        <v>241.7334869775648</v>
      </c>
      <c r="AC158" t="n">
        <v>218.6627822555759</v>
      </c>
      <c r="AD158" t="n">
        <v>176674.238167214</v>
      </c>
      <c r="AE158" t="n">
        <v>241733.4869775648</v>
      </c>
      <c r="AF158" t="n">
        <v>4.28920480902611e-06</v>
      </c>
      <c r="AG158" t="n">
        <v>7.152777777777778</v>
      </c>
      <c r="AH158" t="n">
        <v>218662.7822555759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13.5639</v>
      </c>
      <c r="E2" t="n">
        <v>7.37</v>
      </c>
      <c r="F2" t="n">
        <v>5.48</v>
      </c>
      <c r="G2" t="n">
        <v>14.95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15.84</v>
      </c>
      <c r="Q2" t="n">
        <v>202.83</v>
      </c>
      <c r="R2" t="n">
        <v>30.56</v>
      </c>
      <c r="S2" t="n">
        <v>13.89</v>
      </c>
      <c r="T2" t="n">
        <v>6571.14</v>
      </c>
      <c r="U2" t="n">
        <v>0.45</v>
      </c>
      <c r="V2" t="n">
        <v>0.71</v>
      </c>
      <c r="W2" t="n">
        <v>0.7</v>
      </c>
      <c r="X2" t="n">
        <v>0.44</v>
      </c>
      <c r="Y2" t="n">
        <v>1</v>
      </c>
      <c r="Z2" t="n">
        <v>10</v>
      </c>
      <c r="AA2" t="n">
        <v>94.04560047445032</v>
      </c>
      <c r="AB2" t="n">
        <v>128.6773395681608</v>
      </c>
      <c r="AC2" t="n">
        <v>116.39655487959</v>
      </c>
      <c r="AD2" t="n">
        <v>94045.60047445033</v>
      </c>
      <c r="AE2" t="n">
        <v>128677.3395681609</v>
      </c>
      <c r="AF2" t="n">
        <v>8.862734344548368e-06</v>
      </c>
      <c r="AG2" t="n">
        <v>6.397569444444445</v>
      </c>
      <c r="AH2" t="n">
        <v>116396.55487959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11.7069</v>
      </c>
      <c r="E2" t="n">
        <v>8.539999999999999</v>
      </c>
      <c r="F2" t="n">
        <v>5.77</v>
      </c>
      <c r="G2" t="n">
        <v>9.109999999999999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36</v>
      </c>
      <c r="N2" t="n">
        <v>12.99</v>
      </c>
      <c r="O2" t="n">
        <v>12407.75</v>
      </c>
      <c r="P2" t="n">
        <v>50.71</v>
      </c>
      <c r="Q2" t="n">
        <v>202.84</v>
      </c>
      <c r="R2" t="n">
        <v>40.48</v>
      </c>
      <c r="S2" t="n">
        <v>13.89</v>
      </c>
      <c r="T2" t="n">
        <v>11449.9</v>
      </c>
      <c r="U2" t="n">
        <v>0.34</v>
      </c>
      <c r="V2" t="n">
        <v>0.67</v>
      </c>
      <c r="W2" t="n">
        <v>0.7</v>
      </c>
      <c r="X2" t="n">
        <v>0.73</v>
      </c>
      <c r="Y2" t="n">
        <v>1</v>
      </c>
      <c r="Z2" t="n">
        <v>10</v>
      </c>
      <c r="AA2" t="n">
        <v>147.7921787778969</v>
      </c>
      <c r="AB2" t="n">
        <v>202.2157791345883</v>
      </c>
      <c r="AC2" t="n">
        <v>182.9165889856692</v>
      </c>
      <c r="AD2" t="n">
        <v>147792.1787778969</v>
      </c>
      <c r="AE2" t="n">
        <v>202215.7791345883</v>
      </c>
      <c r="AF2" t="n">
        <v>5.635584825833903e-06</v>
      </c>
      <c r="AG2" t="n">
        <v>7.413194444444445</v>
      </c>
      <c r="AH2" t="n">
        <v>182916.5889856692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12.1228</v>
      </c>
      <c r="E3" t="n">
        <v>8.25</v>
      </c>
      <c r="F3" t="n">
        <v>5.64</v>
      </c>
      <c r="G3" t="n">
        <v>11.29</v>
      </c>
      <c r="H3" t="n">
        <v>0.22</v>
      </c>
      <c r="I3" t="n">
        <v>30</v>
      </c>
      <c r="J3" t="n">
        <v>99.02</v>
      </c>
      <c r="K3" t="n">
        <v>39.72</v>
      </c>
      <c r="L3" t="n">
        <v>1.25</v>
      </c>
      <c r="M3" t="n">
        <v>28</v>
      </c>
      <c r="N3" t="n">
        <v>13.05</v>
      </c>
      <c r="O3" t="n">
        <v>12446.14</v>
      </c>
      <c r="P3" t="n">
        <v>49.16</v>
      </c>
      <c r="Q3" t="n">
        <v>202.86</v>
      </c>
      <c r="R3" t="n">
        <v>36.49</v>
      </c>
      <c r="S3" t="n">
        <v>13.89</v>
      </c>
      <c r="T3" t="n">
        <v>9494.120000000001</v>
      </c>
      <c r="U3" t="n">
        <v>0.38</v>
      </c>
      <c r="V3" t="n">
        <v>0.6899999999999999</v>
      </c>
      <c r="W3" t="n">
        <v>0.6899999999999999</v>
      </c>
      <c r="X3" t="n">
        <v>0.61</v>
      </c>
      <c r="Y3" t="n">
        <v>1</v>
      </c>
      <c r="Z3" t="n">
        <v>10</v>
      </c>
      <c r="AA3" t="n">
        <v>136.5358450518557</v>
      </c>
      <c r="AB3" t="n">
        <v>186.8143667362303</v>
      </c>
      <c r="AC3" t="n">
        <v>168.9850657705875</v>
      </c>
      <c r="AD3" t="n">
        <v>136535.8450518557</v>
      </c>
      <c r="AE3" t="n">
        <v>186814.3667362303</v>
      </c>
      <c r="AF3" t="n">
        <v>5.835794935176626e-06</v>
      </c>
      <c r="AG3" t="n">
        <v>7.161458333333333</v>
      </c>
      <c r="AH3" t="n">
        <v>168985.0657705875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12.523</v>
      </c>
      <c r="E4" t="n">
        <v>7.99</v>
      </c>
      <c r="F4" t="n">
        <v>5.5</v>
      </c>
      <c r="G4" t="n">
        <v>13.76</v>
      </c>
      <c r="H4" t="n">
        <v>0.27</v>
      </c>
      <c r="I4" t="n">
        <v>24</v>
      </c>
      <c r="J4" t="n">
        <v>99.33</v>
      </c>
      <c r="K4" t="n">
        <v>39.72</v>
      </c>
      <c r="L4" t="n">
        <v>1.5</v>
      </c>
      <c r="M4" t="n">
        <v>22</v>
      </c>
      <c r="N4" t="n">
        <v>13.11</v>
      </c>
      <c r="O4" t="n">
        <v>12484.55</v>
      </c>
      <c r="P4" t="n">
        <v>47.44</v>
      </c>
      <c r="Q4" t="n">
        <v>202.82</v>
      </c>
      <c r="R4" t="n">
        <v>32.03</v>
      </c>
      <c r="S4" t="n">
        <v>13.89</v>
      </c>
      <c r="T4" t="n">
        <v>7294.96</v>
      </c>
      <c r="U4" t="n">
        <v>0.43</v>
      </c>
      <c r="V4" t="n">
        <v>0.7</v>
      </c>
      <c r="W4" t="n">
        <v>0.68</v>
      </c>
      <c r="X4" t="n">
        <v>0.47</v>
      </c>
      <c r="Y4" t="n">
        <v>1</v>
      </c>
      <c r="Z4" t="n">
        <v>10</v>
      </c>
      <c r="AA4" t="n">
        <v>134.3995478836403</v>
      </c>
      <c r="AB4" t="n">
        <v>183.8913907039</v>
      </c>
      <c r="AC4" t="n">
        <v>166.3410544683592</v>
      </c>
      <c r="AD4" t="n">
        <v>134399.5478836403</v>
      </c>
      <c r="AE4" t="n">
        <v>183891.3907039</v>
      </c>
      <c r="AF4" t="n">
        <v>6.028447221204416e-06</v>
      </c>
      <c r="AG4" t="n">
        <v>6.935763888888889</v>
      </c>
      <c r="AH4" t="n">
        <v>166341.0544683592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12.7777</v>
      </c>
      <c r="E5" t="n">
        <v>7.83</v>
      </c>
      <c r="F5" t="n">
        <v>5.43</v>
      </c>
      <c r="G5" t="n">
        <v>16.28</v>
      </c>
      <c r="H5" t="n">
        <v>0.31</v>
      </c>
      <c r="I5" t="n">
        <v>20</v>
      </c>
      <c r="J5" t="n">
        <v>99.64</v>
      </c>
      <c r="K5" t="n">
        <v>39.72</v>
      </c>
      <c r="L5" t="n">
        <v>1.75</v>
      </c>
      <c r="M5" t="n">
        <v>18</v>
      </c>
      <c r="N5" t="n">
        <v>13.18</v>
      </c>
      <c r="O5" t="n">
        <v>12522.99</v>
      </c>
      <c r="P5" t="n">
        <v>46.37</v>
      </c>
      <c r="Q5" t="n">
        <v>202.82</v>
      </c>
      <c r="R5" t="n">
        <v>29.75</v>
      </c>
      <c r="S5" t="n">
        <v>13.89</v>
      </c>
      <c r="T5" t="n">
        <v>6176.56</v>
      </c>
      <c r="U5" t="n">
        <v>0.47</v>
      </c>
      <c r="V5" t="n">
        <v>0.71</v>
      </c>
      <c r="W5" t="n">
        <v>0.67</v>
      </c>
      <c r="X5" t="n">
        <v>0.39</v>
      </c>
      <c r="Y5" t="n">
        <v>1</v>
      </c>
      <c r="Z5" t="n">
        <v>10</v>
      </c>
      <c r="AA5" t="n">
        <v>133.2525769123913</v>
      </c>
      <c r="AB5" t="n">
        <v>182.3220544202499</v>
      </c>
      <c r="AC5" t="n">
        <v>164.9214934370429</v>
      </c>
      <c r="AD5" t="n">
        <v>133252.5769123913</v>
      </c>
      <c r="AE5" t="n">
        <v>182322.0544202499</v>
      </c>
      <c r="AF5" t="n">
        <v>6.151057259313555e-06</v>
      </c>
      <c r="AG5" t="n">
        <v>6.796875</v>
      </c>
      <c r="AH5" t="n">
        <v>164921.4934370429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12.9227</v>
      </c>
      <c r="E6" t="n">
        <v>7.74</v>
      </c>
      <c r="F6" t="n">
        <v>5.38</v>
      </c>
      <c r="G6" t="n">
        <v>17.93</v>
      </c>
      <c r="H6" t="n">
        <v>0.35</v>
      </c>
      <c r="I6" t="n">
        <v>18</v>
      </c>
      <c r="J6" t="n">
        <v>99.95</v>
      </c>
      <c r="K6" t="n">
        <v>39.72</v>
      </c>
      <c r="L6" t="n">
        <v>2</v>
      </c>
      <c r="M6" t="n">
        <v>16</v>
      </c>
      <c r="N6" t="n">
        <v>13.24</v>
      </c>
      <c r="O6" t="n">
        <v>12561.45</v>
      </c>
      <c r="P6" t="n">
        <v>45.58</v>
      </c>
      <c r="Q6" t="n">
        <v>202.81</v>
      </c>
      <c r="R6" t="n">
        <v>28.33</v>
      </c>
      <c r="S6" t="n">
        <v>13.89</v>
      </c>
      <c r="T6" t="n">
        <v>5473.55</v>
      </c>
      <c r="U6" t="n">
        <v>0.49</v>
      </c>
      <c r="V6" t="n">
        <v>0.72</v>
      </c>
      <c r="W6" t="n">
        <v>0.66</v>
      </c>
      <c r="X6" t="n">
        <v>0.34</v>
      </c>
      <c r="Y6" t="n">
        <v>1</v>
      </c>
      <c r="Z6" t="n">
        <v>10</v>
      </c>
      <c r="AA6" t="n">
        <v>132.5281771150472</v>
      </c>
      <c r="AB6" t="n">
        <v>181.3308986592606</v>
      </c>
      <c r="AC6" t="n">
        <v>164.0249321907862</v>
      </c>
      <c r="AD6" t="n">
        <v>132528.1771150472</v>
      </c>
      <c r="AE6" t="n">
        <v>181330.8986592606</v>
      </c>
      <c r="AF6" t="n">
        <v>6.220858812222176e-06</v>
      </c>
      <c r="AG6" t="n">
        <v>6.71875</v>
      </c>
      <c r="AH6" t="n">
        <v>164024.9321907862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13.0506</v>
      </c>
      <c r="E7" t="n">
        <v>7.66</v>
      </c>
      <c r="F7" t="n">
        <v>5.35</v>
      </c>
      <c r="G7" t="n">
        <v>20.05</v>
      </c>
      <c r="H7" t="n">
        <v>0.39</v>
      </c>
      <c r="I7" t="n">
        <v>16</v>
      </c>
      <c r="J7" t="n">
        <v>100.27</v>
      </c>
      <c r="K7" t="n">
        <v>39.72</v>
      </c>
      <c r="L7" t="n">
        <v>2.25</v>
      </c>
      <c r="M7" t="n">
        <v>14</v>
      </c>
      <c r="N7" t="n">
        <v>13.3</v>
      </c>
      <c r="O7" t="n">
        <v>12599.94</v>
      </c>
      <c r="P7" t="n">
        <v>44.79</v>
      </c>
      <c r="Q7" t="n">
        <v>202.86</v>
      </c>
      <c r="R7" t="n">
        <v>27.08</v>
      </c>
      <c r="S7" t="n">
        <v>13.89</v>
      </c>
      <c r="T7" t="n">
        <v>4859.01</v>
      </c>
      <c r="U7" t="n">
        <v>0.51</v>
      </c>
      <c r="V7" t="n">
        <v>0.72</v>
      </c>
      <c r="W7" t="n">
        <v>0.67</v>
      </c>
      <c r="X7" t="n">
        <v>0.31</v>
      </c>
      <c r="Y7" t="n">
        <v>1</v>
      </c>
      <c r="Z7" t="n">
        <v>10</v>
      </c>
      <c r="AA7" t="n">
        <v>131.8850042941416</v>
      </c>
      <c r="AB7" t="n">
        <v>180.4508812309158</v>
      </c>
      <c r="AC7" t="n">
        <v>163.2289023906902</v>
      </c>
      <c r="AD7" t="n">
        <v>131885.0042941416</v>
      </c>
      <c r="AE7" t="n">
        <v>180450.8812309158</v>
      </c>
      <c r="AF7" t="n">
        <v>6.282428595787777e-06</v>
      </c>
      <c r="AG7" t="n">
        <v>6.649305555555555</v>
      </c>
      <c r="AH7" t="n">
        <v>163228.9023906902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13.1989</v>
      </c>
      <c r="E8" t="n">
        <v>7.58</v>
      </c>
      <c r="F8" t="n">
        <v>5.3</v>
      </c>
      <c r="G8" t="n">
        <v>22.72</v>
      </c>
      <c r="H8" t="n">
        <v>0.44</v>
      </c>
      <c r="I8" t="n">
        <v>14</v>
      </c>
      <c r="J8" t="n">
        <v>100.58</v>
      </c>
      <c r="K8" t="n">
        <v>39.72</v>
      </c>
      <c r="L8" t="n">
        <v>2.5</v>
      </c>
      <c r="M8" t="n">
        <v>12</v>
      </c>
      <c r="N8" t="n">
        <v>13.36</v>
      </c>
      <c r="O8" t="n">
        <v>12638.45</v>
      </c>
      <c r="P8" t="n">
        <v>44.1</v>
      </c>
      <c r="Q8" t="n">
        <v>202.93</v>
      </c>
      <c r="R8" t="n">
        <v>25.79</v>
      </c>
      <c r="S8" t="n">
        <v>13.89</v>
      </c>
      <c r="T8" t="n">
        <v>4225</v>
      </c>
      <c r="U8" t="n">
        <v>0.54</v>
      </c>
      <c r="V8" t="n">
        <v>0.73</v>
      </c>
      <c r="W8" t="n">
        <v>0.66</v>
      </c>
      <c r="X8" t="n">
        <v>0.26</v>
      </c>
      <c r="Y8" t="n">
        <v>1</v>
      </c>
      <c r="Z8" t="n">
        <v>10</v>
      </c>
      <c r="AA8" t="n">
        <v>122.017766850971</v>
      </c>
      <c r="AB8" t="n">
        <v>166.9500916493833</v>
      </c>
      <c r="AC8" t="n">
        <v>151.0166092183377</v>
      </c>
      <c r="AD8" t="n">
        <v>122017.766850971</v>
      </c>
      <c r="AE8" t="n">
        <v>166950.0916493833</v>
      </c>
      <c r="AF8" t="n">
        <v>6.353818735762593e-06</v>
      </c>
      <c r="AG8" t="n">
        <v>6.579861111111111</v>
      </c>
      <c r="AH8" t="n">
        <v>151016.6092183377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13.2836</v>
      </c>
      <c r="E9" t="n">
        <v>7.53</v>
      </c>
      <c r="F9" t="n">
        <v>5.27</v>
      </c>
      <c r="G9" t="n">
        <v>24.34</v>
      </c>
      <c r="H9" t="n">
        <v>0.48</v>
      </c>
      <c r="I9" t="n">
        <v>13</v>
      </c>
      <c r="J9" t="n">
        <v>100.89</v>
      </c>
      <c r="K9" t="n">
        <v>39.72</v>
      </c>
      <c r="L9" t="n">
        <v>2.75</v>
      </c>
      <c r="M9" t="n">
        <v>11</v>
      </c>
      <c r="N9" t="n">
        <v>13.42</v>
      </c>
      <c r="O9" t="n">
        <v>12676.98</v>
      </c>
      <c r="P9" t="n">
        <v>43.43</v>
      </c>
      <c r="Q9" t="n">
        <v>202.81</v>
      </c>
      <c r="R9" t="n">
        <v>24.92</v>
      </c>
      <c r="S9" t="n">
        <v>13.89</v>
      </c>
      <c r="T9" t="n">
        <v>3794.98</v>
      </c>
      <c r="U9" t="n">
        <v>0.5600000000000001</v>
      </c>
      <c r="V9" t="n">
        <v>0.73</v>
      </c>
      <c r="W9" t="n">
        <v>0.66</v>
      </c>
      <c r="X9" t="n">
        <v>0.23</v>
      </c>
      <c r="Y9" t="n">
        <v>1</v>
      </c>
      <c r="Z9" t="n">
        <v>10</v>
      </c>
      <c r="AA9" t="n">
        <v>121.5324343117346</v>
      </c>
      <c r="AB9" t="n">
        <v>166.2860382578398</v>
      </c>
      <c r="AC9" t="n">
        <v>150.4159321504781</v>
      </c>
      <c r="AD9" t="n">
        <v>121532.4343117346</v>
      </c>
      <c r="AE9" t="n">
        <v>166286.0382578398</v>
      </c>
      <c r="AF9" t="n">
        <v>6.394592470461628e-06</v>
      </c>
      <c r="AG9" t="n">
        <v>6.536458333333333</v>
      </c>
      <c r="AH9" t="n">
        <v>150415.9321504781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13.3373</v>
      </c>
      <c r="E10" t="n">
        <v>7.5</v>
      </c>
      <c r="F10" t="n">
        <v>5.26</v>
      </c>
      <c r="G10" t="n">
        <v>26.32</v>
      </c>
      <c r="H10" t="n">
        <v>0.52</v>
      </c>
      <c r="I10" t="n">
        <v>12</v>
      </c>
      <c r="J10" t="n">
        <v>101.2</v>
      </c>
      <c r="K10" t="n">
        <v>39.72</v>
      </c>
      <c r="L10" t="n">
        <v>3</v>
      </c>
      <c r="M10" t="n">
        <v>10</v>
      </c>
      <c r="N10" t="n">
        <v>13.49</v>
      </c>
      <c r="O10" t="n">
        <v>12715.54</v>
      </c>
      <c r="P10" t="n">
        <v>43.03</v>
      </c>
      <c r="Q10" t="n">
        <v>202.83</v>
      </c>
      <c r="R10" t="n">
        <v>24.73</v>
      </c>
      <c r="S10" t="n">
        <v>13.89</v>
      </c>
      <c r="T10" t="n">
        <v>3702.95</v>
      </c>
      <c r="U10" t="n">
        <v>0.5600000000000001</v>
      </c>
      <c r="V10" t="n">
        <v>0.74</v>
      </c>
      <c r="W10" t="n">
        <v>0.65</v>
      </c>
      <c r="X10" t="n">
        <v>0.22</v>
      </c>
      <c r="Y10" t="n">
        <v>1</v>
      </c>
      <c r="Z10" t="n">
        <v>10</v>
      </c>
      <c r="AA10" t="n">
        <v>121.2513575529695</v>
      </c>
      <c r="AB10" t="n">
        <v>165.9014566362663</v>
      </c>
      <c r="AC10" t="n">
        <v>150.0680544591037</v>
      </c>
      <c r="AD10" t="n">
        <v>121251.3575529695</v>
      </c>
      <c r="AE10" t="n">
        <v>165901.4566362663</v>
      </c>
      <c r="AF10" t="n">
        <v>6.420443114538821e-06</v>
      </c>
      <c r="AG10" t="n">
        <v>6.510416666666667</v>
      </c>
      <c r="AH10" t="n">
        <v>150068.0544591037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13.4013</v>
      </c>
      <c r="E11" t="n">
        <v>7.46</v>
      </c>
      <c r="F11" t="n">
        <v>5.25</v>
      </c>
      <c r="G11" t="n">
        <v>28.62</v>
      </c>
      <c r="H11" t="n">
        <v>0.5600000000000001</v>
      </c>
      <c r="I11" t="n">
        <v>11</v>
      </c>
      <c r="J11" t="n">
        <v>101.52</v>
      </c>
      <c r="K11" t="n">
        <v>39.72</v>
      </c>
      <c r="L11" t="n">
        <v>3.25</v>
      </c>
      <c r="M11" t="n">
        <v>9</v>
      </c>
      <c r="N11" t="n">
        <v>13.55</v>
      </c>
      <c r="O11" t="n">
        <v>12754.13</v>
      </c>
      <c r="P11" t="n">
        <v>42.45</v>
      </c>
      <c r="Q11" t="n">
        <v>202.84</v>
      </c>
      <c r="R11" t="n">
        <v>24.11</v>
      </c>
      <c r="S11" t="n">
        <v>13.89</v>
      </c>
      <c r="T11" t="n">
        <v>3399.45</v>
      </c>
      <c r="U11" t="n">
        <v>0.58</v>
      </c>
      <c r="V11" t="n">
        <v>0.74</v>
      </c>
      <c r="W11" t="n">
        <v>0.66</v>
      </c>
      <c r="X11" t="n">
        <v>0.21</v>
      </c>
      <c r="Y11" t="n">
        <v>1</v>
      </c>
      <c r="Z11" t="n">
        <v>10</v>
      </c>
      <c r="AA11" t="n">
        <v>120.7095988540091</v>
      </c>
      <c r="AB11" t="n">
        <v>165.1601984836421</v>
      </c>
      <c r="AC11" t="n">
        <v>149.3975409442034</v>
      </c>
      <c r="AD11" t="n">
        <v>120709.5988540091</v>
      </c>
      <c r="AE11" t="n">
        <v>165160.1984836421</v>
      </c>
      <c r="AF11" t="n">
        <v>6.451252075822625e-06</v>
      </c>
      <c r="AG11" t="n">
        <v>6.475694444444445</v>
      </c>
      <c r="AH11" t="n">
        <v>149397.5409442034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13.5039</v>
      </c>
      <c r="E12" t="n">
        <v>7.41</v>
      </c>
      <c r="F12" t="n">
        <v>5.21</v>
      </c>
      <c r="G12" t="n">
        <v>31.27</v>
      </c>
      <c r="H12" t="n">
        <v>0.6</v>
      </c>
      <c r="I12" t="n">
        <v>10</v>
      </c>
      <c r="J12" t="n">
        <v>101.83</v>
      </c>
      <c r="K12" t="n">
        <v>39.72</v>
      </c>
      <c r="L12" t="n">
        <v>3.5</v>
      </c>
      <c r="M12" t="n">
        <v>8</v>
      </c>
      <c r="N12" t="n">
        <v>13.61</v>
      </c>
      <c r="O12" t="n">
        <v>12792.74</v>
      </c>
      <c r="P12" t="n">
        <v>41.72</v>
      </c>
      <c r="Q12" t="n">
        <v>202.82</v>
      </c>
      <c r="R12" t="n">
        <v>23.07</v>
      </c>
      <c r="S12" t="n">
        <v>13.89</v>
      </c>
      <c r="T12" t="n">
        <v>2885.13</v>
      </c>
      <c r="U12" t="n">
        <v>0.6</v>
      </c>
      <c r="V12" t="n">
        <v>0.74</v>
      </c>
      <c r="W12" t="n">
        <v>0.65</v>
      </c>
      <c r="X12" t="n">
        <v>0.17</v>
      </c>
      <c r="Y12" t="n">
        <v>1</v>
      </c>
      <c r="Z12" t="n">
        <v>10</v>
      </c>
      <c r="AA12" t="n">
        <v>120.1674762801671</v>
      </c>
      <c r="AB12" t="n">
        <v>164.4184424613517</v>
      </c>
      <c r="AC12" t="n">
        <v>148.7265770756191</v>
      </c>
      <c r="AD12" t="n">
        <v>120167.4762801671</v>
      </c>
      <c r="AE12" t="n">
        <v>164418.4424613517</v>
      </c>
      <c r="AF12" t="n">
        <v>6.500642691880723e-06</v>
      </c>
      <c r="AG12" t="n">
        <v>6.432291666666667</v>
      </c>
      <c r="AH12" t="n">
        <v>148726.5770756191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13.5476</v>
      </c>
      <c r="E13" t="n">
        <v>7.38</v>
      </c>
      <c r="F13" t="n">
        <v>5.21</v>
      </c>
      <c r="G13" t="n">
        <v>34.72</v>
      </c>
      <c r="H13" t="n">
        <v>0.65</v>
      </c>
      <c r="I13" t="n">
        <v>9</v>
      </c>
      <c r="J13" t="n">
        <v>102.14</v>
      </c>
      <c r="K13" t="n">
        <v>39.72</v>
      </c>
      <c r="L13" t="n">
        <v>3.75</v>
      </c>
      <c r="M13" t="n">
        <v>7</v>
      </c>
      <c r="N13" t="n">
        <v>13.68</v>
      </c>
      <c r="O13" t="n">
        <v>12831.37</v>
      </c>
      <c r="P13" t="n">
        <v>41.01</v>
      </c>
      <c r="Q13" t="n">
        <v>202.82</v>
      </c>
      <c r="R13" t="n">
        <v>22.86</v>
      </c>
      <c r="S13" t="n">
        <v>13.89</v>
      </c>
      <c r="T13" t="n">
        <v>2783.77</v>
      </c>
      <c r="U13" t="n">
        <v>0.61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119.8035304748337</v>
      </c>
      <c r="AB13" t="n">
        <v>163.9204757543391</v>
      </c>
      <c r="AC13" t="n">
        <v>148.2761356122229</v>
      </c>
      <c r="AD13" t="n">
        <v>119803.5304748337</v>
      </c>
      <c r="AE13" t="n">
        <v>163920.4757543391</v>
      </c>
      <c r="AF13" t="n">
        <v>6.521679435757321e-06</v>
      </c>
      <c r="AG13" t="n">
        <v>6.40625</v>
      </c>
      <c r="AH13" t="n">
        <v>148276.1356122229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13.5496</v>
      </c>
      <c r="E14" t="n">
        <v>7.38</v>
      </c>
      <c r="F14" t="n">
        <v>5.21</v>
      </c>
      <c r="G14" t="n">
        <v>34.71</v>
      </c>
      <c r="H14" t="n">
        <v>0.6899999999999999</v>
      </c>
      <c r="I14" t="n">
        <v>9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40.73</v>
      </c>
      <c r="Q14" t="n">
        <v>202.82</v>
      </c>
      <c r="R14" t="n">
        <v>22.84</v>
      </c>
      <c r="S14" t="n">
        <v>13.89</v>
      </c>
      <c r="T14" t="n">
        <v>2774.81</v>
      </c>
      <c r="U14" t="n">
        <v>0.61</v>
      </c>
      <c r="V14" t="n">
        <v>0.74</v>
      </c>
      <c r="W14" t="n">
        <v>0.65</v>
      </c>
      <c r="X14" t="n">
        <v>0.17</v>
      </c>
      <c r="Y14" t="n">
        <v>1</v>
      </c>
      <c r="Z14" t="n">
        <v>10</v>
      </c>
      <c r="AA14" t="n">
        <v>119.6875237750463</v>
      </c>
      <c r="AB14" t="n">
        <v>163.7617502698356</v>
      </c>
      <c r="AC14" t="n">
        <v>148.1325586651878</v>
      </c>
      <c r="AD14" t="n">
        <v>119687.5237750463</v>
      </c>
      <c r="AE14" t="n">
        <v>163761.7502698356</v>
      </c>
      <c r="AF14" t="n">
        <v>6.52264221579744e-06</v>
      </c>
      <c r="AG14" t="n">
        <v>6.40625</v>
      </c>
      <c r="AH14" t="n">
        <v>148132.5586651878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13.6229</v>
      </c>
      <c r="E15" t="n">
        <v>7.34</v>
      </c>
      <c r="F15" t="n">
        <v>5.19</v>
      </c>
      <c r="G15" t="n">
        <v>38.91</v>
      </c>
      <c r="H15" t="n">
        <v>0.73</v>
      </c>
      <c r="I15" t="n">
        <v>8</v>
      </c>
      <c r="J15" t="n">
        <v>102.77</v>
      </c>
      <c r="K15" t="n">
        <v>39.72</v>
      </c>
      <c r="L15" t="n">
        <v>4.25</v>
      </c>
      <c r="M15" t="n">
        <v>6</v>
      </c>
      <c r="N15" t="n">
        <v>13.8</v>
      </c>
      <c r="O15" t="n">
        <v>12908.71</v>
      </c>
      <c r="P15" t="n">
        <v>40.13</v>
      </c>
      <c r="Q15" t="n">
        <v>202.84</v>
      </c>
      <c r="R15" t="n">
        <v>22.32</v>
      </c>
      <c r="S15" t="n">
        <v>13.89</v>
      </c>
      <c r="T15" t="n">
        <v>2519.59</v>
      </c>
      <c r="U15" t="n">
        <v>0.62</v>
      </c>
      <c r="V15" t="n">
        <v>0.75</v>
      </c>
      <c r="W15" t="n">
        <v>0.65</v>
      </c>
      <c r="X15" t="n">
        <v>0.15</v>
      </c>
      <c r="Y15" t="n">
        <v>1</v>
      </c>
      <c r="Z15" t="n">
        <v>10</v>
      </c>
      <c r="AA15" t="n">
        <v>119.2901549354934</v>
      </c>
      <c r="AB15" t="n">
        <v>163.2180526928837</v>
      </c>
      <c r="AC15" t="n">
        <v>147.6407508218957</v>
      </c>
      <c r="AD15" t="n">
        <v>119290.1549354934</v>
      </c>
      <c r="AE15" t="n">
        <v>163218.0526928837</v>
      </c>
      <c r="AF15" t="n">
        <v>6.557928104267797e-06</v>
      </c>
      <c r="AG15" t="n">
        <v>6.371527777777778</v>
      </c>
      <c r="AH15" t="n">
        <v>147640.7508218957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13.6524</v>
      </c>
      <c r="E16" t="n">
        <v>7.32</v>
      </c>
      <c r="F16" t="n">
        <v>5.17</v>
      </c>
      <c r="G16" t="n">
        <v>38.79</v>
      </c>
      <c r="H16" t="n">
        <v>0.77</v>
      </c>
      <c r="I16" t="n">
        <v>8</v>
      </c>
      <c r="J16" t="n">
        <v>103.08</v>
      </c>
      <c r="K16" t="n">
        <v>39.72</v>
      </c>
      <c r="L16" t="n">
        <v>4.5</v>
      </c>
      <c r="M16" t="n">
        <v>6</v>
      </c>
      <c r="N16" t="n">
        <v>13.87</v>
      </c>
      <c r="O16" t="n">
        <v>12947.42</v>
      </c>
      <c r="P16" t="n">
        <v>39.26</v>
      </c>
      <c r="Q16" t="n">
        <v>202.81</v>
      </c>
      <c r="R16" t="n">
        <v>21.76</v>
      </c>
      <c r="S16" t="n">
        <v>13.89</v>
      </c>
      <c r="T16" t="n">
        <v>2241.37</v>
      </c>
      <c r="U16" t="n">
        <v>0.64</v>
      </c>
      <c r="V16" t="n">
        <v>0.75</v>
      </c>
      <c r="W16" t="n">
        <v>0.65</v>
      </c>
      <c r="X16" t="n">
        <v>0.13</v>
      </c>
      <c r="Y16" t="n">
        <v>1</v>
      </c>
      <c r="Z16" t="n">
        <v>10</v>
      </c>
      <c r="AA16" t="n">
        <v>118.8636583844861</v>
      </c>
      <c r="AB16" t="n">
        <v>162.6345012960959</v>
      </c>
      <c r="AC16" t="n">
        <v>147.1128927513976</v>
      </c>
      <c r="AD16" t="n">
        <v>118863.6583844861</v>
      </c>
      <c r="AE16" t="n">
        <v>162634.501296096</v>
      </c>
      <c r="AF16" t="n">
        <v>6.572129109859552e-06</v>
      </c>
      <c r="AG16" t="n">
        <v>6.354166666666667</v>
      </c>
      <c r="AH16" t="n">
        <v>147112.8927513976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13.7195</v>
      </c>
      <c r="E17" t="n">
        <v>7.29</v>
      </c>
      <c r="F17" t="n">
        <v>5.16</v>
      </c>
      <c r="G17" t="n">
        <v>44.2</v>
      </c>
      <c r="H17" t="n">
        <v>0.8100000000000001</v>
      </c>
      <c r="I17" t="n">
        <v>7</v>
      </c>
      <c r="J17" t="n">
        <v>103.4</v>
      </c>
      <c r="K17" t="n">
        <v>39.72</v>
      </c>
      <c r="L17" t="n">
        <v>4.75</v>
      </c>
      <c r="M17" t="n">
        <v>5</v>
      </c>
      <c r="N17" t="n">
        <v>13.93</v>
      </c>
      <c r="O17" t="n">
        <v>12986.15</v>
      </c>
      <c r="P17" t="n">
        <v>38.64</v>
      </c>
      <c r="Q17" t="n">
        <v>202.81</v>
      </c>
      <c r="R17" t="n">
        <v>21.43</v>
      </c>
      <c r="S17" t="n">
        <v>13.89</v>
      </c>
      <c r="T17" t="n">
        <v>2078.68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118.4903552569738</v>
      </c>
      <c r="AB17" t="n">
        <v>162.1237314880621</v>
      </c>
      <c r="AC17" t="n">
        <v>146.6508700969725</v>
      </c>
      <c r="AD17" t="n">
        <v>118490.3552569738</v>
      </c>
      <c r="AE17" t="n">
        <v>162123.7314880621</v>
      </c>
      <c r="AF17" t="n">
        <v>6.604430380205541e-06</v>
      </c>
      <c r="AG17" t="n">
        <v>6.328125</v>
      </c>
      <c r="AH17" t="n">
        <v>146650.8700969724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5.16</v>
      </c>
      <c r="G18" t="n">
        <v>44.23</v>
      </c>
      <c r="H18" t="n">
        <v>0.85</v>
      </c>
      <c r="I18" t="n">
        <v>7</v>
      </c>
      <c r="J18" t="n">
        <v>103.71</v>
      </c>
      <c r="K18" t="n">
        <v>39.72</v>
      </c>
      <c r="L18" t="n">
        <v>5</v>
      </c>
      <c r="M18" t="n">
        <v>5</v>
      </c>
      <c r="N18" t="n">
        <v>14</v>
      </c>
      <c r="O18" t="n">
        <v>13024.91</v>
      </c>
      <c r="P18" t="n">
        <v>38.78</v>
      </c>
      <c r="Q18" t="n">
        <v>202.84</v>
      </c>
      <c r="R18" t="n">
        <v>21.49</v>
      </c>
      <c r="S18" t="n">
        <v>13.89</v>
      </c>
      <c r="T18" t="n">
        <v>2110.12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118.5563576148974</v>
      </c>
      <c r="AB18" t="n">
        <v>162.2140388259917</v>
      </c>
      <c r="AC18" t="n">
        <v>146.7325586293172</v>
      </c>
      <c r="AD18" t="n">
        <v>118556.3576148974</v>
      </c>
      <c r="AE18" t="n">
        <v>162214.0388259917</v>
      </c>
      <c r="AF18" t="n">
        <v>6.601397623079165e-06</v>
      </c>
      <c r="AG18" t="n">
        <v>6.328125</v>
      </c>
      <c r="AH18" t="n">
        <v>146732.5586293172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13.6934</v>
      </c>
      <c r="E19" t="n">
        <v>7.3</v>
      </c>
      <c r="F19" t="n">
        <v>5.17</v>
      </c>
      <c r="G19" t="n">
        <v>44.32</v>
      </c>
      <c r="H19" t="n">
        <v>0.89</v>
      </c>
      <c r="I19" t="n">
        <v>7</v>
      </c>
      <c r="J19" t="n">
        <v>104.03</v>
      </c>
      <c r="K19" t="n">
        <v>39.72</v>
      </c>
      <c r="L19" t="n">
        <v>5.25</v>
      </c>
      <c r="M19" t="n">
        <v>5</v>
      </c>
      <c r="N19" t="n">
        <v>14.06</v>
      </c>
      <c r="O19" t="n">
        <v>13063.69</v>
      </c>
      <c r="P19" t="n">
        <v>37.84</v>
      </c>
      <c r="Q19" t="n">
        <v>202.88</v>
      </c>
      <c r="R19" t="n">
        <v>21.76</v>
      </c>
      <c r="S19" t="n">
        <v>13.89</v>
      </c>
      <c r="T19" t="n">
        <v>2242.62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118.2301404843631</v>
      </c>
      <c r="AB19" t="n">
        <v>161.7676941563109</v>
      </c>
      <c r="AC19" t="n">
        <v>146.3288124684619</v>
      </c>
      <c r="AD19" t="n">
        <v>118230.1404843631</v>
      </c>
      <c r="AE19" t="n">
        <v>161767.6941563108</v>
      </c>
      <c r="AF19" t="n">
        <v>6.591866100681988e-06</v>
      </c>
      <c r="AG19" t="n">
        <v>6.336805555555555</v>
      </c>
      <c r="AH19" t="n">
        <v>146328.8124684619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13.7931</v>
      </c>
      <c r="E20" t="n">
        <v>7.25</v>
      </c>
      <c r="F20" t="n">
        <v>5.14</v>
      </c>
      <c r="G20" t="n">
        <v>51.39</v>
      </c>
      <c r="H20" t="n">
        <v>0.93</v>
      </c>
      <c r="I20" t="n">
        <v>6</v>
      </c>
      <c r="J20" t="n">
        <v>104.34</v>
      </c>
      <c r="K20" t="n">
        <v>39.72</v>
      </c>
      <c r="L20" t="n">
        <v>5.5</v>
      </c>
      <c r="M20" t="n">
        <v>2</v>
      </c>
      <c r="N20" t="n">
        <v>14.12</v>
      </c>
      <c r="O20" t="n">
        <v>13102.5</v>
      </c>
      <c r="P20" t="n">
        <v>37.2</v>
      </c>
      <c r="Q20" t="n">
        <v>202.81</v>
      </c>
      <c r="R20" t="n">
        <v>20.64</v>
      </c>
      <c r="S20" t="n">
        <v>13.89</v>
      </c>
      <c r="T20" t="n">
        <v>1688.86</v>
      </c>
      <c r="U20" t="n">
        <v>0.67</v>
      </c>
      <c r="V20" t="n">
        <v>0.75</v>
      </c>
      <c r="W20" t="n">
        <v>0.65</v>
      </c>
      <c r="X20" t="n">
        <v>0.1</v>
      </c>
      <c r="Y20" t="n">
        <v>1</v>
      </c>
      <c r="Z20" t="n">
        <v>10</v>
      </c>
      <c r="AA20" t="n">
        <v>117.7723419638958</v>
      </c>
      <c r="AB20" t="n">
        <v>161.1413140239625</v>
      </c>
      <c r="AC20" t="n">
        <v>145.7622131768146</v>
      </c>
      <c r="AD20" t="n">
        <v>117772.3419638958</v>
      </c>
      <c r="AE20" t="n">
        <v>161141.3140239625</v>
      </c>
      <c r="AF20" t="n">
        <v>6.639860685681914e-06</v>
      </c>
      <c r="AG20" t="n">
        <v>6.293402777777778</v>
      </c>
      <c r="AH20" t="n">
        <v>145762.2131768146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13.7841</v>
      </c>
      <c r="E21" t="n">
        <v>7.25</v>
      </c>
      <c r="F21" t="n">
        <v>5.14</v>
      </c>
      <c r="G21" t="n">
        <v>51.43</v>
      </c>
      <c r="H21" t="n">
        <v>0.97</v>
      </c>
      <c r="I21" t="n">
        <v>6</v>
      </c>
      <c r="J21" t="n">
        <v>104.65</v>
      </c>
      <c r="K21" t="n">
        <v>39.72</v>
      </c>
      <c r="L21" t="n">
        <v>5.75</v>
      </c>
      <c r="M21" t="n">
        <v>1</v>
      </c>
      <c r="N21" t="n">
        <v>14.19</v>
      </c>
      <c r="O21" t="n">
        <v>13141.33</v>
      </c>
      <c r="P21" t="n">
        <v>37.02</v>
      </c>
      <c r="Q21" t="n">
        <v>202.81</v>
      </c>
      <c r="R21" t="n">
        <v>20.79</v>
      </c>
      <c r="S21" t="n">
        <v>13.89</v>
      </c>
      <c r="T21" t="n">
        <v>1762.37</v>
      </c>
      <c r="U21" t="n">
        <v>0.67</v>
      </c>
      <c r="V21" t="n">
        <v>0.75</v>
      </c>
      <c r="W21" t="n">
        <v>0.65</v>
      </c>
      <c r="X21" t="n">
        <v>0.11</v>
      </c>
      <c r="Y21" t="n">
        <v>1</v>
      </c>
      <c r="Z21" t="n">
        <v>10</v>
      </c>
      <c r="AA21" t="n">
        <v>117.7156533643107</v>
      </c>
      <c r="AB21" t="n">
        <v>161.0637501810857</v>
      </c>
      <c r="AC21" t="n">
        <v>145.6920519182404</v>
      </c>
      <c r="AD21" t="n">
        <v>117715.6533643107</v>
      </c>
      <c r="AE21" t="n">
        <v>161063.7501810857</v>
      </c>
      <c r="AF21" t="n">
        <v>6.635528175501381e-06</v>
      </c>
      <c r="AG21" t="n">
        <v>6.293402777777778</v>
      </c>
      <c r="AH21" t="n">
        <v>145692.0519182404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13.7773</v>
      </c>
      <c r="E22" t="n">
        <v>7.26</v>
      </c>
      <c r="F22" t="n">
        <v>5.15</v>
      </c>
      <c r="G22" t="n">
        <v>51.47</v>
      </c>
      <c r="H22" t="n">
        <v>1.01</v>
      </c>
      <c r="I22" t="n">
        <v>6</v>
      </c>
      <c r="J22" t="n">
        <v>104.97</v>
      </c>
      <c r="K22" t="n">
        <v>39.72</v>
      </c>
      <c r="L22" t="n">
        <v>6</v>
      </c>
      <c r="M22" t="n">
        <v>0</v>
      </c>
      <c r="N22" t="n">
        <v>14.25</v>
      </c>
      <c r="O22" t="n">
        <v>13180.19</v>
      </c>
      <c r="P22" t="n">
        <v>37.14</v>
      </c>
      <c r="Q22" t="n">
        <v>202.85</v>
      </c>
      <c r="R22" t="n">
        <v>20.82</v>
      </c>
      <c r="S22" t="n">
        <v>13.89</v>
      </c>
      <c r="T22" t="n">
        <v>1778.7</v>
      </c>
      <c r="U22" t="n">
        <v>0.67</v>
      </c>
      <c r="V22" t="n">
        <v>0.75</v>
      </c>
      <c r="W22" t="n">
        <v>0.65</v>
      </c>
      <c r="X22" t="n">
        <v>0.11</v>
      </c>
      <c r="Y22" t="n">
        <v>1</v>
      </c>
      <c r="Z22" t="n">
        <v>10</v>
      </c>
      <c r="AA22" t="n">
        <v>117.7881876786902</v>
      </c>
      <c r="AB22" t="n">
        <v>161.1629948300078</v>
      </c>
      <c r="AC22" t="n">
        <v>145.7818247971601</v>
      </c>
      <c r="AD22" t="n">
        <v>117788.1876786902</v>
      </c>
      <c r="AE22" t="n">
        <v>161162.9948300078</v>
      </c>
      <c r="AF22" t="n">
        <v>6.632254723364976e-06</v>
      </c>
      <c r="AG22" t="n">
        <v>6.302083333333333</v>
      </c>
      <c r="AH22" t="n">
        <v>145781.8247971601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8.5669</v>
      </c>
      <c r="E2" t="n">
        <v>11.67</v>
      </c>
      <c r="F2" t="n">
        <v>6.39</v>
      </c>
      <c r="G2" t="n">
        <v>5.72</v>
      </c>
      <c r="H2" t="n">
        <v>0.09</v>
      </c>
      <c r="I2" t="n">
        <v>67</v>
      </c>
      <c r="J2" t="n">
        <v>204</v>
      </c>
      <c r="K2" t="n">
        <v>55.27</v>
      </c>
      <c r="L2" t="n">
        <v>1</v>
      </c>
      <c r="M2" t="n">
        <v>65</v>
      </c>
      <c r="N2" t="n">
        <v>42.72</v>
      </c>
      <c r="O2" t="n">
        <v>25393.6</v>
      </c>
      <c r="P2" t="n">
        <v>91.62</v>
      </c>
      <c r="Q2" t="n">
        <v>202.94</v>
      </c>
      <c r="R2" t="n">
        <v>59.92</v>
      </c>
      <c r="S2" t="n">
        <v>13.89</v>
      </c>
      <c r="T2" t="n">
        <v>21024.16</v>
      </c>
      <c r="U2" t="n">
        <v>0.23</v>
      </c>
      <c r="V2" t="n">
        <v>0.61</v>
      </c>
      <c r="W2" t="n">
        <v>0.74</v>
      </c>
      <c r="X2" t="n">
        <v>1.35</v>
      </c>
      <c r="Y2" t="n">
        <v>1</v>
      </c>
      <c r="Z2" t="n">
        <v>10</v>
      </c>
      <c r="AA2" t="n">
        <v>249.0192535351868</v>
      </c>
      <c r="AB2" t="n">
        <v>340.7191286407992</v>
      </c>
      <c r="AC2" t="n">
        <v>308.2013732057233</v>
      </c>
      <c r="AD2" t="n">
        <v>249019.2535351868</v>
      </c>
      <c r="AE2" t="n">
        <v>340719.1286407992</v>
      </c>
      <c r="AF2" t="n">
        <v>3.337071953215435e-06</v>
      </c>
      <c r="AG2" t="n">
        <v>10.13020833333333</v>
      </c>
      <c r="AH2" t="n">
        <v>308201.3732057232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9.341699999999999</v>
      </c>
      <c r="E3" t="n">
        <v>10.7</v>
      </c>
      <c r="F3" t="n">
        <v>6.07</v>
      </c>
      <c r="G3" t="n">
        <v>7.14</v>
      </c>
      <c r="H3" t="n">
        <v>0.11</v>
      </c>
      <c r="I3" t="n">
        <v>51</v>
      </c>
      <c r="J3" t="n">
        <v>204.39</v>
      </c>
      <c r="K3" t="n">
        <v>55.27</v>
      </c>
      <c r="L3" t="n">
        <v>1.25</v>
      </c>
      <c r="M3" t="n">
        <v>49</v>
      </c>
      <c r="N3" t="n">
        <v>42.87</v>
      </c>
      <c r="O3" t="n">
        <v>25442.42</v>
      </c>
      <c r="P3" t="n">
        <v>86.86</v>
      </c>
      <c r="Q3" t="n">
        <v>202.85</v>
      </c>
      <c r="R3" t="n">
        <v>49.75</v>
      </c>
      <c r="S3" t="n">
        <v>13.89</v>
      </c>
      <c r="T3" t="n">
        <v>16019.08</v>
      </c>
      <c r="U3" t="n">
        <v>0.28</v>
      </c>
      <c r="V3" t="n">
        <v>0.64</v>
      </c>
      <c r="W3" t="n">
        <v>0.72</v>
      </c>
      <c r="X3" t="n">
        <v>1.03</v>
      </c>
      <c r="Y3" t="n">
        <v>1</v>
      </c>
      <c r="Z3" t="n">
        <v>10</v>
      </c>
      <c r="AA3" t="n">
        <v>228.0949044518651</v>
      </c>
      <c r="AB3" t="n">
        <v>312.0895111078816</v>
      </c>
      <c r="AC3" t="n">
        <v>282.3041261882177</v>
      </c>
      <c r="AD3" t="n">
        <v>228094.9044518651</v>
      </c>
      <c r="AE3" t="n">
        <v>312089.5111078816</v>
      </c>
      <c r="AF3" t="n">
        <v>3.638880466137416e-06</v>
      </c>
      <c r="AG3" t="n">
        <v>9.288194444444445</v>
      </c>
      <c r="AH3" t="n">
        <v>282304.1261882177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9.925599999999999</v>
      </c>
      <c r="E4" t="n">
        <v>10.07</v>
      </c>
      <c r="F4" t="n">
        <v>5.85</v>
      </c>
      <c r="G4" t="n">
        <v>8.56</v>
      </c>
      <c r="H4" t="n">
        <v>0.13</v>
      </c>
      <c r="I4" t="n">
        <v>41</v>
      </c>
      <c r="J4" t="n">
        <v>204.79</v>
      </c>
      <c r="K4" t="n">
        <v>55.27</v>
      </c>
      <c r="L4" t="n">
        <v>1.5</v>
      </c>
      <c r="M4" t="n">
        <v>39</v>
      </c>
      <c r="N4" t="n">
        <v>43.02</v>
      </c>
      <c r="O4" t="n">
        <v>25491.3</v>
      </c>
      <c r="P4" t="n">
        <v>83.45999999999999</v>
      </c>
      <c r="Q4" t="n">
        <v>202.85</v>
      </c>
      <c r="R4" t="n">
        <v>43.05</v>
      </c>
      <c r="S4" t="n">
        <v>13.89</v>
      </c>
      <c r="T4" t="n">
        <v>12717.69</v>
      </c>
      <c r="U4" t="n">
        <v>0.32</v>
      </c>
      <c r="V4" t="n">
        <v>0.66</v>
      </c>
      <c r="W4" t="n">
        <v>0.7</v>
      </c>
      <c r="X4" t="n">
        <v>0.8100000000000001</v>
      </c>
      <c r="Y4" t="n">
        <v>1</v>
      </c>
      <c r="Z4" t="n">
        <v>10</v>
      </c>
      <c r="AA4" t="n">
        <v>211.0908252867931</v>
      </c>
      <c r="AB4" t="n">
        <v>288.8237798272129</v>
      </c>
      <c r="AC4" t="n">
        <v>261.2588436473098</v>
      </c>
      <c r="AD4" t="n">
        <v>211090.8252867931</v>
      </c>
      <c r="AE4" t="n">
        <v>288823.779827213</v>
      </c>
      <c r="AF4" t="n">
        <v>3.866327537246275e-06</v>
      </c>
      <c r="AG4" t="n">
        <v>8.741319444444445</v>
      </c>
      <c r="AH4" t="n">
        <v>261258.8436473098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10.2907</v>
      </c>
      <c r="E5" t="n">
        <v>9.720000000000001</v>
      </c>
      <c r="F5" t="n">
        <v>5.73</v>
      </c>
      <c r="G5" t="n">
        <v>9.83</v>
      </c>
      <c r="H5" t="n">
        <v>0.15</v>
      </c>
      <c r="I5" t="n">
        <v>35</v>
      </c>
      <c r="J5" t="n">
        <v>205.18</v>
      </c>
      <c r="K5" t="n">
        <v>55.27</v>
      </c>
      <c r="L5" t="n">
        <v>1.75</v>
      </c>
      <c r="M5" t="n">
        <v>33</v>
      </c>
      <c r="N5" t="n">
        <v>43.16</v>
      </c>
      <c r="O5" t="n">
        <v>25540.22</v>
      </c>
      <c r="P5" t="n">
        <v>81.69</v>
      </c>
      <c r="Q5" t="n">
        <v>202.89</v>
      </c>
      <c r="R5" t="n">
        <v>38.78</v>
      </c>
      <c r="S5" t="n">
        <v>13.89</v>
      </c>
      <c r="T5" t="n">
        <v>10615.68</v>
      </c>
      <c r="U5" t="n">
        <v>0.36</v>
      </c>
      <c r="V5" t="n">
        <v>0.67</v>
      </c>
      <c r="W5" t="n">
        <v>0.71</v>
      </c>
      <c r="X5" t="n">
        <v>0.6899999999999999</v>
      </c>
      <c r="Y5" t="n">
        <v>1</v>
      </c>
      <c r="Z5" t="n">
        <v>10</v>
      </c>
      <c r="AA5" t="n">
        <v>197.1392228547495</v>
      </c>
      <c r="AB5" t="n">
        <v>269.7345818784412</v>
      </c>
      <c r="AC5" t="n">
        <v>243.9914919589051</v>
      </c>
      <c r="AD5" t="n">
        <v>197139.2228547495</v>
      </c>
      <c r="AE5" t="n">
        <v>269734.5818784412</v>
      </c>
      <c r="AF5" t="n">
        <v>4.008545255454607e-06</v>
      </c>
      <c r="AG5" t="n">
        <v>8.4375</v>
      </c>
      <c r="AH5" t="n">
        <v>243991.4919589051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10.6317</v>
      </c>
      <c r="E6" t="n">
        <v>9.41</v>
      </c>
      <c r="F6" t="n">
        <v>5.62</v>
      </c>
      <c r="G6" t="n">
        <v>11.25</v>
      </c>
      <c r="H6" t="n">
        <v>0.17</v>
      </c>
      <c r="I6" t="n">
        <v>30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79.95999999999999</v>
      </c>
      <c r="Q6" t="n">
        <v>202.83</v>
      </c>
      <c r="R6" t="n">
        <v>35.65</v>
      </c>
      <c r="S6" t="n">
        <v>13.89</v>
      </c>
      <c r="T6" t="n">
        <v>9075.43</v>
      </c>
      <c r="U6" t="n">
        <v>0.39</v>
      </c>
      <c r="V6" t="n">
        <v>0.6899999999999999</v>
      </c>
      <c r="W6" t="n">
        <v>0.6899999999999999</v>
      </c>
      <c r="X6" t="n">
        <v>0.59</v>
      </c>
      <c r="Y6" t="n">
        <v>1</v>
      </c>
      <c r="Z6" t="n">
        <v>10</v>
      </c>
      <c r="AA6" t="n">
        <v>194.0862261792205</v>
      </c>
      <c r="AB6" t="n">
        <v>265.557337138277</v>
      </c>
      <c r="AC6" t="n">
        <v>240.212917593941</v>
      </c>
      <c r="AD6" t="n">
        <v>194086.2261792205</v>
      </c>
      <c r="AE6" t="n">
        <v>265557.337138277</v>
      </c>
      <c r="AF6" t="n">
        <v>4.141375279856253e-06</v>
      </c>
      <c r="AG6" t="n">
        <v>8.168402777777779</v>
      </c>
      <c r="AH6" t="n">
        <v>240212.917593941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10.9131</v>
      </c>
      <c r="E7" t="n">
        <v>9.16</v>
      </c>
      <c r="F7" t="n">
        <v>5.54</v>
      </c>
      <c r="G7" t="n">
        <v>12.79</v>
      </c>
      <c r="H7" t="n">
        <v>0.19</v>
      </c>
      <c r="I7" t="n">
        <v>26</v>
      </c>
      <c r="J7" t="n">
        <v>205.98</v>
      </c>
      <c r="K7" t="n">
        <v>55.27</v>
      </c>
      <c r="L7" t="n">
        <v>2.25</v>
      </c>
      <c r="M7" t="n">
        <v>24</v>
      </c>
      <c r="N7" t="n">
        <v>43.46</v>
      </c>
      <c r="O7" t="n">
        <v>25638.22</v>
      </c>
      <c r="P7" t="n">
        <v>78.64</v>
      </c>
      <c r="Q7" t="n">
        <v>202.86</v>
      </c>
      <c r="R7" t="n">
        <v>33.08</v>
      </c>
      <c r="S7" t="n">
        <v>13.89</v>
      </c>
      <c r="T7" t="n">
        <v>7811.72</v>
      </c>
      <c r="U7" t="n">
        <v>0.42</v>
      </c>
      <c r="V7" t="n">
        <v>0.7</v>
      </c>
      <c r="W7" t="n">
        <v>0.6899999999999999</v>
      </c>
      <c r="X7" t="n">
        <v>0.51</v>
      </c>
      <c r="Y7" t="n">
        <v>1</v>
      </c>
      <c r="Z7" t="n">
        <v>10</v>
      </c>
      <c r="AA7" t="n">
        <v>191.6209671399147</v>
      </c>
      <c r="AB7" t="n">
        <v>262.1842609611476</v>
      </c>
      <c r="AC7" t="n">
        <v>237.1617630730136</v>
      </c>
      <c r="AD7" t="n">
        <v>191620.9671399147</v>
      </c>
      <c r="AE7" t="n">
        <v>262184.2609611476</v>
      </c>
      <c r="AF7" t="n">
        <v>4.250989264802363e-06</v>
      </c>
      <c r="AG7" t="n">
        <v>7.951388888888889</v>
      </c>
      <c r="AH7" t="n">
        <v>237161.7630730136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11.0602</v>
      </c>
      <c r="E8" t="n">
        <v>9.039999999999999</v>
      </c>
      <c r="F8" t="n">
        <v>5.5</v>
      </c>
      <c r="G8" t="n">
        <v>13.76</v>
      </c>
      <c r="H8" t="n">
        <v>0.22</v>
      </c>
      <c r="I8" t="n">
        <v>24</v>
      </c>
      <c r="J8" t="n">
        <v>206.38</v>
      </c>
      <c r="K8" t="n">
        <v>55.27</v>
      </c>
      <c r="L8" t="n">
        <v>2.5</v>
      </c>
      <c r="M8" t="n">
        <v>22</v>
      </c>
      <c r="N8" t="n">
        <v>43.6</v>
      </c>
      <c r="O8" t="n">
        <v>25687.3</v>
      </c>
      <c r="P8" t="n">
        <v>77.86</v>
      </c>
      <c r="Q8" t="n">
        <v>202.81</v>
      </c>
      <c r="R8" t="n">
        <v>32.06</v>
      </c>
      <c r="S8" t="n">
        <v>13.89</v>
      </c>
      <c r="T8" t="n">
        <v>7308.54</v>
      </c>
      <c r="U8" t="n">
        <v>0.43</v>
      </c>
      <c r="V8" t="n">
        <v>0.7</v>
      </c>
      <c r="W8" t="n">
        <v>0.68</v>
      </c>
      <c r="X8" t="n">
        <v>0.47</v>
      </c>
      <c r="Y8" t="n">
        <v>1</v>
      </c>
      <c r="Z8" t="n">
        <v>10</v>
      </c>
      <c r="AA8" t="n">
        <v>180.1096103828496</v>
      </c>
      <c r="AB8" t="n">
        <v>246.4339148009208</v>
      </c>
      <c r="AC8" t="n">
        <v>222.9146078445642</v>
      </c>
      <c r="AD8" t="n">
        <v>180109.6103828496</v>
      </c>
      <c r="AE8" t="n">
        <v>246433.9148009208</v>
      </c>
      <c r="AF8" t="n">
        <v>4.308289254800844e-06</v>
      </c>
      <c r="AG8" t="n">
        <v>7.847222222222222</v>
      </c>
      <c r="AH8" t="n">
        <v>222914.6078445642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11.1867</v>
      </c>
      <c r="E9" t="n">
        <v>8.94</v>
      </c>
      <c r="F9" t="n">
        <v>5.48</v>
      </c>
      <c r="G9" t="n">
        <v>14.95</v>
      </c>
      <c r="H9" t="n">
        <v>0.24</v>
      </c>
      <c r="I9" t="n">
        <v>22</v>
      </c>
      <c r="J9" t="n">
        <v>206.78</v>
      </c>
      <c r="K9" t="n">
        <v>55.27</v>
      </c>
      <c r="L9" t="n">
        <v>2.75</v>
      </c>
      <c r="M9" t="n">
        <v>20</v>
      </c>
      <c r="N9" t="n">
        <v>43.75</v>
      </c>
      <c r="O9" t="n">
        <v>25736.42</v>
      </c>
      <c r="P9" t="n">
        <v>77.56</v>
      </c>
      <c r="Q9" t="n">
        <v>202.81</v>
      </c>
      <c r="R9" t="n">
        <v>31.49</v>
      </c>
      <c r="S9" t="n">
        <v>13.89</v>
      </c>
      <c r="T9" t="n">
        <v>7032.61</v>
      </c>
      <c r="U9" t="n">
        <v>0.44</v>
      </c>
      <c r="V9" t="n">
        <v>0.71</v>
      </c>
      <c r="W9" t="n">
        <v>0.68</v>
      </c>
      <c r="X9" t="n">
        <v>0.44</v>
      </c>
      <c r="Y9" t="n">
        <v>1</v>
      </c>
      <c r="Z9" t="n">
        <v>10</v>
      </c>
      <c r="AA9" t="n">
        <v>179.3250175804436</v>
      </c>
      <c r="AB9" t="n">
        <v>245.3604003148779</v>
      </c>
      <c r="AC9" t="n">
        <v>221.9435480743819</v>
      </c>
      <c r="AD9" t="n">
        <v>179325.0175804436</v>
      </c>
      <c r="AE9" t="n">
        <v>245360.4003148779</v>
      </c>
      <c r="AF9" t="n">
        <v>4.357564909014358e-06</v>
      </c>
      <c r="AG9" t="n">
        <v>7.760416666666667</v>
      </c>
      <c r="AH9" t="n">
        <v>221943.5480743819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11.3748</v>
      </c>
      <c r="E10" t="n">
        <v>8.789999999999999</v>
      </c>
      <c r="F10" t="n">
        <v>5.42</v>
      </c>
      <c r="G10" t="n">
        <v>16.25</v>
      </c>
      <c r="H10" t="n">
        <v>0.26</v>
      </c>
      <c r="I10" t="n">
        <v>20</v>
      </c>
      <c r="J10" t="n">
        <v>207.17</v>
      </c>
      <c r="K10" t="n">
        <v>55.27</v>
      </c>
      <c r="L10" t="n">
        <v>3</v>
      </c>
      <c r="M10" t="n">
        <v>18</v>
      </c>
      <c r="N10" t="n">
        <v>43.9</v>
      </c>
      <c r="O10" t="n">
        <v>25785.6</v>
      </c>
      <c r="P10" t="n">
        <v>76.36</v>
      </c>
      <c r="Q10" t="n">
        <v>202.86</v>
      </c>
      <c r="R10" t="n">
        <v>29.35</v>
      </c>
      <c r="S10" t="n">
        <v>13.89</v>
      </c>
      <c r="T10" t="n">
        <v>5973.63</v>
      </c>
      <c r="U10" t="n">
        <v>0.47</v>
      </c>
      <c r="V10" t="n">
        <v>0.71</v>
      </c>
      <c r="W10" t="n">
        <v>0.67</v>
      </c>
      <c r="X10" t="n">
        <v>0.38</v>
      </c>
      <c r="Y10" t="n">
        <v>1</v>
      </c>
      <c r="Z10" t="n">
        <v>10</v>
      </c>
      <c r="AA10" t="n">
        <v>177.7561918306174</v>
      </c>
      <c r="AB10" t="n">
        <v>243.2138637122593</v>
      </c>
      <c r="AC10" t="n">
        <v>220.0018739124335</v>
      </c>
      <c r="AD10" t="n">
        <v>177756.1918306173</v>
      </c>
      <c r="AE10" t="n">
        <v>243213.8637122593</v>
      </c>
      <c r="AF10" t="n">
        <v>4.430835664410104e-06</v>
      </c>
      <c r="AG10" t="n">
        <v>7.630208333333333</v>
      </c>
      <c r="AH10" t="n">
        <v>220001.8739124335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11.5329</v>
      </c>
      <c r="E11" t="n">
        <v>8.67</v>
      </c>
      <c r="F11" t="n">
        <v>5.38</v>
      </c>
      <c r="G11" t="n">
        <v>17.92</v>
      </c>
      <c r="H11" t="n">
        <v>0.28</v>
      </c>
      <c r="I11" t="n">
        <v>18</v>
      </c>
      <c r="J11" t="n">
        <v>207.57</v>
      </c>
      <c r="K11" t="n">
        <v>55.27</v>
      </c>
      <c r="L11" t="n">
        <v>3.25</v>
      </c>
      <c r="M11" t="n">
        <v>16</v>
      </c>
      <c r="N11" t="n">
        <v>44.05</v>
      </c>
      <c r="O11" t="n">
        <v>25834.83</v>
      </c>
      <c r="P11" t="n">
        <v>75.70999999999999</v>
      </c>
      <c r="Q11" t="n">
        <v>202.83</v>
      </c>
      <c r="R11" t="n">
        <v>27.95</v>
      </c>
      <c r="S11" t="n">
        <v>13.89</v>
      </c>
      <c r="T11" t="n">
        <v>5283.99</v>
      </c>
      <c r="U11" t="n">
        <v>0.5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176.6714484302529</v>
      </c>
      <c r="AB11" t="n">
        <v>241.72966993638</v>
      </c>
      <c r="AC11" t="n">
        <v>218.6593295074446</v>
      </c>
      <c r="AD11" t="n">
        <v>176671.4484302529</v>
      </c>
      <c r="AE11" t="n">
        <v>241729.66993638</v>
      </c>
      <c r="AF11" t="n">
        <v>4.492420493905413e-06</v>
      </c>
      <c r="AG11" t="n">
        <v>7.526041666666667</v>
      </c>
      <c r="AH11" t="n">
        <v>218659.3295074446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11.5972</v>
      </c>
      <c r="E12" t="n">
        <v>8.619999999999999</v>
      </c>
      <c r="F12" t="n">
        <v>5.37</v>
      </c>
      <c r="G12" t="n">
        <v>18.95</v>
      </c>
      <c r="H12" t="n">
        <v>0.3</v>
      </c>
      <c r="I12" t="n">
        <v>17</v>
      </c>
      <c r="J12" t="n">
        <v>207.97</v>
      </c>
      <c r="K12" t="n">
        <v>55.27</v>
      </c>
      <c r="L12" t="n">
        <v>3.5</v>
      </c>
      <c r="M12" t="n">
        <v>15</v>
      </c>
      <c r="N12" t="n">
        <v>44.2</v>
      </c>
      <c r="O12" t="n">
        <v>25884.1</v>
      </c>
      <c r="P12" t="n">
        <v>75.36</v>
      </c>
      <c r="Q12" t="n">
        <v>202.84</v>
      </c>
      <c r="R12" t="n">
        <v>27.87</v>
      </c>
      <c r="S12" t="n">
        <v>13.89</v>
      </c>
      <c r="T12" t="n">
        <v>5250.2</v>
      </c>
      <c r="U12" t="n">
        <v>0.5</v>
      </c>
      <c r="V12" t="n">
        <v>0.72</v>
      </c>
      <c r="W12" t="n">
        <v>0.67</v>
      </c>
      <c r="X12" t="n">
        <v>0.33</v>
      </c>
      <c r="Y12" t="n">
        <v>1</v>
      </c>
      <c r="Z12" t="n">
        <v>10</v>
      </c>
      <c r="AA12" t="n">
        <v>176.0429422881772</v>
      </c>
      <c r="AB12" t="n">
        <v>240.8697201050584</v>
      </c>
      <c r="AC12" t="n">
        <v>217.8814520810769</v>
      </c>
      <c r="AD12" t="n">
        <v>176042.9422881771</v>
      </c>
      <c r="AE12" t="n">
        <v>240869.7201050584</v>
      </c>
      <c r="AF12" t="n">
        <v>4.517467328418685e-06</v>
      </c>
      <c r="AG12" t="n">
        <v>7.482638888888889</v>
      </c>
      <c r="AH12" t="n">
        <v>217881.4520810769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11.697</v>
      </c>
      <c r="E13" t="n">
        <v>8.550000000000001</v>
      </c>
      <c r="F13" t="n">
        <v>5.34</v>
      </c>
      <c r="G13" t="n">
        <v>20.01</v>
      </c>
      <c r="H13" t="n">
        <v>0.32</v>
      </c>
      <c r="I13" t="n">
        <v>16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74.64</v>
      </c>
      <c r="Q13" t="n">
        <v>202.81</v>
      </c>
      <c r="R13" t="n">
        <v>26.86</v>
      </c>
      <c r="S13" t="n">
        <v>13.89</v>
      </c>
      <c r="T13" t="n">
        <v>4750.53</v>
      </c>
      <c r="U13" t="n">
        <v>0.52</v>
      </c>
      <c r="V13" t="n">
        <v>0.73</v>
      </c>
      <c r="W13" t="n">
        <v>0.66</v>
      </c>
      <c r="X13" t="n">
        <v>0.3</v>
      </c>
      <c r="Y13" t="n">
        <v>1</v>
      </c>
      <c r="Z13" t="n">
        <v>10</v>
      </c>
      <c r="AA13" t="n">
        <v>175.2256316856638</v>
      </c>
      <c r="AB13" t="n">
        <v>239.7514396815012</v>
      </c>
      <c r="AC13" t="n">
        <v>216.8698987716271</v>
      </c>
      <c r="AD13" t="n">
        <v>175225.6316856638</v>
      </c>
      <c r="AE13" t="n">
        <v>239751.4396815012</v>
      </c>
      <c r="AF13" t="n">
        <v>4.556342508580809e-06</v>
      </c>
      <c r="AG13" t="n">
        <v>7.421875</v>
      </c>
      <c r="AH13" t="n">
        <v>216869.8987716271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11.7628</v>
      </c>
      <c r="E14" t="n">
        <v>8.5</v>
      </c>
      <c r="F14" t="n">
        <v>5.33</v>
      </c>
      <c r="G14" t="n">
        <v>21.31</v>
      </c>
      <c r="H14" t="n">
        <v>0.34</v>
      </c>
      <c r="I14" t="n">
        <v>15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74.45999999999999</v>
      </c>
      <c r="Q14" t="n">
        <v>202.82</v>
      </c>
      <c r="R14" t="n">
        <v>26.74</v>
      </c>
      <c r="S14" t="n">
        <v>13.89</v>
      </c>
      <c r="T14" t="n">
        <v>4693.42</v>
      </c>
      <c r="U14" t="n">
        <v>0.52</v>
      </c>
      <c r="V14" t="n">
        <v>0.73</v>
      </c>
      <c r="W14" t="n">
        <v>0.66</v>
      </c>
      <c r="X14" t="n">
        <v>0.29</v>
      </c>
      <c r="Y14" t="n">
        <v>1</v>
      </c>
      <c r="Z14" t="n">
        <v>10</v>
      </c>
      <c r="AA14" t="n">
        <v>174.853742191119</v>
      </c>
      <c r="AB14" t="n">
        <v>239.2426040684588</v>
      </c>
      <c r="AC14" t="n">
        <v>216.4096257153381</v>
      </c>
      <c r="AD14" t="n">
        <v>174853.742191119</v>
      </c>
      <c r="AE14" t="n">
        <v>239242.6040684588</v>
      </c>
      <c r="AF14" t="n">
        <v>4.581973639389104e-06</v>
      </c>
      <c r="AG14" t="n">
        <v>7.378472222222222</v>
      </c>
      <c r="AH14" t="n">
        <v>216409.625715338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11.8636</v>
      </c>
      <c r="E15" t="n">
        <v>8.43</v>
      </c>
      <c r="F15" t="n">
        <v>5.3</v>
      </c>
      <c r="G15" t="n">
        <v>22.7</v>
      </c>
      <c r="H15" t="n">
        <v>0.36</v>
      </c>
      <c r="I15" t="n">
        <v>14</v>
      </c>
      <c r="J15" t="n">
        <v>209.17</v>
      </c>
      <c r="K15" t="n">
        <v>55.27</v>
      </c>
      <c r="L15" t="n">
        <v>4.25</v>
      </c>
      <c r="M15" t="n">
        <v>12</v>
      </c>
      <c r="N15" t="n">
        <v>44.65</v>
      </c>
      <c r="O15" t="n">
        <v>26032.25</v>
      </c>
      <c r="P15" t="n">
        <v>73.83</v>
      </c>
      <c r="Q15" t="n">
        <v>202.81</v>
      </c>
      <c r="R15" t="n">
        <v>25.69</v>
      </c>
      <c r="S15" t="n">
        <v>13.89</v>
      </c>
      <c r="T15" t="n">
        <v>4176.11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174.0952343879841</v>
      </c>
      <c r="AB15" t="n">
        <v>238.2047802292075</v>
      </c>
      <c r="AC15" t="n">
        <v>215.4708503267097</v>
      </c>
      <c r="AD15" t="n">
        <v>174095.2343879841</v>
      </c>
      <c r="AE15" t="n">
        <v>238204.7802292075</v>
      </c>
      <c r="AF15" t="n">
        <v>4.621238350414576e-06</v>
      </c>
      <c r="AG15" t="n">
        <v>7.317708333333333</v>
      </c>
      <c r="AH15" t="n">
        <v>215470.8503267097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11.9423</v>
      </c>
      <c r="E16" t="n">
        <v>8.369999999999999</v>
      </c>
      <c r="F16" t="n">
        <v>5.28</v>
      </c>
      <c r="G16" t="n">
        <v>24.38</v>
      </c>
      <c r="H16" t="n">
        <v>0.38</v>
      </c>
      <c r="I16" t="n">
        <v>13</v>
      </c>
      <c r="J16" t="n">
        <v>209.58</v>
      </c>
      <c r="K16" t="n">
        <v>55.27</v>
      </c>
      <c r="L16" t="n">
        <v>4.5</v>
      </c>
      <c r="M16" t="n">
        <v>11</v>
      </c>
      <c r="N16" t="n">
        <v>44.8</v>
      </c>
      <c r="O16" t="n">
        <v>26081.73</v>
      </c>
      <c r="P16" t="n">
        <v>73.51000000000001</v>
      </c>
      <c r="Q16" t="n">
        <v>202.81</v>
      </c>
      <c r="R16" t="n">
        <v>25.15</v>
      </c>
      <c r="S16" t="n">
        <v>13.89</v>
      </c>
      <c r="T16" t="n">
        <v>3911.15</v>
      </c>
      <c r="U16" t="n">
        <v>0.55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173.5981938204377</v>
      </c>
      <c r="AB16" t="n">
        <v>237.5247073968086</v>
      </c>
      <c r="AC16" t="n">
        <v>214.8556826909465</v>
      </c>
      <c r="AD16" t="n">
        <v>173598.1938204377</v>
      </c>
      <c r="AE16" t="n">
        <v>237524.7073968086</v>
      </c>
      <c r="AF16" t="n">
        <v>4.651894429360059e-06</v>
      </c>
      <c r="AG16" t="n">
        <v>7.265625</v>
      </c>
      <c r="AH16" t="n">
        <v>214855.6826909465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12.0377</v>
      </c>
      <c r="E17" t="n">
        <v>8.31</v>
      </c>
      <c r="F17" t="n">
        <v>5.26</v>
      </c>
      <c r="G17" t="n">
        <v>26.28</v>
      </c>
      <c r="H17" t="n">
        <v>0.4</v>
      </c>
      <c r="I17" t="n">
        <v>12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72.98999999999999</v>
      </c>
      <c r="Q17" t="n">
        <v>202.85</v>
      </c>
      <c r="R17" t="n">
        <v>24.33</v>
      </c>
      <c r="S17" t="n">
        <v>13.89</v>
      </c>
      <c r="T17" t="n">
        <v>3506.89</v>
      </c>
      <c r="U17" t="n">
        <v>0.57</v>
      </c>
      <c r="V17" t="n">
        <v>0.74</v>
      </c>
      <c r="W17" t="n">
        <v>0.66</v>
      </c>
      <c r="X17" t="n">
        <v>0.22</v>
      </c>
      <c r="Y17" t="n">
        <v>1</v>
      </c>
      <c r="Z17" t="n">
        <v>10</v>
      </c>
      <c r="AA17" t="n">
        <v>162.6358564884791</v>
      </c>
      <c r="AB17" t="n">
        <v>222.5255538350398</v>
      </c>
      <c r="AC17" t="n">
        <v>201.2880272936639</v>
      </c>
      <c r="AD17" t="n">
        <v>162635.8564884791</v>
      </c>
      <c r="AE17" t="n">
        <v>222525.5538350398</v>
      </c>
      <c r="AF17" t="n">
        <v>4.689055673723451e-06</v>
      </c>
      <c r="AG17" t="n">
        <v>7.213541666666667</v>
      </c>
      <c r="AH17" t="n">
        <v>201288.0272936639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12.0257</v>
      </c>
      <c r="E18" t="n">
        <v>8.32</v>
      </c>
      <c r="F18" t="n">
        <v>5.26</v>
      </c>
      <c r="G18" t="n">
        <v>26.32</v>
      </c>
      <c r="H18" t="n">
        <v>0.42</v>
      </c>
      <c r="I18" t="n">
        <v>12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73.13</v>
      </c>
      <c r="Q18" t="n">
        <v>202.81</v>
      </c>
      <c r="R18" t="n">
        <v>24.5</v>
      </c>
      <c r="S18" t="n">
        <v>13.89</v>
      </c>
      <c r="T18" t="n">
        <v>3588.3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162.744224123752</v>
      </c>
      <c r="AB18" t="n">
        <v>222.6738272144628</v>
      </c>
      <c r="AC18" t="n">
        <v>201.4221496698578</v>
      </c>
      <c r="AD18" t="n">
        <v>162744.224123752</v>
      </c>
      <c r="AE18" t="n">
        <v>222673.8272144628</v>
      </c>
      <c r="AF18" t="n">
        <v>4.684381303363276e-06</v>
      </c>
      <c r="AG18" t="n">
        <v>7.222222222222222</v>
      </c>
      <c r="AH18" t="n">
        <v>201422.1496698578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12.1102</v>
      </c>
      <c r="E19" t="n">
        <v>8.26</v>
      </c>
      <c r="F19" t="n">
        <v>5.25</v>
      </c>
      <c r="G19" t="n">
        <v>28.62</v>
      </c>
      <c r="H19" t="n">
        <v>0.44</v>
      </c>
      <c r="I19" t="n">
        <v>11</v>
      </c>
      <c r="J19" t="n">
        <v>210.78</v>
      </c>
      <c r="K19" t="n">
        <v>55.27</v>
      </c>
      <c r="L19" t="n">
        <v>5.25</v>
      </c>
      <c r="M19" t="n">
        <v>9</v>
      </c>
      <c r="N19" t="n">
        <v>45.26</v>
      </c>
      <c r="O19" t="n">
        <v>26230.5</v>
      </c>
      <c r="P19" t="n">
        <v>72.53</v>
      </c>
      <c r="Q19" t="n">
        <v>202.81</v>
      </c>
      <c r="R19" t="n">
        <v>24.01</v>
      </c>
      <c r="S19" t="n">
        <v>13.89</v>
      </c>
      <c r="T19" t="n">
        <v>3349.74</v>
      </c>
      <c r="U19" t="n">
        <v>0.58</v>
      </c>
      <c r="V19" t="n">
        <v>0.74</v>
      </c>
      <c r="W19" t="n">
        <v>0.66</v>
      </c>
      <c r="X19" t="n">
        <v>0.21</v>
      </c>
      <c r="Y19" t="n">
        <v>1</v>
      </c>
      <c r="Z19" t="n">
        <v>10</v>
      </c>
      <c r="AA19" t="n">
        <v>162.1361946422627</v>
      </c>
      <c r="AB19" t="n">
        <v>221.8418944535219</v>
      </c>
      <c r="AC19" t="n">
        <v>200.6696154039959</v>
      </c>
      <c r="AD19" t="n">
        <v>162136.1946422627</v>
      </c>
      <c r="AE19" t="n">
        <v>221841.8944535219</v>
      </c>
      <c r="AF19" t="n">
        <v>4.717296661316177e-06</v>
      </c>
      <c r="AG19" t="n">
        <v>7.170138888888889</v>
      </c>
      <c r="AH19" t="n">
        <v>200669.6154039958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12.1143</v>
      </c>
      <c r="E20" t="n">
        <v>8.25</v>
      </c>
      <c r="F20" t="n">
        <v>5.24</v>
      </c>
      <c r="G20" t="n">
        <v>28.6</v>
      </c>
      <c r="H20" t="n">
        <v>0.46</v>
      </c>
      <c r="I20" t="n">
        <v>11</v>
      </c>
      <c r="J20" t="n">
        <v>211.18</v>
      </c>
      <c r="K20" t="n">
        <v>55.27</v>
      </c>
      <c r="L20" t="n">
        <v>5.5</v>
      </c>
      <c r="M20" t="n">
        <v>9</v>
      </c>
      <c r="N20" t="n">
        <v>45.41</v>
      </c>
      <c r="O20" t="n">
        <v>26280.2</v>
      </c>
      <c r="P20" t="n">
        <v>72.40000000000001</v>
      </c>
      <c r="Q20" t="n">
        <v>202.85</v>
      </c>
      <c r="R20" t="n">
        <v>23.99</v>
      </c>
      <c r="S20" t="n">
        <v>13.89</v>
      </c>
      <c r="T20" t="n">
        <v>3339.32</v>
      </c>
      <c r="U20" t="n">
        <v>0.58</v>
      </c>
      <c r="V20" t="n">
        <v>0.74</v>
      </c>
      <c r="W20" t="n">
        <v>0.66</v>
      </c>
      <c r="X20" t="n">
        <v>0.21</v>
      </c>
      <c r="Y20" t="n">
        <v>1</v>
      </c>
      <c r="Z20" t="n">
        <v>10</v>
      </c>
      <c r="AA20" t="n">
        <v>162.0398150034672</v>
      </c>
      <c r="AB20" t="n">
        <v>221.7100235797524</v>
      </c>
      <c r="AC20" t="n">
        <v>200.5503301013369</v>
      </c>
      <c r="AD20" t="n">
        <v>162039.8150034672</v>
      </c>
      <c r="AE20" t="n">
        <v>221710.0235797524</v>
      </c>
      <c r="AF20" t="n">
        <v>4.718893737855903e-06</v>
      </c>
      <c r="AG20" t="n">
        <v>7.161458333333333</v>
      </c>
      <c r="AH20" t="n">
        <v>200550.3301013369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12.2017</v>
      </c>
      <c r="E21" t="n">
        <v>8.199999999999999</v>
      </c>
      <c r="F21" t="n">
        <v>5.23</v>
      </c>
      <c r="G21" t="n">
        <v>31.35</v>
      </c>
      <c r="H21" t="n">
        <v>0.48</v>
      </c>
      <c r="I21" t="n">
        <v>10</v>
      </c>
      <c r="J21" t="n">
        <v>211.59</v>
      </c>
      <c r="K21" t="n">
        <v>55.27</v>
      </c>
      <c r="L21" t="n">
        <v>5.75</v>
      </c>
      <c r="M21" t="n">
        <v>8</v>
      </c>
      <c r="N21" t="n">
        <v>45.57</v>
      </c>
      <c r="O21" t="n">
        <v>26329.94</v>
      </c>
      <c r="P21" t="n">
        <v>71.84</v>
      </c>
      <c r="Q21" t="n">
        <v>202.82</v>
      </c>
      <c r="R21" t="n">
        <v>23.28</v>
      </c>
      <c r="S21" t="n">
        <v>13.89</v>
      </c>
      <c r="T21" t="n">
        <v>2987.46</v>
      </c>
      <c r="U21" t="n">
        <v>0.6</v>
      </c>
      <c r="V21" t="n">
        <v>0.74</v>
      </c>
      <c r="W21" t="n">
        <v>0.66</v>
      </c>
      <c r="X21" t="n">
        <v>0.19</v>
      </c>
      <c r="Y21" t="n">
        <v>1</v>
      </c>
      <c r="Z21" t="n">
        <v>10</v>
      </c>
      <c r="AA21" t="n">
        <v>161.4484835668219</v>
      </c>
      <c r="AB21" t="n">
        <v>220.900937820433</v>
      </c>
      <c r="AC21" t="n">
        <v>199.8184623513277</v>
      </c>
      <c r="AD21" t="n">
        <v>161448.483566822</v>
      </c>
      <c r="AE21" t="n">
        <v>220900.937820433</v>
      </c>
      <c r="AF21" t="n">
        <v>4.752938735312513e-06</v>
      </c>
      <c r="AG21" t="n">
        <v>7.118055555555555</v>
      </c>
      <c r="AH21" t="n">
        <v>199818.4623513277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12.2175</v>
      </c>
      <c r="E22" t="n">
        <v>8.18</v>
      </c>
      <c r="F22" t="n">
        <v>5.21</v>
      </c>
      <c r="G22" t="n">
        <v>31.29</v>
      </c>
      <c r="H22" t="n">
        <v>0.5</v>
      </c>
      <c r="I22" t="n">
        <v>10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71.72</v>
      </c>
      <c r="Q22" t="n">
        <v>202.89</v>
      </c>
      <c r="R22" t="n">
        <v>23.12</v>
      </c>
      <c r="S22" t="n">
        <v>13.89</v>
      </c>
      <c r="T22" t="n">
        <v>2908.7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161.2928507599626</v>
      </c>
      <c r="AB22" t="n">
        <v>220.6879941480533</v>
      </c>
      <c r="AC22" t="n">
        <v>199.6258417241716</v>
      </c>
      <c r="AD22" t="n">
        <v>161292.8507599626</v>
      </c>
      <c r="AE22" t="n">
        <v>220687.9941480533</v>
      </c>
      <c r="AF22" t="n">
        <v>4.75909332295341e-06</v>
      </c>
      <c r="AG22" t="n">
        <v>7.100694444444445</v>
      </c>
      <c r="AH22" t="n">
        <v>199625.8417241716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12.222</v>
      </c>
      <c r="E23" t="n">
        <v>8.18</v>
      </c>
      <c r="F23" t="n">
        <v>5.21</v>
      </c>
      <c r="G23" t="n">
        <v>31.27</v>
      </c>
      <c r="H23" t="n">
        <v>0.52</v>
      </c>
      <c r="I23" t="n">
        <v>10</v>
      </c>
      <c r="J23" t="n">
        <v>212.4</v>
      </c>
      <c r="K23" t="n">
        <v>55.27</v>
      </c>
      <c r="L23" t="n">
        <v>6.25</v>
      </c>
      <c r="M23" t="n">
        <v>8</v>
      </c>
      <c r="N23" t="n">
        <v>45.87</v>
      </c>
      <c r="O23" t="n">
        <v>26429.59</v>
      </c>
      <c r="P23" t="n">
        <v>71.52</v>
      </c>
      <c r="Q23" t="n">
        <v>202.82</v>
      </c>
      <c r="R23" t="n">
        <v>23.06</v>
      </c>
      <c r="S23" t="n">
        <v>13.89</v>
      </c>
      <c r="T23" t="n">
        <v>2881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161.1876843293734</v>
      </c>
      <c r="AB23" t="n">
        <v>220.5441007981058</v>
      </c>
      <c r="AC23" t="n">
        <v>199.4956813535874</v>
      </c>
      <c r="AD23" t="n">
        <v>161187.6843293734</v>
      </c>
      <c r="AE23" t="n">
        <v>220544.1007981058</v>
      </c>
      <c r="AF23" t="n">
        <v>4.760846211838476e-06</v>
      </c>
      <c r="AG23" t="n">
        <v>7.100694444444445</v>
      </c>
      <c r="AH23" t="n">
        <v>199495.6813535874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12.2976</v>
      </c>
      <c r="E24" t="n">
        <v>8.130000000000001</v>
      </c>
      <c r="F24" t="n">
        <v>5.2</v>
      </c>
      <c r="G24" t="n">
        <v>34.68</v>
      </c>
      <c r="H24" t="n">
        <v>0.54</v>
      </c>
      <c r="I24" t="n">
        <v>9</v>
      </c>
      <c r="J24" t="n">
        <v>212.8</v>
      </c>
      <c r="K24" t="n">
        <v>55.27</v>
      </c>
      <c r="L24" t="n">
        <v>6.5</v>
      </c>
      <c r="M24" t="n">
        <v>7</v>
      </c>
      <c r="N24" t="n">
        <v>46.03</v>
      </c>
      <c r="O24" t="n">
        <v>26479.5</v>
      </c>
      <c r="P24" t="n">
        <v>71.09999999999999</v>
      </c>
      <c r="Q24" t="n">
        <v>202.83</v>
      </c>
      <c r="R24" t="n">
        <v>22.67</v>
      </c>
      <c r="S24" t="n">
        <v>13.89</v>
      </c>
      <c r="T24" t="n">
        <v>2687.45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160.7108688230327</v>
      </c>
      <c r="AB24" t="n">
        <v>219.8917007867151</v>
      </c>
      <c r="AC24" t="n">
        <v>198.9055454836345</v>
      </c>
      <c r="AD24" t="n">
        <v>160710.8688230327</v>
      </c>
      <c r="AE24" t="n">
        <v>219891.7007867151</v>
      </c>
      <c r="AF24" t="n">
        <v>4.79029474510758e-06</v>
      </c>
      <c r="AG24" t="n">
        <v>7.057291666666668</v>
      </c>
      <c r="AH24" t="n">
        <v>198905.5454836345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12.306</v>
      </c>
      <c r="E25" t="n">
        <v>8.130000000000001</v>
      </c>
      <c r="F25" t="n">
        <v>5.2</v>
      </c>
      <c r="G25" t="n">
        <v>34.64</v>
      </c>
      <c r="H25" t="n">
        <v>0.5600000000000001</v>
      </c>
      <c r="I25" t="n">
        <v>9</v>
      </c>
      <c r="J25" t="n">
        <v>213.21</v>
      </c>
      <c r="K25" t="n">
        <v>55.27</v>
      </c>
      <c r="L25" t="n">
        <v>6.75</v>
      </c>
      <c r="M25" t="n">
        <v>7</v>
      </c>
      <c r="N25" t="n">
        <v>46.18</v>
      </c>
      <c r="O25" t="n">
        <v>26529.46</v>
      </c>
      <c r="P25" t="n">
        <v>70.79000000000001</v>
      </c>
      <c r="Q25" t="n">
        <v>202.83</v>
      </c>
      <c r="R25" t="n">
        <v>22.62</v>
      </c>
      <c r="S25" t="n">
        <v>13.89</v>
      </c>
      <c r="T25" t="n">
        <v>2664.21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160.5443026772618</v>
      </c>
      <c r="AB25" t="n">
        <v>219.6637976376918</v>
      </c>
      <c r="AC25" t="n">
        <v>198.6993930912899</v>
      </c>
      <c r="AD25" t="n">
        <v>160544.3026772618</v>
      </c>
      <c r="AE25" t="n">
        <v>219663.7976376918</v>
      </c>
      <c r="AF25" t="n">
        <v>4.793566804359702e-06</v>
      </c>
      <c r="AG25" t="n">
        <v>7.057291666666668</v>
      </c>
      <c r="AH25" t="n">
        <v>198699.3930912899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12.2997</v>
      </c>
      <c r="E26" t="n">
        <v>8.130000000000001</v>
      </c>
      <c r="F26" t="n">
        <v>5.2</v>
      </c>
      <c r="G26" t="n">
        <v>34.67</v>
      </c>
      <c r="H26" t="n">
        <v>0.58</v>
      </c>
      <c r="I26" t="n">
        <v>9</v>
      </c>
      <c r="J26" t="n">
        <v>213.61</v>
      </c>
      <c r="K26" t="n">
        <v>55.27</v>
      </c>
      <c r="L26" t="n">
        <v>7</v>
      </c>
      <c r="M26" t="n">
        <v>7</v>
      </c>
      <c r="N26" t="n">
        <v>46.34</v>
      </c>
      <c r="O26" t="n">
        <v>26579.47</v>
      </c>
      <c r="P26" t="n">
        <v>70.81</v>
      </c>
      <c r="Q26" t="n">
        <v>202.81</v>
      </c>
      <c r="R26" t="n">
        <v>22.76</v>
      </c>
      <c r="S26" t="n">
        <v>13.89</v>
      </c>
      <c r="T26" t="n">
        <v>2733.02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160.5751860874421</v>
      </c>
      <c r="AB26" t="n">
        <v>219.7060536819804</v>
      </c>
      <c r="AC26" t="n">
        <v>198.7376162780183</v>
      </c>
      <c r="AD26" t="n">
        <v>160575.1860874421</v>
      </c>
      <c r="AE26" t="n">
        <v>219706.0536819804</v>
      </c>
      <c r="AF26" t="n">
        <v>4.79111275992061e-06</v>
      </c>
      <c r="AG26" t="n">
        <v>7.057291666666668</v>
      </c>
      <c r="AH26" t="n">
        <v>198737.6162780183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12.3796</v>
      </c>
      <c r="E27" t="n">
        <v>8.08</v>
      </c>
      <c r="F27" t="n">
        <v>5.19</v>
      </c>
      <c r="G27" t="n">
        <v>38.91</v>
      </c>
      <c r="H27" t="n">
        <v>0.6</v>
      </c>
      <c r="I27" t="n">
        <v>8</v>
      </c>
      <c r="J27" t="n">
        <v>214.02</v>
      </c>
      <c r="K27" t="n">
        <v>55.27</v>
      </c>
      <c r="L27" t="n">
        <v>7.25</v>
      </c>
      <c r="M27" t="n">
        <v>6</v>
      </c>
      <c r="N27" t="n">
        <v>46.49</v>
      </c>
      <c r="O27" t="n">
        <v>26629.54</v>
      </c>
      <c r="P27" t="n">
        <v>70.41</v>
      </c>
      <c r="Q27" t="n">
        <v>202.81</v>
      </c>
      <c r="R27" t="n">
        <v>22.34</v>
      </c>
      <c r="S27" t="n">
        <v>13.89</v>
      </c>
      <c r="T27" t="n">
        <v>2528.34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160.0991080772101</v>
      </c>
      <c r="AB27" t="n">
        <v>219.0546627453018</v>
      </c>
      <c r="AC27" t="n">
        <v>198.1483931781031</v>
      </c>
      <c r="AD27" t="n">
        <v>160099.1080772101</v>
      </c>
      <c r="AE27" t="n">
        <v>219054.6627453018</v>
      </c>
      <c r="AF27" t="n">
        <v>4.822236275902111e-06</v>
      </c>
      <c r="AG27" t="n">
        <v>7.013888888888889</v>
      </c>
      <c r="AH27" t="n">
        <v>198148.3931781031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12.3869</v>
      </c>
      <c r="E28" t="n">
        <v>8.07</v>
      </c>
      <c r="F28" t="n">
        <v>5.18</v>
      </c>
      <c r="G28" t="n">
        <v>38.88</v>
      </c>
      <c r="H28" t="n">
        <v>0.62</v>
      </c>
      <c r="I28" t="n">
        <v>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70.38</v>
      </c>
      <c r="Q28" t="n">
        <v>202.81</v>
      </c>
      <c r="R28" t="n">
        <v>22.22</v>
      </c>
      <c r="S28" t="n">
        <v>13.89</v>
      </c>
      <c r="T28" t="n">
        <v>2471.21</v>
      </c>
      <c r="U28" t="n">
        <v>0.63</v>
      </c>
      <c r="V28" t="n">
        <v>0.75</v>
      </c>
      <c r="W28" t="n">
        <v>0.65</v>
      </c>
      <c r="X28" t="n">
        <v>0.15</v>
      </c>
      <c r="Y28" t="n">
        <v>1</v>
      </c>
      <c r="Z28" t="n">
        <v>10</v>
      </c>
      <c r="AA28" t="n">
        <v>160.0384585998618</v>
      </c>
      <c r="AB28" t="n">
        <v>218.9716794547278</v>
      </c>
      <c r="AC28" t="n">
        <v>198.0733296963137</v>
      </c>
      <c r="AD28" t="n">
        <v>160038.4585998618</v>
      </c>
      <c r="AE28" t="n">
        <v>218971.6794547278</v>
      </c>
      <c r="AF28" t="n">
        <v>4.825079851204551e-06</v>
      </c>
      <c r="AG28" t="n">
        <v>7.005208333333333</v>
      </c>
      <c r="AH28" t="n">
        <v>198073.3296963137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12.4061</v>
      </c>
      <c r="E29" t="n">
        <v>8.06</v>
      </c>
      <c r="F29" t="n">
        <v>5.17</v>
      </c>
      <c r="G29" t="n">
        <v>38.79</v>
      </c>
      <c r="H29" t="n">
        <v>0.64</v>
      </c>
      <c r="I29" t="n">
        <v>8</v>
      </c>
      <c r="J29" t="n">
        <v>214.83</v>
      </c>
      <c r="K29" t="n">
        <v>55.27</v>
      </c>
      <c r="L29" t="n">
        <v>7.75</v>
      </c>
      <c r="M29" t="n">
        <v>6</v>
      </c>
      <c r="N29" t="n">
        <v>46.81</v>
      </c>
      <c r="O29" t="n">
        <v>26729.83</v>
      </c>
      <c r="P29" t="n">
        <v>69.81</v>
      </c>
      <c r="Q29" t="n">
        <v>202.81</v>
      </c>
      <c r="R29" t="n">
        <v>21.86</v>
      </c>
      <c r="S29" t="n">
        <v>13.89</v>
      </c>
      <c r="T29" t="n">
        <v>2288.79</v>
      </c>
      <c r="U29" t="n">
        <v>0.64</v>
      </c>
      <c r="V29" t="n">
        <v>0.75</v>
      </c>
      <c r="W29" t="n">
        <v>0.65</v>
      </c>
      <c r="X29" t="n">
        <v>0.13</v>
      </c>
      <c r="Y29" t="n">
        <v>1</v>
      </c>
      <c r="Z29" t="n">
        <v>10</v>
      </c>
      <c r="AA29" t="n">
        <v>159.5296959579069</v>
      </c>
      <c r="AB29" t="n">
        <v>218.2755679629818</v>
      </c>
      <c r="AC29" t="n">
        <v>197.4436541083411</v>
      </c>
      <c r="AD29" t="n">
        <v>159529.6959579069</v>
      </c>
      <c r="AE29" t="n">
        <v>218275.5679629818</v>
      </c>
      <c r="AF29" t="n">
        <v>4.832558843780831e-06</v>
      </c>
      <c r="AG29" t="n">
        <v>6.996527777777779</v>
      </c>
      <c r="AH29" t="n">
        <v>197443.6541083411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12.3988</v>
      </c>
      <c r="E30" t="n">
        <v>8.07</v>
      </c>
      <c r="F30" t="n">
        <v>5.18</v>
      </c>
      <c r="G30" t="n">
        <v>38.82</v>
      </c>
      <c r="H30" t="n">
        <v>0.66</v>
      </c>
      <c r="I30" t="n">
        <v>8</v>
      </c>
      <c r="J30" t="n">
        <v>215.24</v>
      </c>
      <c r="K30" t="n">
        <v>55.27</v>
      </c>
      <c r="L30" t="n">
        <v>8</v>
      </c>
      <c r="M30" t="n">
        <v>6</v>
      </c>
      <c r="N30" t="n">
        <v>46.97</v>
      </c>
      <c r="O30" t="n">
        <v>26780.06</v>
      </c>
      <c r="P30" t="n">
        <v>69.7</v>
      </c>
      <c r="Q30" t="n">
        <v>202.81</v>
      </c>
      <c r="R30" t="n">
        <v>21.92</v>
      </c>
      <c r="S30" t="n">
        <v>13.89</v>
      </c>
      <c r="T30" t="n">
        <v>2321.93</v>
      </c>
      <c r="U30" t="n">
        <v>0.63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159.6991972001954</v>
      </c>
      <c r="AB30" t="n">
        <v>218.5074870405479</v>
      </c>
      <c r="AC30" t="n">
        <v>197.6534391546448</v>
      </c>
      <c r="AD30" t="n">
        <v>159699.1972001954</v>
      </c>
      <c r="AE30" t="n">
        <v>218507.4870405479</v>
      </c>
      <c r="AF30" t="n">
        <v>4.829715268478392e-06</v>
      </c>
      <c r="AG30" t="n">
        <v>7.005208333333333</v>
      </c>
      <c r="AH30" t="n">
        <v>197653.4391546448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12.4991</v>
      </c>
      <c r="E31" t="n">
        <v>8</v>
      </c>
      <c r="F31" t="n">
        <v>5.15</v>
      </c>
      <c r="G31" t="n">
        <v>44.16</v>
      </c>
      <c r="H31" t="n">
        <v>0.68</v>
      </c>
      <c r="I31" t="n">
        <v>7</v>
      </c>
      <c r="J31" t="n">
        <v>215.65</v>
      </c>
      <c r="K31" t="n">
        <v>55.27</v>
      </c>
      <c r="L31" t="n">
        <v>8.25</v>
      </c>
      <c r="M31" t="n">
        <v>5</v>
      </c>
      <c r="N31" t="n">
        <v>47.12</v>
      </c>
      <c r="O31" t="n">
        <v>26830.34</v>
      </c>
      <c r="P31" t="n">
        <v>69.15000000000001</v>
      </c>
      <c r="Q31" t="n">
        <v>202.82</v>
      </c>
      <c r="R31" t="n">
        <v>21.1</v>
      </c>
      <c r="S31" t="n">
        <v>13.89</v>
      </c>
      <c r="T31" t="n">
        <v>1915.71</v>
      </c>
      <c r="U31" t="n">
        <v>0.66</v>
      </c>
      <c r="V31" t="n">
        <v>0.75</v>
      </c>
      <c r="W31" t="n">
        <v>0.65</v>
      </c>
      <c r="X31" t="n">
        <v>0.11</v>
      </c>
      <c r="Y31" t="n">
        <v>1</v>
      </c>
      <c r="Z31" t="n">
        <v>10</v>
      </c>
      <c r="AA31" t="n">
        <v>158.8841805219593</v>
      </c>
      <c r="AB31" t="n">
        <v>217.3923452653875</v>
      </c>
      <c r="AC31" t="n">
        <v>196.6447249453941</v>
      </c>
      <c r="AD31" t="n">
        <v>158884.1805219593</v>
      </c>
      <c r="AE31" t="n">
        <v>217392.3452653876</v>
      </c>
      <c r="AF31" t="n">
        <v>4.868785214072189e-06</v>
      </c>
      <c r="AG31" t="n">
        <v>6.944444444444445</v>
      </c>
      <c r="AH31" t="n">
        <v>196644.7249453941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12.4887</v>
      </c>
      <c r="E32" t="n">
        <v>8.01</v>
      </c>
      <c r="F32" t="n">
        <v>5.16</v>
      </c>
      <c r="G32" t="n">
        <v>44.22</v>
      </c>
      <c r="H32" t="n">
        <v>0.7</v>
      </c>
      <c r="I32" t="n">
        <v>7</v>
      </c>
      <c r="J32" t="n">
        <v>216.05</v>
      </c>
      <c r="K32" t="n">
        <v>55.27</v>
      </c>
      <c r="L32" t="n">
        <v>8.5</v>
      </c>
      <c r="M32" t="n">
        <v>5</v>
      </c>
      <c r="N32" t="n">
        <v>47.28</v>
      </c>
      <c r="O32" t="n">
        <v>26880.68</v>
      </c>
      <c r="P32" t="n">
        <v>69.19</v>
      </c>
      <c r="Q32" t="n">
        <v>202.81</v>
      </c>
      <c r="R32" t="n">
        <v>21.43</v>
      </c>
      <c r="S32" t="n">
        <v>13.89</v>
      </c>
      <c r="T32" t="n">
        <v>2081.67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158.9583912266366</v>
      </c>
      <c r="AB32" t="n">
        <v>217.4938836254723</v>
      </c>
      <c r="AC32" t="n">
        <v>196.7365726269024</v>
      </c>
      <c r="AD32" t="n">
        <v>158958.3912266367</v>
      </c>
      <c r="AE32" t="n">
        <v>217493.8836254723</v>
      </c>
      <c r="AF32" t="n">
        <v>4.864734093093371e-06</v>
      </c>
      <c r="AG32" t="n">
        <v>6.953125</v>
      </c>
      <c r="AH32" t="n">
        <v>196736.5726269024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12.4965</v>
      </c>
      <c r="E33" t="n">
        <v>8</v>
      </c>
      <c r="F33" t="n">
        <v>5.15</v>
      </c>
      <c r="G33" t="n">
        <v>44.17</v>
      </c>
      <c r="H33" t="n">
        <v>0.72</v>
      </c>
      <c r="I33" t="n">
        <v>7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69.20999999999999</v>
      </c>
      <c r="Q33" t="n">
        <v>202.81</v>
      </c>
      <c r="R33" t="n">
        <v>21.21</v>
      </c>
      <c r="S33" t="n">
        <v>13.89</v>
      </c>
      <c r="T33" t="n">
        <v>1970.7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158.9189497158818</v>
      </c>
      <c r="AB33" t="n">
        <v>217.439918010421</v>
      </c>
      <c r="AC33" t="n">
        <v>196.6877574144104</v>
      </c>
      <c r="AD33" t="n">
        <v>158918.9497158818</v>
      </c>
      <c r="AE33" t="n">
        <v>217439.918010421</v>
      </c>
      <c r="AF33" t="n">
        <v>4.867772433827485e-06</v>
      </c>
      <c r="AG33" t="n">
        <v>6.944444444444445</v>
      </c>
      <c r="AH33" t="n">
        <v>196687.7574144104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12.49</v>
      </c>
      <c r="E34" t="n">
        <v>8.01</v>
      </c>
      <c r="F34" t="n">
        <v>5.16</v>
      </c>
      <c r="G34" t="n">
        <v>44.21</v>
      </c>
      <c r="H34" t="n">
        <v>0.74</v>
      </c>
      <c r="I34" t="n">
        <v>7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69.3</v>
      </c>
      <c r="Q34" t="n">
        <v>202.81</v>
      </c>
      <c r="R34" t="n">
        <v>21.37</v>
      </c>
      <c r="S34" t="n">
        <v>13.89</v>
      </c>
      <c r="T34" t="n">
        <v>2048.31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159.0019885932925</v>
      </c>
      <c r="AB34" t="n">
        <v>217.5535354659109</v>
      </c>
      <c r="AC34" t="n">
        <v>196.7905313794114</v>
      </c>
      <c r="AD34" t="n">
        <v>159001.9885932925</v>
      </c>
      <c r="AE34" t="n">
        <v>217553.5354659109</v>
      </c>
      <c r="AF34" t="n">
        <v>4.865240483215723e-06</v>
      </c>
      <c r="AG34" t="n">
        <v>6.953125</v>
      </c>
      <c r="AH34" t="n">
        <v>196790.5313794114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12.4909</v>
      </c>
      <c r="E35" t="n">
        <v>8.01</v>
      </c>
      <c r="F35" t="n">
        <v>5.16</v>
      </c>
      <c r="G35" t="n">
        <v>44.2</v>
      </c>
      <c r="H35" t="n">
        <v>0.76</v>
      </c>
      <c r="I35" t="n">
        <v>7</v>
      </c>
      <c r="J35" t="n">
        <v>217.28</v>
      </c>
      <c r="K35" t="n">
        <v>55.27</v>
      </c>
      <c r="L35" t="n">
        <v>9.25</v>
      </c>
      <c r="M35" t="n">
        <v>5</v>
      </c>
      <c r="N35" t="n">
        <v>47.76</v>
      </c>
      <c r="O35" t="n">
        <v>27032.02</v>
      </c>
      <c r="P35" t="n">
        <v>68.84</v>
      </c>
      <c r="Q35" t="n">
        <v>202.81</v>
      </c>
      <c r="R35" t="n">
        <v>21.36</v>
      </c>
      <c r="S35" t="n">
        <v>13.89</v>
      </c>
      <c r="T35" t="n">
        <v>2044.17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158.7985778560289</v>
      </c>
      <c r="AB35" t="n">
        <v>217.2752199213386</v>
      </c>
      <c r="AC35" t="n">
        <v>196.5387778797948</v>
      </c>
      <c r="AD35" t="n">
        <v>158798.5778560289</v>
      </c>
      <c r="AE35" t="n">
        <v>217275.2199213386</v>
      </c>
      <c r="AF35" t="n">
        <v>4.865591060992737e-06</v>
      </c>
      <c r="AG35" t="n">
        <v>6.953125</v>
      </c>
      <c r="AH35" t="n">
        <v>196538.7778797948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12.4788</v>
      </c>
      <c r="E36" t="n">
        <v>8.01</v>
      </c>
      <c r="F36" t="n">
        <v>5.17</v>
      </c>
      <c r="G36" t="n">
        <v>44.27</v>
      </c>
      <c r="H36" t="n">
        <v>0.78</v>
      </c>
      <c r="I36" t="n">
        <v>7</v>
      </c>
      <c r="J36" t="n">
        <v>217.69</v>
      </c>
      <c r="K36" t="n">
        <v>55.27</v>
      </c>
      <c r="L36" t="n">
        <v>9.5</v>
      </c>
      <c r="M36" t="n">
        <v>5</v>
      </c>
      <c r="N36" t="n">
        <v>47.92</v>
      </c>
      <c r="O36" t="n">
        <v>27082.57</v>
      </c>
      <c r="P36" t="n">
        <v>68.70999999999999</v>
      </c>
      <c r="Q36" t="n">
        <v>202.81</v>
      </c>
      <c r="R36" t="n">
        <v>21.62</v>
      </c>
      <c r="S36" t="n">
        <v>13.89</v>
      </c>
      <c r="T36" t="n">
        <v>2173.75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158.8042856153231</v>
      </c>
      <c r="AB36" t="n">
        <v>217.2830295294135</v>
      </c>
      <c r="AC36" t="n">
        <v>196.5458421498358</v>
      </c>
      <c r="AD36" t="n">
        <v>158804.2856153231</v>
      </c>
      <c r="AE36" t="n">
        <v>217283.0295294134</v>
      </c>
      <c r="AF36" t="n">
        <v>4.860877737546226e-06</v>
      </c>
      <c r="AG36" t="n">
        <v>6.953125</v>
      </c>
      <c r="AH36" t="n">
        <v>196545.8421498358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12.5826</v>
      </c>
      <c r="E37" t="n">
        <v>7.95</v>
      </c>
      <c r="F37" t="n">
        <v>5.14</v>
      </c>
      <c r="G37" t="n">
        <v>51.39</v>
      </c>
      <c r="H37" t="n">
        <v>0.79</v>
      </c>
      <c r="I37" t="n">
        <v>6</v>
      </c>
      <c r="J37" t="n">
        <v>218.1</v>
      </c>
      <c r="K37" t="n">
        <v>55.27</v>
      </c>
      <c r="L37" t="n">
        <v>9.75</v>
      </c>
      <c r="M37" t="n">
        <v>4</v>
      </c>
      <c r="N37" t="n">
        <v>48.08</v>
      </c>
      <c r="O37" t="n">
        <v>27133.18</v>
      </c>
      <c r="P37" t="n">
        <v>68</v>
      </c>
      <c r="Q37" t="n">
        <v>202.81</v>
      </c>
      <c r="R37" t="n">
        <v>20.8</v>
      </c>
      <c r="S37" t="n">
        <v>13.89</v>
      </c>
      <c r="T37" t="n">
        <v>1771.22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158.0891820261863</v>
      </c>
      <c r="AB37" t="n">
        <v>216.3045932506131</v>
      </c>
      <c r="AC37" t="n">
        <v>195.6607864562399</v>
      </c>
      <c r="AD37" t="n">
        <v>158089.1820261863</v>
      </c>
      <c r="AE37" t="n">
        <v>216304.5932506131</v>
      </c>
      <c r="AF37" t="n">
        <v>4.901311041161741e-06</v>
      </c>
      <c r="AG37" t="n">
        <v>6.901041666666667</v>
      </c>
      <c r="AH37" t="n">
        <v>195660.7864562399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12.587</v>
      </c>
      <c r="E38" t="n">
        <v>7.94</v>
      </c>
      <c r="F38" t="n">
        <v>5.14</v>
      </c>
      <c r="G38" t="n">
        <v>51.37</v>
      </c>
      <c r="H38" t="n">
        <v>0.8100000000000001</v>
      </c>
      <c r="I38" t="n">
        <v>6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67.97</v>
      </c>
      <c r="Q38" t="n">
        <v>202.81</v>
      </c>
      <c r="R38" t="n">
        <v>20.74</v>
      </c>
      <c r="S38" t="n">
        <v>13.89</v>
      </c>
      <c r="T38" t="n">
        <v>1740.15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158.0619722938034</v>
      </c>
      <c r="AB38" t="n">
        <v>216.2673636943582</v>
      </c>
      <c r="AC38" t="n">
        <v>195.6271100365819</v>
      </c>
      <c r="AD38" t="n">
        <v>158061.9722938034</v>
      </c>
      <c r="AE38" t="n">
        <v>216267.3636943582</v>
      </c>
      <c r="AF38" t="n">
        <v>4.903024976960473e-06</v>
      </c>
      <c r="AG38" t="n">
        <v>6.892361111111111</v>
      </c>
      <c r="AH38" t="n">
        <v>195627.1100365819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12.5813</v>
      </c>
      <c r="E39" t="n">
        <v>7.95</v>
      </c>
      <c r="F39" t="n">
        <v>5.14</v>
      </c>
      <c r="G39" t="n">
        <v>51.4</v>
      </c>
      <c r="H39" t="n">
        <v>0.83</v>
      </c>
      <c r="I39" t="n">
        <v>6</v>
      </c>
      <c r="J39" t="n">
        <v>218.92</v>
      </c>
      <c r="K39" t="n">
        <v>55.27</v>
      </c>
      <c r="L39" t="n">
        <v>10.25</v>
      </c>
      <c r="M39" t="n">
        <v>4</v>
      </c>
      <c r="N39" t="n">
        <v>48.4</v>
      </c>
      <c r="O39" t="n">
        <v>27234.57</v>
      </c>
      <c r="P39" t="n">
        <v>67.93000000000001</v>
      </c>
      <c r="Q39" t="n">
        <v>202.81</v>
      </c>
      <c r="R39" t="n">
        <v>20.77</v>
      </c>
      <c r="S39" t="n">
        <v>13.89</v>
      </c>
      <c r="T39" t="n">
        <v>1756.35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158.0631129602858</v>
      </c>
      <c r="AB39" t="n">
        <v>216.2689244045621</v>
      </c>
      <c r="AC39" t="n">
        <v>195.6285217947944</v>
      </c>
      <c r="AD39" t="n">
        <v>158063.1129602858</v>
      </c>
      <c r="AE39" t="n">
        <v>216268.9244045621</v>
      </c>
      <c r="AF39" t="n">
        <v>4.90080465103939e-06</v>
      </c>
      <c r="AG39" t="n">
        <v>6.901041666666667</v>
      </c>
      <c r="AH39" t="n">
        <v>195628.5217947944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12.5993</v>
      </c>
      <c r="E40" t="n">
        <v>7.94</v>
      </c>
      <c r="F40" t="n">
        <v>5.13</v>
      </c>
      <c r="G40" t="n">
        <v>51.29</v>
      </c>
      <c r="H40" t="n">
        <v>0.85</v>
      </c>
      <c r="I40" t="n">
        <v>6</v>
      </c>
      <c r="J40" t="n">
        <v>219.33</v>
      </c>
      <c r="K40" t="n">
        <v>55.27</v>
      </c>
      <c r="L40" t="n">
        <v>10.5</v>
      </c>
      <c r="M40" t="n">
        <v>4</v>
      </c>
      <c r="N40" t="n">
        <v>48.56</v>
      </c>
      <c r="O40" t="n">
        <v>27285.35</v>
      </c>
      <c r="P40" t="n">
        <v>67.78</v>
      </c>
      <c r="Q40" t="n">
        <v>202.82</v>
      </c>
      <c r="R40" t="n">
        <v>20.54</v>
      </c>
      <c r="S40" t="n">
        <v>13.89</v>
      </c>
      <c r="T40" t="n">
        <v>1640.87</v>
      </c>
      <c r="U40" t="n">
        <v>0.68</v>
      </c>
      <c r="V40" t="n">
        <v>0.75</v>
      </c>
      <c r="W40" t="n">
        <v>0.64</v>
      </c>
      <c r="X40" t="n">
        <v>0.09</v>
      </c>
      <c r="Y40" t="n">
        <v>1</v>
      </c>
      <c r="Z40" t="n">
        <v>10</v>
      </c>
      <c r="AA40" t="n">
        <v>157.9181642105283</v>
      </c>
      <c r="AB40" t="n">
        <v>216.0705991304565</v>
      </c>
      <c r="AC40" t="n">
        <v>195.4491244064982</v>
      </c>
      <c r="AD40" t="n">
        <v>157918.1642105283</v>
      </c>
      <c r="AE40" t="n">
        <v>216070.5991304565</v>
      </c>
      <c r="AF40" t="n">
        <v>4.907816206579652e-06</v>
      </c>
      <c r="AG40" t="n">
        <v>6.892361111111111</v>
      </c>
      <c r="AH40" t="n">
        <v>195449.1244064982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12.5857</v>
      </c>
      <c r="E41" t="n">
        <v>7.95</v>
      </c>
      <c r="F41" t="n">
        <v>5.14</v>
      </c>
      <c r="G41" t="n">
        <v>51.38</v>
      </c>
      <c r="H41" t="n">
        <v>0.87</v>
      </c>
      <c r="I41" t="n">
        <v>6</v>
      </c>
      <c r="J41" t="n">
        <v>219.75</v>
      </c>
      <c r="K41" t="n">
        <v>55.27</v>
      </c>
      <c r="L41" t="n">
        <v>10.75</v>
      </c>
      <c r="M41" t="n">
        <v>4</v>
      </c>
      <c r="N41" t="n">
        <v>48.72</v>
      </c>
      <c r="O41" t="n">
        <v>27336.19</v>
      </c>
      <c r="P41" t="n">
        <v>67.69</v>
      </c>
      <c r="Q41" t="n">
        <v>202.81</v>
      </c>
      <c r="R41" t="n">
        <v>20.72</v>
      </c>
      <c r="S41" t="n">
        <v>13.89</v>
      </c>
      <c r="T41" t="n">
        <v>1729.48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157.9451071682619</v>
      </c>
      <c r="AB41" t="n">
        <v>216.107463673867</v>
      </c>
      <c r="AC41" t="n">
        <v>195.4824706496252</v>
      </c>
      <c r="AD41" t="n">
        <v>157945.1071682619</v>
      </c>
      <c r="AE41" t="n">
        <v>216107.463673867</v>
      </c>
      <c r="AF41" t="n">
        <v>4.902518586838121e-06</v>
      </c>
      <c r="AG41" t="n">
        <v>6.901041666666667</v>
      </c>
      <c r="AH41" t="n">
        <v>195482.4706496252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12.5848</v>
      </c>
      <c r="E42" t="n">
        <v>7.95</v>
      </c>
      <c r="F42" t="n">
        <v>5.14</v>
      </c>
      <c r="G42" t="n">
        <v>51.38</v>
      </c>
      <c r="H42" t="n">
        <v>0.89</v>
      </c>
      <c r="I42" t="n">
        <v>6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67.55</v>
      </c>
      <c r="Q42" t="n">
        <v>202.82</v>
      </c>
      <c r="R42" t="n">
        <v>20.69</v>
      </c>
      <c r="S42" t="n">
        <v>13.89</v>
      </c>
      <c r="T42" t="n">
        <v>1716.23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157.887470721487</v>
      </c>
      <c r="AB42" t="n">
        <v>216.0286029446491</v>
      </c>
      <c r="AC42" t="n">
        <v>195.4111362777221</v>
      </c>
      <c r="AD42" t="n">
        <v>157887.470721487</v>
      </c>
      <c r="AE42" t="n">
        <v>216028.6029446491</v>
      </c>
      <c r="AF42" t="n">
        <v>4.902168009061107e-06</v>
      </c>
      <c r="AG42" t="n">
        <v>6.901041666666667</v>
      </c>
      <c r="AH42" t="n">
        <v>195411.1362777221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12.5861</v>
      </c>
      <c r="E43" t="n">
        <v>7.95</v>
      </c>
      <c r="F43" t="n">
        <v>5.14</v>
      </c>
      <c r="G43" t="n">
        <v>51.37</v>
      </c>
      <c r="H43" t="n">
        <v>0.91</v>
      </c>
      <c r="I43" t="n">
        <v>6</v>
      </c>
      <c r="J43" t="n">
        <v>220.57</v>
      </c>
      <c r="K43" t="n">
        <v>55.27</v>
      </c>
      <c r="L43" t="n">
        <v>11.25</v>
      </c>
      <c r="M43" t="n">
        <v>4</v>
      </c>
      <c r="N43" t="n">
        <v>49.05</v>
      </c>
      <c r="O43" t="n">
        <v>27438.03</v>
      </c>
      <c r="P43" t="n">
        <v>67.43000000000001</v>
      </c>
      <c r="Q43" t="n">
        <v>202.81</v>
      </c>
      <c r="R43" t="n">
        <v>20.7</v>
      </c>
      <c r="S43" t="n">
        <v>13.89</v>
      </c>
      <c r="T43" t="n">
        <v>1718.16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157.8313987719385</v>
      </c>
      <c r="AB43" t="n">
        <v>215.9518828295571</v>
      </c>
      <c r="AC43" t="n">
        <v>195.3417382227371</v>
      </c>
      <c r="AD43" t="n">
        <v>157831.3987719385</v>
      </c>
      <c r="AE43" t="n">
        <v>215951.8828295571</v>
      </c>
      <c r="AF43" t="n">
        <v>4.902674399183459e-06</v>
      </c>
      <c r="AG43" t="n">
        <v>6.901041666666667</v>
      </c>
      <c r="AH43" t="n">
        <v>195341.7382227371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12.5909</v>
      </c>
      <c r="E44" t="n">
        <v>7.94</v>
      </c>
      <c r="F44" t="n">
        <v>5.13</v>
      </c>
      <c r="G44" t="n">
        <v>51.34</v>
      </c>
      <c r="H44" t="n">
        <v>0.92</v>
      </c>
      <c r="I44" t="n">
        <v>6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67.2</v>
      </c>
      <c r="Q44" t="n">
        <v>202.83</v>
      </c>
      <c r="R44" t="n">
        <v>20.68</v>
      </c>
      <c r="S44" t="n">
        <v>13.89</v>
      </c>
      <c r="T44" t="n">
        <v>1708.29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157.6945419214944</v>
      </c>
      <c r="AB44" t="n">
        <v>215.7646292490814</v>
      </c>
      <c r="AC44" t="n">
        <v>195.17235586117</v>
      </c>
      <c r="AD44" t="n">
        <v>157694.5419214944</v>
      </c>
      <c r="AE44" t="n">
        <v>215764.6292490814</v>
      </c>
      <c r="AF44" t="n">
        <v>4.904544147327529e-06</v>
      </c>
      <c r="AG44" t="n">
        <v>6.892361111111111</v>
      </c>
      <c r="AH44" t="n">
        <v>195172.35586117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12.5839</v>
      </c>
      <c r="E45" t="n">
        <v>7.95</v>
      </c>
      <c r="F45" t="n">
        <v>5.14</v>
      </c>
      <c r="G45" t="n">
        <v>51.39</v>
      </c>
      <c r="H45" t="n">
        <v>0.9399999999999999</v>
      </c>
      <c r="I45" t="n">
        <v>6</v>
      </c>
      <c r="J45" t="n">
        <v>221.4</v>
      </c>
      <c r="K45" t="n">
        <v>55.27</v>
      </c>
      <c r="L45" t="n">
        <v>11.75</v>
      </c>
      <c r="M45" t="n">
        <v>4</v>
      </c>
      <c r="N45" t="n">
        <v>49.38</v>
      </c>
      <c r="O45" t="n">
        <v>27540.09</v>
      </c>
      <c r="P45" t="n">
        <v>66.91</v>
      </c>
      <c r="Q45" t="n">
        <v>202.81</v>
      </c>
      <c r="R45" t="n">
        <v>20.76</v>
      </c>
      <c r="S45" t="n">
        <v>13.89</v>
      </c>
      <c r="T45" t="n">
        <v>1749.37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157.6135990035257</v>
      </c>
      <c r="AB45" t="n">
        <v>215.6538795777671</v>
      </c>
      <c r="AC45" t="n">
        <v>195.0721759830477</v>
      </c>
      <c r="AD45" t="n">
        <v>157613.5990035257</v>
      </c>
      <c r="AE45" t="n">
        <v>215653.8795777671</v>
      </c>
      <c r="AF45" t="n">
        <v>4.901817431284094e-06</v>
      </c>
      <c r="AG45" t="n">
        <v>6.901041666666667</v>
      </c>
      <c r="AH45" t="n">
        <v>195072.1759830477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12.6778</v>
      </c>
      <c r="E46" t="n">
        <v>7.89</v>
      </c>
      <c r="F46" t="n">
        <v>5.12</v>
      </c>
      <c r="G46" t="n">
        <v>61.44</v>
      </c>
      <c r="H46" t="n">
        <v>0.96</v>
      </c>
      <c r="I46" t="n">
        <v>5</v>
      </c>
      <c r="J46" t="n">
        <v>221.81</v>
      </c>
      <c r="K46" t="n">
        <v>55.27</v>
      </c>
      <c r="L46" t="n">
        <v>12</v>
      </c>
      <c r="M46" t="n">
        <v>3</v>
      </c>
      <c r="N46" t="n">
        <v>49.54</v>
      </c>
      <c r="O46" t="n">
        <v>27591.21</v>
      </c>
      <c r="P46" t="n">
        <v>66.48999999999999</v>
      </c>
      <c r="Q46" t="n">
        <v>202.81</v>
      </c>
      <c r="R46" t="n">
        <v>20.28</v>
      </c>
      <c r="S46" t="n">
        <v>13.89</v>
      </c>
      <c r="T46" t="n">
        <v>1516.76</v>
      </c>
      <c r="U46" t="n">
        <v>0.68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157.091400546437</v>
      </c>
      <c r="AB46" t="n">
        <v>214.9393846110087</v>
      </c>
      <c r="AC46" t="n">
        <v>194.4258714131165</v>
      </c>
      <c r="AD46" t="n">
        <v>157091.400546437</v>
      </c>
      <c r="AE46" t="n">
        <v>214939.3846110087</v>
      </c>
      <c r="AF46" t="n">
        <v>4.938394379352466e-06</v>
      </c>
      <c r="AG46" t="n">
        <v>6.848958333333333</v>
      </c>
      <c r="AH46" t="n">
        <v>194425.8714131165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12.6761</v>
      </c>
      <c r="E47" t="n">
        <v>7.89</v>
      </c>
      <c r="F47" t="n">
        <v>5.12</v>
      </c>
      <c r="G47" t="n">
        <v>61.46</v>
      </c>
      <c r="H47" t="n">
        <v>0.98</v>
      </c>
      <c r="I47" t="n">
        <v>5</v>
      </c>
      <c r="J47" t="n">
        <v>222.23</v>
      </c>
      <c r="K47" t="n">
        <v>55.27</v>
      </c>
      <c r="L47" t="n">
        <v>12.25</v>
      </c>
      <c r="M47" t="n">
        <v>3</v>
      </c>
      <c r="N47" t="n">
        <v>49.71</v>
      </c>
      <c r="O47" t="n">
        <v>27642.51</v>
      </c>
      <c r="P47" t="n">
        <v>66.41</v>
      </c>
      <c r="Q47" t="n">
        <v>202.93</v>
      </c>
      <c r="R47" t="n">
        <v>20.24</v>
      </c>
      <c r="S47" t="n">
        <v>13.89</v>
      </c>
      <c r="T47" t="n">
        <v>1496.61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157.0623849262147</v>
      </c>
      <c r="AB47" t="n">
        <v>214.8996841593418</v>
      </c>
      <c r="AC47" t="n">
        <v>194.3899599168368</v>
      </c>
      <c r="AD47" t="n">
        <v>157062.3849262148</v>
      </c>
      <c r="AE47" t="n">
        <v>214899.6841593418</v>
      </c>
      <c r="AF47" t="n">
        <v>4.937732176884774e-06</v>
      </c>
      <c r="AG47" t="n">
        <v>6.848958333333333</v>
      </c>
      <c r="AH47" t="n">
        <v>194389.9599168368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12.6725</v>
      </c>
      <c r="E48" t="n">
        <v>7.89</v>
      </c>
      <c r="F48" t="n">
        <v>5.12</v>
      </c>
      <c r="G48" t="n">
        <v>61.48</v>
      </c>
      <c r="H48" t="n">
        <v>1</v>
      </c>
      <c r="I48" t="n">
        <v>5</v>
      </c>
      <c r="J48" t="n">
        <v>222.65</v>
      </c>
      <c r="K48" t="n">
        <v>55.27</v>
      </c>
      <c r="L48" t="n">
        <v>12.5</v>
      </c>
      <c r="M48" t="n">
        <v>3</v>
      </c>
      <c r="N48" t="n">
        <v>49.87</v>
      </c>
      <c r="O48" t="n">
        <v>27693.75</v>
      </c>
      <c r="P48" t="n">
        <v>66.3</v>
      </c>
      <c r="Q48" t="n">
        <v>202.81</v>
      </c>
      <c r="R48" t="n">
        <v>20.33</v>
      </c>
      <c r="S48" t="n">
        <v>13.89</v>
      </c>
      <c r="T48" t="n">
        <v>1540.78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157.0264276118388</v>
      </c>
      <c r="AB48" t="n">
        <v>214.8504857754879</v>
      </c>
      <c r="AC48" t="n">
        <v>194.3454569576875</v>
      </c>
      <c r="AD48" t="n">
        <v>157026.4276118388</v>
      </c>
      <c r="AE48" t="n">
        <v>214850.4857754879</v>
      </c>
      <c r="AF48" t="n">
        <v>4.936329865776722e-06</v>
      </c>
      <c r="AG48" t="n">
        <v>6.848958333333333</v>
      </c>
      <c r="AH48" t="n">
        <v>194345.4569576875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12.6769</v>
      </c>
      <c r="E49" t="n">
        <v>7.89</v>
      </c>
      <c r="F49" t="n">
        <v>5.12</v>
      </c>
      <c r="G49" t="n">
        <v>61.45</v>
      </c>
      <c r="H49" t="n">
        <v>1.02</v>
      </c>
      <c r="I49" t="n">
        <v>5</v>
      </c>
      <c r="J49" t="n">
        <v>223.06</v>
      </c>
      <c r="K49" t="n">
        <v>55.27</v>
      </c>
      <c r="L49" t="n">
        <v>12.75</v>
      </c>
      <c r="M49" t="n">
        <v>3</v>
      </c>
      <c r="N49" t="n">
        <v>50.04</v>
      </c>
      <c r="O49" t="n">
        <v>27745.04</v>
      </c>
      <c r="P49" t="n">
        <v>66.18000000000001</v>
      </c>
      <c r="Q49" t="n">
        <v>202.84</v>
      </c>
      <c r="R49" t="n">
        <v>20.19</v>
      </c>
      <c r="S49" t="n">
        <v>13.89</v>
      </c>
      <c r="T49" t="n">
        <v>1469.07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156.9611443759446</v>
      </c>
      <c r="AB49" t="n">
        <v>214.7611623720445</v>
      </c>
      <c r="AC49" t="n">
        <v>194.2646584545025</v>
      </c>
      <c r="AD49" t="n">
        <v>156961.1443759446</v>
      </c>
      <c r="AE49" t="n">
        <v>214761.1623720445</v>
      </c>
      <c r="AF49" t="n">
        <v>4.938043801575452e-06</v>
      </c>
      <c r="AG49" t="n">
        <v>6.848958333333333</v>
      </c>
      <c r="AH49" t="n">
        <v>194264.6584545025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12.6792</v>
      </c>
      <c r="E50" t="n">
        <v>7.89</v>
      </c>
      <c r="F50" t="n">
        <v>5.12</v>
      </c>
      <c r="G50" t="n">
        <v>61.43</v>
      </c>
      <c r="H50" t="n">
        <v>1.03</v>
      </c>
      <c r="I50" t="n">
        <v>5</v>
      </c>
      <c r="J50" t="n">
        <v>223.48</v>
      </c>
      <c r="K50" t="n">
        <v>55.27</v>
      </c>
      <c r="L50" t="n">
        <v>13</v>
      </c>
      <c r="M50" t="n">
        <v>3</v>
      </c>
      <c r="N50" t="n">
        <v>50.21</v>
      </c>
      <c r="O50" t="n">
        <v>27796.39</v>
      </c>
      <c r="P50" t="n">
        <v>66.38</v>
      </c>
      <c r="Q50" t="n">
        <v>202.81</v>
      </c>
      <c r="R50" t="n">
        <v>20.16</v>
      </c>
      <c r="S50" t="n">
        <v>13.89</v>
      </c>
      <c r="T50" t="n">
        <v>1457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157.0398005778631</v>
      </c>
      <c r="AB50" t="n">
        <v>214.868783257576</v>
      </c>
      <c r="AC50" t="n">
        <v>194.3620081537658</v>
      </c>
      <c r="AD50" t="n">
        <v>157039.8005778631</v>
      </c>
      <c r="AE50" t="n">
        <v>214868.783257576</v>
      </c>
      <c r="AF50" t="n">
        <v>4.938939722561152e-06</v>
      </c>
      <c r="AG50" t="n">
        <v>6.848958333333333</v>
      </c>
      <c r="AH50" t="n">
        <v>194362.0081537658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12.664</v>
      </c>
      <c r="E51" t="n">
        <v>7.9</v>
      </c>
      <c r="F51" t="n">
        <v>5.13</v>
      </c>
      <c r="G51" t="n">
        <v>61.55</v>
      </c>
      <c r="H51" t="n">
        <v>1.05</v>
      </c>
      <c r="I51" t="n">
        <v>5</v>
      </c>
      <c r="J51" t="n">
        <v>223.89</v>
      </c>
      <c r="K51" t="n">
        <v>55.27</v>
      </c>
      <c r="L51" t="n">
        <v>13.25</v>
      </c>
      <c r="M51" t="n">
        <v>3</v>
      </c>
      <c r="N51" t="n">
        <v>50.37</v>
      </c>
      <c r="O51" t="n">
        <v>27847.8</v>
      </c>
      <c r="P51" t="n">
        <v>66.38</v>
      </c>
      <c r="Q51" t="n">
        <v>202.81</v>
      </c>
      <c r="R51" t="n">
        <v>20.45</v>
      </c>
      <c r="S51" t="n">
        <v>13.89</v>
      </c>
      <c r="T51" t="n">
        <v>1601.1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157.1093222216131</v>
      </c>
      <c r="AB51" t="n">
        <v>214.9639058376332</v>
      </c>
      <c r="AC51" t="n">
        <v>194.4480523682877</v>
      </c>
      <c r="AD51" t="n">
        <v>157109.3222216131</v>
      </c>
      <c r="AE51" t="n">
        <v>214963.9058376332</v>
      </c>
      <c r="AF51" t="n">
        <v>4.933018853438265e-06</v>
      </c>
      <c r="AG51" t="n">
        <v>6.857638888888889</v>
      </c>
      <c r="AH51" t="n">
        <v>194448.0523682877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12.6761</v>
      </c>
      <c r="E52" t="n">
        <v>7.89</v>
      </c>
      <c r="F52" t="n">
        <v>5.12</v>
      </c>
      <c r="G52" t="n">
        <v>61.46</v>
      </c>
      <c r="H52" t="n">
        <v>1.07</v>
      </c>
      <c r="I52" t="n">
        <v>5</v>
      </c>
      <c r="J52" t="n">
        <v>224.31</v>
      </c>
      <c r="K52" t="n">
        <v>55.27</v>
      </c>
      <c r="L52" t="n">
        <v>13.5</v>
      </c>
      <c r="M52" t="n">
        <v>3</v>
      </c>
      <c r="N52" t="n">
        <v>50.54</v>
      </c>
      <c r="O52" t="n">
        <v>27899.27</v>
      </c>
      <c r="P52" t="n">
        <v>66.01000000000001</v>
      </c>
      <c r="Q52" t="n">
        <v>202.81</v>
      </c>
      <c r="R52" t="n">
        <v>20.3</v>
      </c>
      <c r="S52" t="n">
        <v>13.89</v>
      </c>
      <c r="T52" t="n">
        <v>1524.8</v>
      </c>
      <c r="U52" t="n">
        <v>0.68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156.8906614918159</v>
      </c>
      <c r="AB52" t="n">
        <v>214.6647245804942</v>
      </c>
      <c r="AC52" t="n">
        <v>194.1774245504265</v>
      </c>
      <c r="AD52" t="n">
        <v>156890.6614918159</v>
      </c>
      <c r="AE52" t="n">
        <v>214664.7245804942</v>
      </c>
      <c r="AF52" t="n">
        <v>4.937732176884774e-06</v>
      </c>
      <c r="AG52" t="n">
        <v>6.848958333333333</v>
      </c>
      <c r="AH52" t="n">
        <v>194177.4245504265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12.6743</v>
      </c>
      <c r="E53" t="n">
        <v>7.89</v>
      </c>
      <c r="F53" t="n">
        <v>5.12</v>
      </c>
      <c r="G53" t="n">
        <v>61.47</v>
      </c>
      <c r="H53" t="n">
        <v>1.09</v>
      </c>
      <c r="I53" t="n">
        <v>5</v>
      </c>
      <c r="J53" t="n">
        <v>224.73</v>
      </c>
      <c r="K53" t="n">
        <v>55.27</v>
      </c>
      <c r="L53" t="n">
        <v>13.75</v>
      </c>
      <c r="M53" t="n">
        <v>3</v>
      </c>
      <c r="N53" t="n">
        <v>50.71</v>
      </c>
      <c r="O53" t="n">
        <v>27950.8</v>
      </c>
      <c r="P53" t="n">
        <v>65.69</v>
      </c>
      <c r="Q53" t="n">
        <v>202.83</v>
      </c>
      <c r="R53" t="n">
        <v>20.31</v>
      </c>
      <c r="S53" t="n">
        <v>13.89</v>
      </c>
      <c r="T53" t="n">
        <v>1530.24</v>
      </c>
      <c r="U53" t="n">
        <v>0.68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156.7588780674342</v>
      </c>
      <c r="AB53" t="n">
        <v>214.4844126853809</v>
      </c>
      <c r="AC53" t="n">
        <v>194.0143213695134</v>
      </c>
      <c r="AD53" t="n">
        <v>156758.8780674342</v>
      </c>
      <c r="AE53" t="n">
        <v>214484.4126853809</v>
      </c>
      <c r="AF53" t="n">
        <v>4.937031021330748e-06</v>
      </c>
      <c r="AG53" t="n">
        <v>6.848958333333333</v>
      </c>
      <c r="AH53" t="n">
        <v>194014.3213695134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12.6792</v>
      </c>
      <c r="E54" t="n">
        <v>7.89</v>
      </c>
      <c r="F54" t="n">
        <v>5.12</v>
      </c>
      <c r="G54" t="n">
        <v>61.43</v>
      </c>
      <c r="H54" t="n">
        <v>1.11</v>
      </c>
      <c r="I54" t="n">
        <v>5</v>
      </c>
      <c r="J54" t="n">
        <v>225.15</v>
      </c>
      <c r="K54" t="n">
        <v>55.27</v>
      </c>
      <c r="L54" t="n">
        <v>14</v>
      </c>
      <c r="M54" t="n">
        <v>3</v>
      </c>
      <c r="N54" t="n">
        <v>50.88</v>
      </c>
      <c r="O54" t="n">
        <v>28002.38</v>
      </c>
      <c r="P54" t="n">
        <v>65.31999999999999</v>
      </c>
      <c r="Q54" t="n">
        <v>202.82</v>
      </c>
      <c r="R54" t="n">
        <v>20.2</v>
      </c>
      <c r="S54" t="n">
        <v>13.89</v>
      </c>
      <c r="T54" t="n">
        <v>1473.25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156.584844738301</v>
      </c>
      <c r="AB54" t="n">
        <v>214.2462926066523</v>
      </c>
      <c r="AC54" t="n">
        <v>193.7989271368949</v>
      </c>
      <c r="AD54" t="n">
        <v>156584.844738301</v>
      </c>
      <c r="AE54" t="n">
        <v>214246.2926066523</v>
      </c>
      <c r="AF54" t="n">
        <v>4.938939722561152e-06</v>
      </c>
      <c r="AG54" t="n">
        <v>6.848958333333333</v>
      </c>
      <c r="AH54" t="n">
        <v>193798.927136895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12.6921</v>
      </c>
      <c r="E55" t="n">
        <v>7.88</v>
      </c>
      <c r="F55" t="n">
        <v>5.11</v>
      </c>
      <c r="G55" t="n">
        <v>61.34</v>
      </c>
      <c r="H55" t="n">
        <v>1.12</v>
      </c>
      <c r="I55" t="n">
        <v>5</v>
      </c>
      <c r="J55" t="n">
        <v>225.57</v>
      </c>
      <c r="K55" t="n">
        <v>55.27</v>
      </c>
      <c r="L55" t="n">
        <v>14.25</v>
      </c>
      <c r="M55" t="n">
        <v>3</v>
      </c>
      <c r="N55" t="n">
        <v>51.04</v>
      </c>
      <c r="O55" t="n">
        <v>28054.03</v>
      </c>
      <c r="P55" t="n">
        <v>64.67</v>
      </c>
      <c r="Q55" t="n">
        <v>202.81</v>
      </c>
      <c r="R55" t="n">
        <v>19.96</v>
      </c>
      <c r="S55" t="n">
        <v>13.89</v>
      </c>
      <c r="T55" t="n">
        <v>1353.69</v>
      </c>
      <c r="U55" t="n">
        <v>0.7</v>
      </c>
      <c r="V55" t="n">
        <v>0.76</v>
      </c>
      <c r="W55" t="n">
        <v>0.64</v>
      </c>
      <c r="X55" t="n">
        <v>0.07000000000000001</v>
      </c>
      <c r="Y55" t="n">
        <v>1</v>
      </c>
      <c r="Z55" t="n">
        <v>10</v>
      </c>
      <c r="AA55" t="n">
        <v>156.2444320936361</v>
      </c>
      <c r="AB55" t="n">
        <v>213.780525008276</v>
      </c>
      <c r="AC55" t="n">
        <v>193.3776117443986</v>
      </c>
      <c r="AD55" t="n">
        <v>156244.4320936361</v>
      </c>
      <c r="AE55" t="n">
        <v>213780.525008276</v>
      </c>
      <c r="AF55" t="n">
        <v>4.943964670698341e-06</v>
      </c>
      <c r="AG55" t="n">
        <v>6.840277777777778</v>
      </c>
      <c r="AH55" t="n">
        <v>193377.6117443986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12.6899</v>
      </c>
      <c r="E56" t="n">
        <v>7.88</v>
      </c>
      <c r="F56" t="n">
        <v>5.11</v>
      </c>
      <c r="G56" t="n">
        <v>61.35</v>
      </c>
      <c r="H56" t="n">
        <v>1.14</v>
      </c>
      <c r="I56" t="n">
        <v>5</v>
      </c>
      <c r="J56" t="n">
        <v>225.99</v>
      </c>
      <c r="K56" t="n">
        <v>55.27</v>
      </c>
      <c r="L56" t="n">
        <v>14.5</v>
      </c>
      <c r="M56" t="n">
        <v>3</v>
      </c>
      <c r="N56" t="n">
        <v>51.21</v>
      </c>
      <c r="O56" t="n">
        <v>28105.73</v>
      </c>
      <c r="P56" t="n">
        <v>64.34999999999999</v>
      </c>
      <c r="Q56" t="n">
        <v>202.83</v>
      </c>
      <c r="R56" t="n">
        <v>19.96</v>
      </c>
      <c r="S56" t="n">
        <v>13.89</v>
      </c>
      <c r="T56" t="n">
        <v>1353.51</v>
      </c>
      <c r="U56" t="n">
        <v>0.7</v>
      </c>
      <c r="V56" t="n">
        <v>0.76</v>
      </c>
      <c r="W56" t="n">
        <v>0.64</v>
      </c>
      <c r="X56" t="n">
        <v>0.07000000000000001</v>
      </c>
      <c r="Y56" t="n">
        <v>1</v>
      </c>
      <c r="Z56" t="n">
        <v>10</v>
      </c>
      <c r="AA56" t="n">
        <v>156.113944846374</v>
      </c>
      <c r="AB56" t="n">
        <v>213.6019865998811</v>
      </c>
      <c r="AC56" t="n">
        <v>193.2161127911206</v>
      </c>
      <c r="AD56" t="n">
        <v>156113.944846374</v>
      </c>
      <c r="AE56" t="n">
        <v>213601.9865998811</v>
      </c>
      <c r="AF56" t="n">
        <v>4.943107702798976e-06</v>
      </c>
      <c r="AG56" t="n">
        <v>6.840277777777778</v>
      </c>
      <c r="AH56" t="n">
        <v>193216.1127911206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12.6765</v>
      </c>
      <c r="E57" t="n">
        <v>7.89</v>
      </c>
      <c r="F57" t="n">
        <v>5.12</v>
      </c>
      <c r="G57" t="n">
        <v>61.45</v>
      </c>
      <c r="H57" t="n">
        <v>1.16</v>
      </c>
      <c r="I57" t="n">
        <v>5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64.27</v>
      </c>
      <c r="Q57" t="n">
        <v>202.81</v>
      </c>
      <c r="R57" t="n">
        <v>20.24</v>
      </c>
      <c r="S57" t="n">
        <v>13.89</v>
      </c>
      <c r="T57" t="n">
        <v>1492.85</v>
      </c>
      <c r="U57" t="n">
        <v>0.6899999999999999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156.142440598999</v>
      </c>
      <c r="AB57" t="n">
        <v>213.6409757457665</v>
      </c>
      <c r="AC57" t="n">
        <v>193.2513808676443</v>
      </c>
      <c r="AD57" t="n">
        <v>156142.440598999</v>
      </c>
      <c r="AE57" t="n">
        <v>213640.9757457665</v>
      </c>
      <c r="AF57" t="n">
        <v>4.937887989230114e-06</v>
      </c>
      <c r="AG57" t="n">
        <v>6.848958333333333</v>
      </c>
      <c r="AH57" t="n">
        <v>193251.3808676443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12.6854</v>
      </c>
      <c r="E58" t="n">
        <v>7.88</v>
      </c>
      <c r="F58" t="n">
        <v>5.12</v>
      </c>
      <c r="G58" t="n">
        <v>61.39</v>
      </c>
      <c r="H58" t="n">
        <v>1.18</v>
      </c>
      <c r="I58" t="n">
        <v>5</v>
      </c>
      <c r="J58" t="n">
        <v>226.83</v>
      </c>
      <c r="K58" t="n">
        <v>55.27</v>
      </c>
      <c r="L58" t="n">
        <v>15</v>
      </c>
      <c r="M58" t="n">
        <v>3</v>
      </c>
      <c r="N58" t="n">
        <v>51.55</v>
      </c>
      <c r="O58" t="n">
        <v>28209.31</v>
      </c>
      <c r="P58" t="n">
        <v>63.89</v>
      </c>
      <c r="Q58" t="n">
        <v>202.82</v>
      </c>
      <c r="R58" t="n">
        <v>20.07</v>
      </c>
      <c r="S58" t="n">
        <v>13.89</v>
      </c>
      <c r="T58" t="n">
        <v>1411.3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155.9522099434338</v>
      </c>
      <c r="AB58" t="n">
        <v>213.380693770438</v>
      </c>
      <c r="AC58" t="n">
        <v>193.0159398387331</v>
      </c>
      <c r="AD58" t="n">
        <v>155952.2099434338</v>
      </c>
      <c r="AE58" t="n">
        <v>213380.693770438</v>
      </c>
      <c r="AF58" t="n">
        <v>4.941354813913909e-06</v>
      </c>
      <c r="AG58" t="n">
        <v>6.840277777777778</v>
      </c>
      <c r="AH58" t="n">
        <v>193015.9398387331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12.7841</v>
      </c>
      <c r="E59" t="n">
        <v>7.82</v>
      </c>
      <c r="F59" t="n">
        <v>5.1</v>
      </c>
      <c r="G59" t="n">
        <v>76.43000000000001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63.36</v>
      </c>
      <c r="Q59" t="n">
        <v>202.81</v>
      </c>
      <c r="R59" t="n">
        <v>19.35</v>
      </c>
      <c r="S59" t="n">
        <v>13.89</v>
      </c>
      <c r="T59" t="n">
        <v>1053.85</v>
      </c>
      <c r="U59" t="n">
        <v>0.72</v>
      </c>
      <c r="V59" t="n">
        <v>0.76</v>
      </c>
      <c r="W59" t="n">
        <v>0.65</v>
      </c>
      <c r="X59" t="n">
        <v>0.06</v>
      </c>
      <c r="Y59" t="n">
        <v>1</v>
      </c>
      <c r="Z59" t="n">
        <v>10</v>
      </c>
      <c r="AA59" t="n">
        <v>155.3852396493263</v>
      </c>
      <c r="AB59" t="n">
        <v>212.6049400010766</v>
      </c>
      <c r="AC59" t="n">
        <v>192.3142229203419</v>
      </c>
      <c r="AD59" t="n">
        <v>155385.2396493263</v>
      </c>
      <c r="AE59" t="n">
        <v>212604.9400010766</v>
      </c>
      <c r="AF59" t="n">
        <v>4.979801510126352e-06</v>
      </c>
      <c r="AG59" t="n">
        <v>6.788194444444445</v>
      </c>
      <c r="AH59" t="n">
        <v>192314.2229203419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12.7814</v>
      </c>
      <c r="E60" t="n">
        <v>7.82</v>
      </c>
      <c r="F60" t="n">
        <v>5.1</v>
      </c>
      <c r="G60" t="n">
        <v>76.45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63.42</v>
      </c>
      <c r="Q60" t="n">
        <v>202.81</v>
      </c>
      <c r="R60" t="n">
        <v>19.46</v>
      </c>
      <c r="S60" t="n">
        <v>13.89</v>
      </c>
      <c r="T60" t="n">
        <v>1109.7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155.4188196173831</v>
      </c>
      <c r="AB60" t="n">
        <v>212.6508855948155</v>
      </c>
      <c r="AC60" t="n">
        <v>192.3557835310995</v>
      </c>
      <c r="AD60" t="n">
        <v>155418.8196173831</v>
      </c>
      <c r="AE60" t="n">
        <v>212650.8855948155</v>
      </c>
      <c r="AF60" t="n">
        <v>4.978749776795313e-06</v>
      </c>
      <c r="AG60" t="n">
        <v>6.788194444444445</v>
      </c>
      <c r="AH60" t="n">
        <v>192355.7835310996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12.7796</v>
      </c>
      <c r="E61" t="n">
        <v>7.82</v>
      </c>
      <c r="F61" t="n">
        <v>5.1</v>
      </c>
      <c r="G61" t="n">
        <v>76.47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63.75</v>
      </c>
      <c r="Q61" t="n">
        <v>202.81</v>
      </c>
      <c r="R61" t="n">
        <v>19.45</v>
      </c>
      <c r="S61" t="n">
        <v>13.89</v>
      </c>
      <c r="T61" t="n">
        <v>1106.38</v>
      </c>
      <c r="U61" t="n">
        <v>0.71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155.564705333486</v>
      </c>
      <c r="AB61" t="n">
        <v>212.850492867611</v>
      </c>
      <c r="AC61" t="n">
        <v>192.53634056593</v>
      </c>
      <c r="AD61" t="n">
        <v>155564.705333486</v>
      </c>
      <c r="AE61" t="n">
        <v>212850.492867611</v>
      </c>
      <c r="AF61" t="n">
        <v>4.978048621241285e-06</v>
      </c>
      <c r="AG61" t="n">
        <v>6.788194444444445</v>
      </c>
      <c r="AH61" t="n">
        <v>192536.34056593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12.775</v>
      </c>
      <c r="E62" t="n">
        <v>7.83</v>
      </c>
      <c r="F62" t="n">
        <v>5.1</v>
      </c>
      <c r="G62" t="n">
        <v>76.51000000000001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63.82</v>
      </c>
      <c r="Q62" t="n">
        <v>202.81</v>
      </c>
      <c r="R62" t="n">
        <v>19.6</v>
      </c>
      <c r="S62" t="n">
        <v>13.89</v>
      </c>
      <c r="T62" t="n">
        <v>1179.47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155.6082827484485</v>
      </c>
      <c r="AB62" t="n">
        <v>212.9101174092625</v>
      </c>
      <c r="AC62" t="n">
        <v>192.5902746250099</v>
      </c>
      <c r="AD62" t="n">
        <v>155608.2827484485</v>
      </c>
      <c r="AE62" t="n">
        <v>212910.1174092625</v>
      </c>
      <c r="AF62" t="n">
        <v>4.976256779269884e-06</v>
      </c>
      <c r="AG62" t="n">
        <v>6.796875</v>
      </c>
      <c r="AH62" t="n">
        <v>192590.2746250099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12.7768</v>
      </c>
      <c r="E63" t="n">
        <v>7.83</v>
      </c>
      <c r="F63" t="n">
        <v>5.1</v>
      </c>
      <c r="G63" t="n">
        <v>76.5</v>
      </c>
      <c r="H63" t="n">
        <v>1.26</v>
      </c>
      <c r="I63" t="n">
        <v>4</v>
      </c>
      <c r="J63" t="n">
        <v>228.93</v>
      </c>
      <c r="K63" t="n">
        <v>55.27</v>
      </c>
      <c r="L63" t="n">
        <v>16.25</v>
      </c>
      <c r="M63" t="n">
        <v>2</v>
      </c>
      <c r="N63" t="n">
        <v>52.41</v>
      </c>
      <c r="O63" t="n">
        <v>28469.32</v>
      </c>
      <c r="P63" t="n">
        <v>63.83</v>
      </c>
      <c r="Q63" t="n">
        <v>202.81</v>
      </c>
      <c r="R63" t="n">
        <v>19.53</v>
      </c>
      <c r="S63" t="n">
        <v>13.89</v>
      </c>
      <c r="T63" t="n">
        <v>1145.57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155.6071528709848</v>
      </c>
      <c r="AB63" t="n">
        <v>212.9085714610699</v>
      </c>
      <c r="AC63" t="n">
        <v>192.5888762199431</v>
      </c>
      <c r="AD63" t="n">
        <v>155607.1528709848</v>
      </c>
      <c r="AE63" t="n">
        <v>212908.5714610699</v>
      </c>
      <c r="AF63" t="n">
        <v>4.976957934823911e-06</v>
      </c>
      <c r="AG63" t="n">
        <v>6.796875</v>
      </c>
      <c r="AH63" t="n">
        <v>192588.8762199431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12.7741</v>
      </c>
      <c r="E64" t="n">
        <v>7.83</v>
      </c>
      <c r="F64" t="n">
        <v>5.1</v>
      </c>
      <c r="G64" t="n">
        <v>76.52</v>
      </c>
      <c r="H64" t="n">
        <v>1.28</v>
      </c>
      <c r="I64" t="n">
        <v>4</v>
      </c>
      <c r="J64" t="n">
        <v>229.36</v>
      </c>
      <c r="K64" t="n">
        <v>55.27</v>
      </c>
      <c r="L64" t="n">
        <v>16.5</v>
      </c>
      <c r="M64" t="n">
        <v>2</v>
      </c>
      <c r="N64" t="n">
        <v>52.58</v>
      </c>
      <c r="O64" t="n">
        <v>28521.51</v>
      </c>
      <c r="P64" t="n">
        <v>63.72</v>
      </c>
      <c r="Q64" t="n">
        <v>202.81</v>
      </c>
      <c r="R64" t="n">
        <v>19.66</v>
      </c>
      <c r="S64" t="n">
        <v>13.89</v>
      </c>
      <c r="T64" t="n">
        <v>1210.89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155.5683763789452</v>
      </c>
      <c r="AB64" t="n">
        <v>212.8555157539633</v>
      </c>
      <c r="AC64" t="n">
        <v>192.5408840750586</v>
      </c>
      <c r="AD64" t="n">
        <v>155568.3763789452</v>
      </c>
      <c r="AE64" t="n">
        <v>212855.5157539633</v>
      </c>
      <c r="AF64" t="n">
        <v>4.975906201492873e-06</v>
      </c>
      <c r="AG64" t="n">
        <v>6.796875</v>
      </c>
      <c r="AH64" t="n">
        <v>192540.8840750586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12.7845</v>
      </c>
      <c r="E65" t="n">
        <v>7.82</v>
      </c>
      <c r="F65" t="n">
        <v>5.09</v>
      </c>
      <c r="G65" t="n">
        <v>76.42</v>
      </c>
      <c r="H65" t="n">
        <v>1.3</v>
      </c>
      <c r="I65" t="n">
        <v>4</v>
      </c>
      <c r="J65" t="n">
        <v>229.78</v>
      </c>
      <c r="K65" t="n">
        <v>55.27</v>
      </c>
      <c r="L65" t="n">
        <v>16.75</v>
      </c>
      <c r="M65" t="n">
        <v>2</v>
      </c>
      <c r="N65" t="n">
        <v>52.76</v>
      </c>
      <c r="O65" t="n">
        <v>28573.75</v>
      </c>
      <c r="P65" t="n">
        <v>63.39</v>
      </c>
      <c r="Q65" t="n">
        <v>202.81</v>
      </c>
      <c r="R65" t="n">
        <v>19.45</v>
      </c>
      <c r="S65" t="n">
        <v>13.89</v>
      </c>
      <c r="T65" t="n">
        <v>1104.51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155.3751362171215</v>
      </c>
      <c r="AB65" t="n">
        <v>212.591116039402</v>
      </c>
      <c r="AC65" t="n">
        <v>192.3017182981676</v>
      </c>
      <c r="AD65" t="n">
        <v>155375.1362171215</v>
      </c>
      <c r="AE65" t="n">
        <v>212591.116039402</v>
      </c>
      <c r="AF65" t="n">
        <v>4.97995732247169e-06</v>
      </c>
      <c r="AG65" t="n">
        <v>6.788194444444445</v>
      </c>
      <c r="AH65" t="n">
        <v>192301.7182981676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12.78</v>
      </c>
      <c r="E66" t="n">
        <v>7.82</v>
      </c>
      <c r="F66" t="n">
        <v>5.1</v>
      </c>
      <c r="G66" t="n">
        <v>76.47</v>
      </c>
      <c r="H66" t="n">
        <v>1.31</v>
      </c>
      <c r="I66" t="n">
        <v>4</v>
      </c>
      <c r="J66" t="n">
        <v>230.2</v>
      </c>
      <c r="K66" t="n">
        <v>55.27</v>
      </c>
      <c r="L66" t="n">
        <v>17</v>
      </c>
      <c r="M66" t="n">
        <v>2</v>
      </c>
      <c r="N66" t="n">
        <v>52.93</v>
      </c>
      <c r="O66" t="n">
        <v>28626.06</v>
      </c>
      <c r="P66" t="n">
        <v>63.54</v>
      </c>
      <c r="Q66" t="n">
        <v>202.81</v>
      </c>
      <c r="R66" t="n">
        <v>19.47</v>
      </c>
      <c r="S66" t="n">
        <v>13.89</v>
      </c>
      <c r="T66" t="n">
        <v>1113.61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155.4740875590037</v>
      </c>
      <c r="AB66" t="n">
        <v>212.7265056307903</v>
      </c>
      <c r="AC66" t="n">
        <v>192.4241864969743</v>
      </c>
      <c r="AD66" t="n">
        <v>155474.0875590037</v>
      </c>
      <c r="AE66" t="n">
        <v>212726.5056307903</v>
      </c>
      <c r="AF66" t="n">
        <v>4.978204433586624e-06</v>
      </c>
      <c r="AG66" t="n">
        <v>6.788194444444445</v>
      </c>
      <c r="AH66" t="n">
        <v>192424.1864969743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12.7777</v>
      </c>
      <c r="E67" t="n">
        <v>7.83</v>
      </c>
      <c r="F67" t="n">
        <v>5.1</v>
      </c>
      <c r="G67" t="n">
        <v>76.48999999999999</v>
      </c>
      <c r="H67" t="n">
        <v>1.33</v>
      </c>
      <c r="I67" t="n">
        <v>4</v>
      </c>
      <c r="J67" t="n">
        <v>230.63</v>
      </c>
      <c r="K67" t="n">
        <v>55.27</v>
      </c>
      <c r="L67" t="n">
        <v>17.25</v>
      </c>
      <c r="M67" t="n">
        <v>2</v>
      </c>
      <c r="N67" t="n">
        <v>53.11</v>
      </c>
      <c r="O67" t="n">
        <v>28678.42</v>
      </c>
      <c r="P67" t="n">
        <v>63.27</v>
      </c>
      <c r="Q67" t="n">
        <v>202.81</v>
      </c>
      <c r="R67" t="n">
        <v>19.46</v>
      </c>
      <c r="S67" t="n">
        <v>13.89</v>
      </c>
      <c r="T67" t="n">
        <v>1110.14</v>
      </c>
      <c r="U67" t="n">
        <v>0.71</v>
      </c>
      <c r="V67" t="n">
        <v>0.76</v>
      </c>
      <c r="W67" t="n">
        <v>0.65</v>
      </c>
      <c r="X67" t="n">
        <v>0.06</v>
      </c>
      <c r="Y67" t="n">
        <v>1</v>
      </c>
      <c r="Z67" t="n">
        <v>10</v>
      </c>
      <c r="AA67" t="n">
        <v>155.3659573755019</v>
      </c>
      <c r="AB67" t="n">
        <v>212.5785571433562</v>
      </c>
      <c r="AC67" t="n">
        <v>192.2903580055339</v>
      </c>
      <c r="AD67" t="n">
        <v>155365.9573755019</v>
      </c>
      <c r="AE67" t="n">
        <v>212578.5571433562</v>
      </c>
      <c r="AF67" t="n">
        <v>4.977308512600924e-06</v>
      </c>
      <c r="AG67" t="n">
        <v>6.796875</v>
      </c>
      <c r="AH67" t="n">
        <v>192290.3580055339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12.7796</v>
      </c>
      <c r="E68" t="n">
        <v>7.82</v>
      </c>
      <c r="F68" t="n">
        <v>5.1</v>
      </c>
      <c r="G68" t="n">
        <v>76.47</v>
      </c>
      <c r="H68" t="n">
        <v>1.35</v>
      </c>
      <c r="I68" t="n">
        <v>4</v>
      </c>
      <c r="J68" t="n">
        <v>231.05</v>
      </c>
      <c r="K68" t="n">
        <v>55.27</v>
      </c>
      <c r="L68" t="n">
        <v>17.5</v>
      </c>
      <c r="M68" t="n">
        <v>2</v>
      </c>
      <c r="N68" t="n">
        <v>53.28</v>
      </c>
      <c r="O68" t="n">
        <v>28730.85</v>
      </c>
      <c r="P68" t="n">
        <v>63</v>
      </c>
      <c r="Q68" t="n">
        <v>202.81</v>
      </c>
      <c r="R68" t="n">
        <v>19.53</v>
      </c>
      <c r="S68" t="n">
        <v>13.89</v>
      </c>
      <c r="T68" t="n">
        <v>1145.79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155.2453315717706</v>
      </c>
      <c r="AB68" t="n">
        <v>212.4135115970562</v>
      </c>
      <c r="AC68" t="n">
        <v>192.1410641745298</v>
      </c>
      <c r="AD68" t="n">
        <v>155245.3315717706</v>
      </c>
      <c r="AE68" t="n">
        <v>212413.5115970562</v>
      </c>
      <c r="AF68" t="n">
        <v>4.978048621241285e-06</v>
      </c>
      <c r="AG68" t="n">
        <v>6.788194444444445</v>
      </c>
      <c r="AH68" t="n">
        <v>192141.0641745298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12.78</v>
      </c>
      <c r="E69" t="n">
        <v>7.82</v>
      </c>
      <c r="F69" t="n">
        <v>5.1</v>
      </c>
      <c r="G69" t="n">
        <v>76.47</v>
      </c>
      <c r="H69" t="n">
        <v>1.36</v>
      </c>
      <c r="I69" t="n">
        <v>4</v>
      </c>
      <c r="J69" t="n">
        <v>231.48</v>
      </c>
      <c r="K69" t="n">
        <v>55.27</v>
      </c>
      <c r="L69" t="n">
        <v>17.75</v>
      </c>
      <c r="M69" t="n">
        <v>2</v>
      </c>
      <c r="N69" t="n">
        <v>53.46</v>
      </c>
      <c r="O69" t="n">
        <v>28783.34</v>
      </c>
      <c r="P69" t="n">
        <v>62.7</v>
      </c>
      <c r="Q69" t="n">
        <v>202.82</v>
      </c>
      <c r="R69" t="n">
        <v>19.43</v>
      </c>
      <c r="S69" t="n">
        <v>13.89</v>
      </c>
      <c r="T69" t="n">
        <v>1093.5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155.1164001414571</v>
      </c>
      <c r="AB69" t="n">
        <v>212.2371019260482</v>
      </c>
      <c r="AC69" t="n">
        <v>191.9814907949302</v>
      </c>
      <c r="AD69" t="n">
        <v>155116.4001414572</v>
      </c>
      <c r="AE69" t="n">
        <v>212237.1019260482</v>
      </c>
      <c r="AF69" t="n">
        <v>4.978204433586624e-06</v>
      </c>
      <c r="AG69" t="n">
        <v>6.788194444444445</v>
      </c>
      <c r="AH69" t="n">
        <v>191981.4907949302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12.7895</v>
      </c>
      <c r="E70" t="n">
        <v>7.82</v>
      </c>
      <c r="F70" t="n">
        <v>5.09</v>
      </c>
      <c r="G70" t="n">
        <v>76.38</v>
      </c>
      <c r="H70" t="n">
        <v>1.38</v>
      </c>
      <c r="I70" t="n">
        <v>4</v>
      </c>
      <c r="J70" t="n">
        <v>231.91</v>
      </c>
      <c r="K70" t="n">
        <v>55.27</v>
      </c>
      <c r="L70" t="n">
        <v>18</v>
      </c>
      <c r="M70" t="n">
        <v>2</v>
      </c>
      <c r="N70" t="n">
        <v>53.63</v>
      </c>
      <c r="O70" t="n">
        <v>28835.89</v>
      </c>
      <c r="P70" t="n">
        <v>62.46</v>
      </c>
      <c r="Q70" t="n">
        <v>202.81</v>
      </c>
      <c r="R70" t="n">
        <v>19.27</v>
      </c>
      <c r="S70" t="n">
        <v>13.89</v>
      </c>
      <c r="T70" t="n">
        <v>1014.49</v>
      </c>
      <c r="U70" t="n">
        <v>0.72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154.9645555175656</v>
      </c>
      <c r="AB70" t="n">
        <v>212.0293414127278</v>
      </c>
      <c r="AC70" t="n">
        <v>191.7935586534074</v>
      </c>
      <c r="AD70" t="n">
        <v>154964.5555175656</v>
      </c>
      <c r="AE70" t="n">
        <v>212029.3414127278</v>
      </c>
      <c r="AF70" t="n">
        <v>4.981904976788431e-06</v>
      </c>
      <c r="AG70" t="n">
        <v>6.788194444444445</v>
      </c>
      <c r="AH70" t="n">
        <v>191793.5586534074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12.7823</v>
      </c>
      <c r="E71" t="n">
        <v>7.82</v>
      </c>
      <c r="F71" t="n">
        <v>5.1</v>
      </c>
      <c r="G71" t="n">
        <v>76.45</v>
      </c>
      <c r="H71" t="n">
        <v>1.4</v>
      </c>
      <c r="I71" t="n">
        <v>4</v>
      </c>
      <c r="J71" t="n">
        <v>232.33</v>
      </c>
      <c r="K71" t="n">
        <v>55.27</v>
      </c>
      <c r="L71" t="n">
        <v>18.25</v>
      </c>
      <c r="M71" t="n">
        <v>2</v>
      </c>
      <c r="N71" t="n">
        <v>53.81</v>
      </c>
      <c r="O71" t="n">
        <v>28888.51</v>
      </c>
      <c r="P71" t="n">
        <v>62.14</v>
      </c>
      <c r="Q71" t="n">
        <v>202.81</v>
      </c>
      <c r="R71" t="n">
        <v>19.43</v>
      </c>
      <c r="S71" t="n">
        <v>13.89</v>
      </c>
      <c r="T71" t="n">
        <v>1094.18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154.8711901335725</v>
      </c>
      <c r="AB71" t="n">
        <v>211.9015947753585</v>
      </c>
      <c r="AC71" t="n">
        <v>191.678003975815</v>
      </c>
      <c r="AD71" t="n">
        <v>154871.1901335725</v>
      </c>
      <c r="AE71" t="n">
        <v>211901.5947753584</v>
      </c>
      <c r="AF71" t="n">
        <v>4.979100354572324e-06</v>
      </c>
      <c r="AG71" t="n">
        <v>6.788194444444445</v>
      </c>
      <c r="AH71" t="n">
        <v>191678.003975815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12.7877</v>
      </c>
      <c r="E72" t="n">
        <v>7.82</v>
      </c>
      <c r="F72" t="n">
        <v>5.09</v>
      </c>
      <c r="G72" t="n">
        <v>76.40000000000001</v>
      </c>
      <c r="H72" t="n">
        <v>1.41</v>
      </c>
      <c r="I72" t="n">
        <v>4</v>
      </c>
      <c r="J72" t="n">
        <v>232.76</v>
      </c>
      <c r="K72" t="n">
        <v>55.27</v>
      </c>
      <c r="L72" t="n">
        <v>18.5</v>
      </c>
      <c r="M72" t="n">
        <v>2</v>
      </c>
      <c r="N72" t="n">
        <v>53.99</v>
      </c>
      <c r="O72" t="n">
        <v>28941.18</v>
      </c>
      <c r="P72" t="n">
        <v>61.65</v>
      </c>
      <c r="Q72" t="n">
        <v>202.81</v>
      </c>
      <c r="R72" t="n">
        <v>19.34</v>
      </c>
      <c r="S72" t="n">
        <v>13.89</v>
      </c>
      <c r="T72" t="n">
        <v>1050.71</v>
      </c>
      <c r="U72" t="n">
        <v>0.72</v>
      </c>
      <c r="V72" t="n">
        <v>0.76</v>
      </c>
      <c r="W72" t="n">
        <v>0.64</v>
      </c>
      <c r="X72" t="n">
        <v>0.05</v>
      </c>
      <c r="Y72" t="n">
        <v>1</v>
      </c>
      <c r="Z72" t="n">
        <v>10</v>
      </c>
      <c r="AA72" t="n">
        <v>154.6251442595439</v>
      </c>
      <c r="AB72" t="n">
        <v>211.5649439557349</v>
      </c>
      <c r="AC72" t="n">
        <v>191.3734826379237</v>
      </c>
      <c r="AD72" t="n">
        <v>154625.1442595439</v>
      </c>
      <c r="AE72" t="n">
        <v>211564.9439557349</v>
      </c>
      <c r="AF72" t="n">
        <v>4.981203821234403e-06</v>
      </c>
      <c r="AG72" t="n">
        <v>6.788194444444445</v>
      </c>
      <c r="AH72" t="n">
        <v>191373.4826379237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12.7982</v>
      </c>
      <c r="E73" t="n">
        <v>7.81</v>
      </c>
      <c r="F73" t="n">
        <v>5.09</v>
      </c>
      <c r="G73" t="n">
        <v>76.3</v>
      </c>
      <c r="H73" t="n">
        <v>1.43</v>
      </c>
      <c r="I73" t="n">
        <v>4</v>
      </c>
      <c r="J73" t="n">
        <v>233.19</v>
      </c>
      <c r="K73" t="n">
        <v>55.27</v>
      </c>
      <c r="L73" t="n">
        <v>18.75</v>
      </c>
      <c r="M73" t="n">
        <v>2</v>
      </c>
      <c r="N73" t="n">
        <v>54.17</v>
      </c>
      <c r="O73" t="n">
        <v>28993.92</v>
      </c>
      <c r="P73" t="n">
        <v>60.95</v>
      </c>
      <c r="Q73" t="n">
        <v>202.81</v>
      </c>
      <c r="R73" t="n">
        <v>19.11</v>
      </c>
      <c r="S73" t="n">
        <v>13.89</v>
      </c>
      <c r="T73" t="n">
        <v>934.51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154.2969178761709</v>
      </c>
      <c r="AB73" t="n">
        <v>211.1158501376781</v>
      </c>
      <c r="AC73" t="n">
        <v>190.967249703555</v>
      </c>
      <c r="AD73" t="n">
        <v>154296.9178761709</v>
      </c>
      <c r="AE73" t="n">
        <v>211115.8501376781</v>
      </c>
      <c r="AF73" t="n">
        <v>4.985293895299557e-06</v>
      </c>
      <c r="AG73" t="n">
        <v>6.779513888888889</v>
      </c>
      <c r="AH73" t="n">
        <v>190967.249703555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12.7886</v>
      </c>
      <c r="E74" t="n">
        <v>7.82</v>
      </c>
      <c r="F74" t="n">
        <v>5.09</v>
      </c>
      <c r="G74" t="n">
        <v>76.39</v>
      </c>
      <c r="H74" t="n">
        <v>1.45</v>
      </c>
      <c r="I74" t="n">
        <v>4</v>
      </c>
      <c r="J74" t="n">
        <v>233.62</v>
      </c>
      <c r="K74" t="n">
        <v>55.27</v>
      </c>
      <c r="L74" t="n">
        <v>19</v>
      </c>
      <c r="M74" t="n">
        <v>2</v>
      </c>
      <c r="N74" t="n">
        <v>54.34</v>
      </c>
      <c r="O74" t="n">
        <v>29046.73</v>
      </c>
      <c r="P74" t="n">
        <v>60.82</v>
      </c>
      <c r="Q74" t="n">
        <v>202.81</v>
      </c>
      <c r="R74" t="n">
        <v>19.26</v>
      </c>
      <c r="S74" t="n">
        <v>13.89</v>
      </c>
      <c r="T74" t="n">
        <v>1010.61</v>
      </c>
      <c r="U74" t="n">
        <v>0.72</v>
      </c>
      <c r="V74" t="n">
        <v>0.76</v>
      </c>
      <c r="W74" t="n">
        <v>0.64</v>
      </c>
      <c r="X74" t="n">
        <v>0.05</v>
      </c>
      <c r="Y74" t="n">
        <v>1</v>
      </c>
      <c r="Z74" t="n">
        <v>10</v>
      </c>
      <c r="AA74" t="n">
        <v>154.2693298085516</v>
      </c>
      <c r="AB74" t="n">
        <v>211.0781029264618</v>
      </c>
      <c r="AC74" t="n">
        <v>190.9331050331987</v>
      </c>
      <c r="AD74" t="n">
        <v>154269.3298085516</v>
      </c>
      <c r="AE74" t="n">
        <v>211078.1029264618</v>
      </c>
      <c r="AF74" t="n">
        <v>4.981554399011416e-06</v>
      </c>
      <c r="AG74" t="n">
        <v>6.788194444444445</v>
      </c>
      <c r="AH74" t="n">
        <v>190933.1050331987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12.7955</v>
      </c>
      <c r="E75" t="n">
        <v>7.82</v>
      </c>
      <c r="F75" t="n">
        <v>5.09</v>
      </c>
      <c r="G75" t="n">
        <v>76.33</v>
      </c>
      <c r="H75" t="n">
        <v>1.46</v>
      </c>
      <c r="I75" t="n">
        <v>4</v>
      </c>
      <c r="J75" t="n">
        <v>234.04</v>
      </c>
      <c r="K75" t="n">
        <v>55.27</v>
      </c>
      <c r="L75" t="n">
        <v>19.25</v>
      </c>
      <c r="M75" t="n">
        <v>2</v>
      </c>
      <c r="N75" t="n">
        <v>54.52</v>
      </c>
      <c r="O75" t="n">
        <v>29099.59</v>
      </c>
      <c r="P75" t="n">
        <v>60.49</v>
      </c>
      <c r="Q75" t="n">
        <v>202.81</v>
      </c>
      <c r="R75" t="n">
        <v>19.17</v>
      </c>
      <c r="S75" t="n">
        <v>13.89</v>
      </c>
      <c r="T75" t="n">
        <v>963.1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154.1090738747732</v>
      </c>
      <c r="AB75" t="n">
        <v>210.8588336878734</v>
      </c>
      <c r="AC75" t="n">
        <v>190.7347625429948</v>
      </c>
      <c r="AD75" t="n">
        <v>154109.0738747732</v>
      </c>
      <c r="AE75" t="n">
        <v>210858.8336878734</v>
      </c>
      <c r="AF75" t="n">
        <v>4.984242161968517e-06</v>
      </c>
      <c r="AG75" t="n">
        <v>6.788194444444445</v>
      </c>
      <c r="AH75" t="n">
        <v>190734.7625429948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12.7973</v>
      </c>
      <c r="E76" t="n">
        <v>7.81</v>
      </c>
      <c r="F76" t="n">
        <v>5.09</v>
      </c>
      <c r="G76" t="n">
        <v>76.31</v>
      </c>
      <c r="H76" t="n">
        <v>1.48</v>
      </c>
      <c r="I76" t="n">
        <v>4</v>
      </c>
      <c r="J76" t="n">
        <v>234.47</v>
      </c>
      <c r="K76" t="n">
        <v>55.27</v>
      </c>
      <c r="L76" t="n">
        <v>19.5</v>
      </c>
      <c r="M76" t="n">
        <v>2</v>
      </c>
      <c r="N76" t="n">
        <v>54.7</v>
      </c>
      <c r="O76" t="n">
        <v>29152.52</v>
      </c>
      <c r="P76" t="n">
        <v>60.11</v>
      </c>
      <c r="Q76" t="n">
        <v>202.81</v>
      </c>
      <c r="R76" t="n">
        <v>19.13</v>
      </c>
      <c r="S76" t="n">
        <v>13.89</v>
      </c>
      <c r="T76" t="n">
        <v>942.4299999999999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153.9423120200445</v>
      </c>
      <c r="AB76" t="n">
        <v>210.6306627612199</v>
      </c>
      <c r="AC76" t="n">
        <v>190.5283679293411</v>
      </c>
      <c r="AD76" t="n">
        <v>153942.3120200445</v>
      </c>
      <c r="AE76" t="n">
        <v>210630.6627612199</v>
      </c>
      <c r="AF76" t="n">
        <v>4.984943317522544e-06</v>
      </c>
      <c r="AG76" t="n">
        <v>6.779513888888889</v>
      </c>
      <c r="AH76" t="n">
        <v>190528.3679293411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12.7955</v>
      </c>
      <c r="E77" t="n">
        <v>7.82</v>
      </c>
      <c r="F77" t="n">
        <v>5.09</v>
      </c>
      <c r="G77" t="n">
        <v>76.33</v>
      </c>
      <c r="H77" t="n">
        <v>1.49</v>
      </c>
      <c r="I77" t="n">
        <v>4</v>
      </c>
      <c r="J77" t="n">
        <v>234.9</v>
      </c>
      <c r="K77" t="n">
        <v>55.27</v>
      </c>
      <c r="L77" t="n">
        <v>19.75</v>
      </c>
      <c r="M77" t="n">
        <v>2</v>
      </c>
      <c r="N77" t="n">
        <v>54.88</v>
      </c>
      <c r="O77" t="n">
        <v>29205.51</v>
      </c>
      <c r="P77" t="n">
        <v>59.85</v>
      </c>
      <c r="Q77" t="n">
        <v>202.81</v>
      </c>
      <c r="R77" t="n">
        <v>19.11</v>
      </c>
      <c r="S77" t="n">
        <v>13.89</v>
      </c>
      <c r="T77" t="n">
        <v>934.11</v>
      </c>
      <c r="U77" t="n">
        <v>0.73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153.8368802533552</v>
      </c>
      <c r="AB77" t="n">
        <v>210.4864063667145</v>
      </c>
      <c r="AC77" t="n">
        <v>190.3978791626622</v>
      </c>
      <c r="AD77" t="n">
        <v>153836.8802533553</v>
      </c>
      <c r="AE77" t="n">
        <v>210486.4063667145</v>
      </c>
      <c r="AF77" t="n">
        <v>4.984242161968517e-06</v>
      </c>
      <c r="AG77" t="n">
        <v>6.788194444444445</v>
      </c>
      <c r="AH77" t="n">
        <v>190397.8791626621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12.8041</v>
      </c>
      <c r="E78" t="n">
        <v>7.81</v>
      </c>
      <c r="F78" t="n">
        <v>5.08</v>
      </c>
      <c r="G78" t="n">
        <v>76.25</v>
      </c>
      <c r="H78" t="n">
        <v>1.51</v>
      </c>
      <c r="I78" t="n">
        <v>4</v>
      </c>
      <c r="J78" t="n">
        <v>235.33</v>
      </c>
      <c r="K78" t="n">
        <v>55.27</v>
      </c>
      <c r="L78" t="n">
        <v>20</v>
      </c>
      <c r="M78" t="n">
        <v>2</v>
      </c>
      <c r="N78" t="n">
        <v>55.06</v>
      </c>
      <c r="O78" t="n">
        <v>29258.57</v>
      </c>
      <c r="P78" t="n">
        <v>59.19</v>
      </c>
      <c r="Q78" t="n">
        <v>202.81</v>
      </c>
      <c r="R78" t="n">
        <v>18.96</v>
      </c>
      <c r="S78" t="n">
        <v>13.89</v>
      </c>
      <c r="T78" t="n">
        <v>859.53</v>
      </c>
      <c r="U78" t="n">
        <v>0.73</v>
      </c>
      <c r="V78" t="n">
        <v>0.76</v>
      </c>
      <c r="W78" t="n">
        <v>0.64</v>
      </c>
      <c r="X78" t="n">
        <v>0.04</v>
      </c>
      <c r="Y78" t="n">
        <v>1</v>
      </c>
      <c r="Z78" t="n">
        <v>10</v>
      </c>
      <c r="AA78" t="n">
        <v>153.5102153306611</v>
      </c>
      <c r="AB78" t="n">
        <v>210.0394490080452</v>
      </c>
      <c r="AC78" t="n">
        <v>189.9935787869956</v>
      </c>
      <c r="AD78" t="n">
        <v>153510.2153306611</v>
      </c>
      <c r="AE78" t="n">
        <v>210039.4490080453</v>
      </c>
      <c r="AF78" t="n">
        <v>4.987592127393311e-06</v>
      </c>
      <c r="AG78" t="n">
        <v>6.779513888888889</v>
      </c>
      <c r="AH78" t="n">
        <v>189993.5787869956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12.8009</v>
      </c>
      <c r="E79" t="n">
        <v>7.81</v>
      </c>
      <c r="F79" t="n">
        <v>5.08</v>
      </c>
      <c r="G79" t="n">
        <v>76.28</v>
      </c>
      <c r="H79" t="n">
        <v>1.53</v>
      </c>
      <c r="I79" t="n">
        <v>4</v>
      </c>
      <c r="J79" t="n">
        <v>235.76</v>
      </c>
      <c r="K79" t="n">
        <v>55.27</v>
      </c>
      <c r="L79" t="n">
        <v>20.25</v>
      </c>
      <c r="M79" t="n">
        <v>2</v>
      </c>
      <c r="N79" t="n">
        <v>55.24</v>
      </c>
      <c r="O79" t="n">
        <v>29311.69</v>
      </c>
      <c r="P79" t="n">
        <v>58.53</v>
      </c>
      <c r="Q79" t="n">
        <v>202.81</v>
      </c>
      <c r="R79" t="n">
        <v>19.07</v>
      </c>
      <c r="S79" t="n">
        <v>13.89</v>
      </c>
      <c r="T79" t="n">
        <v>913.36</v>
      </c>
      <c r="U79" t="n">
        <v>0.73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153.2386722241903</v>
      </c>
      <c r="AB79" t="n">
        <v>209.6679117501358</v>
      </c>
      <c r="AC79" t="n">
        <v>189.657500523525</v>
      </c>
      <c r="AD79" t="n">
        <v>153238.6722241903</v>
      </c>
      <c r="AE79" t="n">
        <v>209667.9117501358</v>
      </c>
      <c r="AF79" t="n">
        <v>4.986345628630596e-06</v>
      </c>
      <c r="AG79" t="n">
        <v>6.779513888888889</v>
      </c>
      <c r="AH79" t="n">
        <v>189657.500523525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12.795</v>
      </c>
      <c r="E80" t="n">
        <v>7.82</v>
      </c>
      <c r="F80" t="n">
        <v>5.09</v>
      </c>
      <c r="G80" t="n">
        <v>76.33</v>
      </c>
      <c r="H80" t="n">
        <v>1.54</v>
      </c>
      <c r="I80" t="n">
        <v>4</v>
      </c>
      <c r="J80" t="n">
        <v>236.2</v>
      </c>
      <c r="K80" t="n">
        <v>55.27</v>
      </c>
      <c r="L80" t="n">
        <v>20.5</v>
      </c>
      <c r="M80" t="n">
        <v>2</v>
      </c>
      <c r="N80" t="n">
        <v>55.42</v>
      </c>
      <c r="O80" t="n">
        <v>29364.87</v>
      </c>
      <c r="P80" t="n">
        <v>57.96</v>
      </c>
      <c r="Q80" t="n">
        <v>202.81</v>
      </c>
      <c r="R80" t="n">
        <v>19.17</v>
      </c>
      <c r="S80" t="n">
        <v>13.89</v>
      </c>
      <c r="T80" t="n">
        <v>966.87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153.0344526816035</v>
      </c>
      <c r="AB80" t="n">
        <v>209.3884895624383</v>
      </c>
      <c r="AC80" t="n">
        <v>189.4047459972498</v>
      </c>
      <c r="AD80" t="n">
        <v>153034.4526816035</v>
      </c>
      <c r="AE80" t="n">
        <v>209388.4895624383</v>
      </c>
      <c r="AF80" t="n">
        <v>4.984047396536844e-06</v>
      </c>
      <c r="AG80" t="n">
        <v>6.788194444444445</v>
      </c>
      <c r="AH80" t="n">
        <v>189404.7459972498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12.8931</v>
      </c>
      <c r="E81" t="n">
        <v>7.76</v>
      </c>
      <c r="F81" t="n">
        <v>5.07</v>
      </c>
      <c r="G81" t="n">
        <v>101.39</v>
      </c>
      <c r="H81" t="n">
        <v>1.56</v>
      </c>
      <c r="I81" t="n">
        <v>3</v>
      </c>
      <c r="J81" t="n">
        <v>236.63</v>
      </c>
      <c r="K81" t="n">
        <v>55.27</v>
      </c>
      <c r="L81" t="n">
        <v>20.75</v>
      </c>
      <c r="M81" t="n">
        <v>1</v>
      </c>
      <c r="N81" t="n">
        <v>55.6</v>
      </c>
      <c r="O81" t="n">
        <v>29418.12</v>
      </c>
      <c r="P81" t="n">
        <v>57.54</v>
      </c>
      <c r="Q81" t="n">
        <v>202.81</v>
      </c>
      <c r="R81" t="n">
        <v>18.62</v>
      </c>
      <c r="S81" t="n">
        <v>13.89</v>
      </c>
      <c r="T81" t="n">
        <v>694.05</v>
      </c>
      <c r="U81" t="n">
        <v>0.75</v>
      </c>
      <c r="V81" t="n">
        <v>0.76</v>
      </c>
      <c r="W81" t="n">
        <v>0.64</v>
      </c>
      <c r="X81" t="n">
        <v>0.03</v>
      </c>
      <c r="Y81" t="n">
        <v>1</v>
      </c>
      <c r="Z81" t="n">
        <v>10</v>
      </c>
      <c r="AA81" t="n">
        <v>152.542701340487</v>
      </c>
      <c r="AB81" t="n">
        <v>208.715653682985</v>
      </c>
      <c r="AC81" t="n">
        <v>188.7961246298002</v>
      </c>
      <c r="AD81" t="n">
        <v>152542.7013404871</v>
      </c>
      <c r="AE81" t="n">
        <v>208715.6536829851</v>
      </c>
      <c r="AF81" t="n">
        <v>5.022260374231277e-06</v>
      </c>
      <c r="AG81" t="n">
        <v>6.736111111111111</v>
      </c>
      <c r="AH81" t="n">
        <v>188796.1246298002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12.8898</v>
      </c>
      <c r="E82" t="n">
        <v>7.76</v>
      </c>
      <c r="F82" t="n">
        <v>5.07</v>
      </c>
      <c r="G82" t="n">
        <v>101.43</v>
      </c>
      <c r="H82" t="n">
        <v>1.58</v>
      </c>
      <c r="I82" t="n">
        <v>3</v>
      </c>
      <c r="J82" t="n">
        <v>237.06</v>
      </c>
      <c r="K82" t="n">
        <v>55.27</v>
      </c>
      <c r="L82" t="n">
        <v>21</v>
      </c>
      <c r="M82" t="n">
        <v>0</v>
      </c>
      <c r="N82" t="n">
        <v>55.79</v>
      </c>
      <c r="O82" t="n">
        <v>29471.44</v>
      </c>
      <c r="P82" t="n">
        <v>57.63</v>
      </c>
      <c r="Q82" t="n">
        <v>202.83</v>
      </c>
      <c r="R82" t="n">
        <v>18.61</v>
      </c>
      <c r="S82" t="n">
        <v>13.89</v>
      </c>
      <c r="T82" t="n">
        <v>687.4299999999999</v>
      </c>
      <c r="U82" t="n">
        <v>0.75</v>
      </c>
      <c r="V82" t="n">
        <v>0.76</v>
      </c>
      <c r="W82" t="n">
        <v>0.64</v>
      </c>
      <c r="X82" t="n">
        <v>0.03</v>
      </c>
      <c r="Y82" t="n">
        <v>1</v>
      </c>
      <c r="Z82" t="n">
        <v>10</v>
      </c>
      <c r="AA82" t="n">
        <v>152.5897071507506</v>
      </c>
      <c r="AB82" t="n">
        <v>208.7799691063376</v>
      </c>
      <c r="AC82" t="n">
        <v>188.8543018794153</v>
      </c>
      <c r="AD82" t="n">
        <v>152589.7071507506</v>
      </c>
      <c r="AE82" t="n">
        <v>208779.9691063376</v>
      </c>
      <c r="AF82" t="n">
        <v>5.020974922382228e-06</v>
      </c>
      <c r="AG82" t="n">
        <v>6.736111111111111</v>
      </c>
      <c r="AH82" t="n">
        <v>188854.3018794153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10.7713</v>
      </c>
      <c r="E2" t="n">
        <v>9.279999999999999</v>
      </c>
      <c r="F2" t="n">
        <v>5.98</v>
      </c>
      <c r="G2" t="n">
        <v>7.79</v>
      </c>
      <c r="H2" t="n">
        <v>0.14</v>
      </c>
      <c r="I2" t="n">
        <v>46</v>
      </c>
      <c r="J2" t="n">
        <v>124.63</v>
      </c>
      <c r="K2" t="n">
        <v>45</v>
      </c>
      <c r="L2" t="n">
        <v>1</v>
      </c>
      <c r="M2" t="n">
        <v>44</v>
      </c>
      <c r="N2" t="n">
        <v>18.64</v>
      </c>
      <c r="O2" t="n">
        <v>15605.44</v>
      </c>
      <c r="P2" t="n">
        <v>61.78</v>
      </c>
      <c r="Q2" t="n">
        <v>202.86</v>
      </c>
      <c r="R2" t="n">
        <v>46.9</v>
      </c>
      <c r="S2" t="n">
        <v>13.89</v>
      </c>
      <c r="T2" t="n">
        <v>14618.57</v>
      </c>
      <c r="U2" t="n">
        <v>0.3</v>
      </c>
      <c r="V2" t="n">
        <v>0.65</v>
      </c>
      <c r="W2" t="n">
        <v>0.71</v>
      </c>
      <c r="X2" t="n">
        <v>0.9399999999999999</v>
      </c>
      <c r="Y2" t="n">
        <v>1</v>
      </c>
      <c r="Z2" t="n">
        <v>10</v>
      </c>
      <c r="AA2" t="n">
        <v>171.9157785847584</v>
      </c>
      <c r="AB2" t="n">
        <v>235.2227526484315</v>
      </c>
      <c r="AC2" t="n">
        <v>212.7734232729399</v>
      </c>
      <c r="AD2" t="n">
        <v>171915.7785847583</v>
      </c>
      <c r="AE2" t="n">
        <v>235222.7526484315</v>
      </c>
      <c r="AF2" t="n">
        <v>4.840480788026542e-06</v>
      </c>
      <c r="AG2" t="n">
        <v>8.055555555555555</v>
      </c>
      <c r="AH2" t="n">
        <v>212773.4232729399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11.4358</v>
      </c>
      <c r="E3" t="n">
        <v>8.74</v>
      </c>
      <c r="F3" t="n">
        <v>5.72</v>
      </c>
      <c r="G3" t="n">
        <v>9.800000000000001</v>
      </c>
      <c r="H3" t="n">
        <v>0.18</v>
      </c>
      <c r="I3" t="n">
        <v>35</v>
      </c>
      <c r="J3" t="n">
        <v>124.96</v>
      </c>
      <c r="K3" t="n">
        <v>45</v>
      </c>
      <c r="L3" t="n">
        <v>1.25</v>
      </c>
      <c r="M3" t="n">
        <v>33</v>
      </c>
      <c r="N3" t="n">
        <v>18.71</v>
      </c>
      <c r="O3" t="n">
        <v>15645.96</v>
      </c>
      <c r="P3" t="n">
        <v>58.78</v>
      </c>
      <c r="Q3" t="n">
        <v>202.85</v>
      </c>
      <c r="R3" t="n">
        <v>38.82</v>
      </c>
      <c r="S3" t="n">
        <v>13.89</v>
      </c>
      <c r="T3" t="n">
        <v>10633.64</v>
      </c>
      <c r="U3" t="n">
        <v>0.36</v>
      </c>
      <c r="V3" t="n">
        <v>0.68</v>
      </c>
      <c r="W3" t="n">
        <v>0.6899999999999999</v>
      </c>
      <c r="X3" t="n">
        <v>0.68</v>
      </c>
      <c r="Y3" t="n">
        <v>1</v>
      </c>
      <c r="Z3" t="n">
        <v>10</v>
      </c>
      <c r="AA3" t="n">
        <v>157.744313083121</v>
      </c>
      <c r="AB3" t="n">
        <v>215.8327283481675</v>
      </c>
      <c r="AC3" t="n">
        <v>195.2339556778169</v>
      </c>
      <c r="AD3" t="n">
        <v>157744.313083121</v>
      </c>
      <c r="AE3" t="n">
        <v>215832.7283481675</v>
      </c>
      <c r="AF3" t="n">
        <v>5.139098362845147e-06</v>
      </c>
      <c r="AG3" t="n">
        <v>7.586805555555555</v>
      </c>
      <c r="AH3" t="n">
        <v>195233.9556778169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11.8021</v>
      </c>
      <c r="E4" t="n">
        <v>8.470000000000001</v>
      </c>
      <c r="F4" t="n">
        <v>5.6</v>
      </c>
      <c r="G4" t="n">
        <v>11.59</v>
      </c>
      <c r="H4" t="n">
        <v>0.21</v>
      </c>
      <c r="I4" t="n">
        <v>29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57.31</v>
      </c>
      <c r="Q4" t="n">
        <v>202.82</v>
      </c>
      <c r="R4" t="n">
        <v>35.16</v>
      </c>
      <c r="S4" t="n">
        <v>13.89</v>
      </c>
      <c r="T4" t="n">
        <v>8835.030000000001</v>
      </c>
      <c r="U4" t="n">
        <v>0.4</v>
      </c>
      <c r="V4" t="n">
        <v>0.6899999999999999</v>
      </c>
      <c r="W4" t="n">
        <v>0.68</v>
      </c>
      <c r="X4" t="n">
        <v>0.5600000000000001</v>
      </c>
      <c r="Y4" t="n">
        <v>1</v>
      </c>
      <c r="Z4" t="n">
        <v>10</v>
      </c>
      <c r="AA4" t="n">
        <v>155.4594524771392</v>
      </c>
      <c r="AB4" t="n">
        <v>212.706481266129</v>
      </c>
      <c r="AC4" t="n">
        <v>192.4060732295719</v>
      </c>
      <c r="AD4" t="n">
        <v>155459.4524771392</v>
      </c>
      <c r="AE4" t="n">
        <v>212706.481266129</v>
      </c>
      <c r="AF4" t="n">
        <v>5.303708773162762e-06</v>
      </c>
      <c r="AG4" t="n">
        <v>7.352430555555555</v>
      </c>
      <c r="AH4" t="n">
        <v>192406.0732295719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12.1433</v>
      </c>
      <c r="E5" t="n">
        <v>8.24</v>
      </c>
      <c r="F5" t="n">
        <v>5.49</v>
      </c>
      <c r="G5" t="n">
        <v>13.72</v>
      </c>
      <c r="H5" t="n">
        <v>0.25</v>
      </c>
      <c r="I5" t="n">
        <v>24</v>
      </c>
      <c r="J5" t="n">
        <v>125.62</v>
      </c>
      <c r="K5" t="n">
        <v>45</v>
      </c>
      <c r="L5" t="n">
        <v>1.75</v>
      </c>
      <c r="M5" t="n">
        <v>22</v>
      </c>
      <c r="N5" t="n">
        <v>18.87</v>
      </c>
      <c r="O5" t="n">
        <v>15727.09</v>
      </c>
      <c r="P5" t="n">
        <v>55.77</v>
      </c>
      <c r="Q5" t="n">
        <v>202.87</v>
      </c>
      <c r="R5" t="n">
        <v>31.49</v>
      </c>
      <c r="S5" t="n">
        <v>13.89</v>
      </c>
      <c r="T5" t="n">
        <v>7023.49</v>
      </c>
      <c r="U5" t="n">
        <v>0.44</v>
      </c>
      <c r="V5" t="n">
        <v>0.7</v>
      </c>
      <c r="W5" t="n">
        <v>0.68</v>
      </c>
      <c r="X5" t="n">
        <v>0.45</v>
      </c>
      <c r="Y5" t="n">
        <v>1</v>
      </c>
      <c r="Z5" t="n">
        <v>10</v>
      </c>
      <c r="AA5" t="n">
        <v>143.9884456182875</v>
      </c>
      <c r="AB5" t="n">
        <v>197.0113436167497</v>
      </c>
      <c r="AC5" t="n">
        <v>178.2088574891803</v>
      </c>
      <c r="AD5" t="n">
        <v>143988.4456182875</v>
      </c>
      <c r="AE5" t="n">
        <v>197011.3436167497</v>
      </c>
      <c r="AF5" t="n">
        <v>5.457039573054572e-06</v>
      </c>
      <c r="AG5" t="n">
        <v>7.152777777777778</v>
      </c>
      <c r="AH5" t="n">
        <v>178208.8574891803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12.3224</v>
      </c>
      <c r="E6" t="n">
        <v>8.119999999999999</v>
      </c>
      <c r="F6" t="n">
        <v>5.45</v>
      </c>
      <c r="G6" t="n">
        <v>15.56</v>
      </c>
      <c r="H6" t="n">
        <v>0.28</v>
      </c>
      <c r="I6" t="n">
        <v>21</v>
      </c>
      <c r="J6" t="n">
        <v>125.95</v>
      </c>
      <c r="K6" t="n">
        <v>45</v>
      </c>
      <c r="L6" t="n">
        <v>2</v>
      </c>
      <c r="M6" t="n">
        <v>19</v>
      </c>
      <c r="N6" t="n">
        <v>18.95</v>
      </c>
      <c r="O6" t="n">
        <v>15767.7</v>
      </c>
      <c r="P6" t="n">
        <v>55.17</v>
      </c>
      <c r="Q6" t="n">
        <v>202.82</v>
      </c>
      <c r="R6" t="n">
        <v>30.36</v>
      </c>
      <c r="S6" t="n">
        <v>13.89</v>
      </c>
      <c r="T6" t="n">
        <v>6475.16</v>
      </c>
      <c r="U6" t="n">
        <v>0.46</v>
      </c>
      <c r="V6" t="n">
        <v>0.71</v>
      </c>
      <c r="W6" t="n">
        <v>0.67</v>
      </c>
      <c r="X6" t="n">
        <v>0.41</v>
      </c>
      <c r="Y6" t="n">
        <v>1</v>
      </c>
      <c r="Z6" t="n">
        <v>10</v>
      </c>
      <c r="AA6" t="n">
        <v>143.1430508949932</v>
      </c>
      <c r="AB6" t="n">
        <v>195.854637260156</v>
      </c>
      <c r="AC6" t="n">
        <v>177.162545563812</v>
      </c>
      <c r="AD6" t="n">
        <v>143143.0508949932</v>
      </c>
      <c r="AE6" t="n">
        <v>195854.637260156</v>
      </c>
      <c r="AF6" t="n">
        <v>5.537524761391685e-06</v>
      </c>
      <c r="AG6" t="n">
        <v>7.048611111111111</v>
      </c>
      <c r="AH6" t="n">
        <v>177162.545563812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12.4667</v>
      </c>
      <c r="E7" t="n">
        <v>8.02</v>
      </c>
      <c r="F7" t="n">
        <v>5.4</v>
      </c>
      <c r="G7" t="n">
        <v>17.06</v>
      </c>
      <c r="H7" t="n">
        <v>0.31</v>
      </c>
      <c r="I7" t="n">
        <v>19</v>
      </c>
      <c r="J7" t="n">
        <v>126.28</v>
      </c>
      <c r="K7" t="n">
        <v>45</v>
      </c>
      <c r="L7" t="n">
        <v>2.25</v>
      </c>
      <c r="M7" t="n">
        <v>17</v>
      </c>
      <c r="N7" t="n">
        <v>19.03</v>
      </c>
      <c r="O7" t="n">
        <v>15808.34</v>
      </c>
      <c r="P7" t="n">
        <v>54.43</v>
      </c>
      <c r="Q7" t="n">
        <v>202.86</v>
      </c>
      <c r="R7" t="n">
        <v>28.88</v>
      </c>
      <c r="S7" t="n">
        <v>13.89</v>
      </c>
      <c r="T7" t="n">
        <v>5747.11</v>
      </c>
      <c r="U7" t="n">
        <v>0.48</v>
      </c>
      <c r="V7" t="n">
        <v>0.72</v>
      </c>
      <c r="W7" t="n">
        <v>0.67</v>
      </c>
      <c r="X7" t="n">
        <v>0.36</v>
      </c>
      <c r="Y7" t="n">
        <v>1</v>
      </c>
      <c r="Z7" t="n">
        <v>10</v>
      </c>
      <c r="AA7" t="n">
        <v>142.1654606743081</v>
      </c>
      <c r="AB7" t="n">
        <v>194.5170551919787</v>
      </c>
      <c r="AC7" t="n">
        <v>175.9526204509129</v>
      </c>
      <c r="AD7" t="n">
        <v>142165.4606743081</v>
      </c>
      <c r="AE7" t="n">
        <v>194517.0551919787</v>
      </c>
      <c r="AF7" t="n">
        <v>5.602371286668322e-06</v>
      </c>
      <c r="AG7" t="n">
        <v>6.961805555555555</v>
      </c>
      <c r="AH7" t="n">
        <v>175952.6204509129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12.6095</v>
      </c>
      <c r="E8" t="n">
        <v>7.93</v>
      </c>
      <c r="F8" t="n">
        <v>5.36</v>
      </c>
      <c r="G8" t="n">
        <v>18.93</v>
      </c>
      <c r="H8" t="n">
        <v>0.35</v>
      </c>
      <c r="I8" t="n">
        <v>17</v>
      </c>
      <c r="J8" t="n">
        <v>126.61</v>
      </c>
      <c r="K8" t="n">
        <v>45</v>
      </c>
      <c r="L8" t="n">
        <v>2.5</v>
      </c>
      <c r="M8" t="n">
        <v>15</v>
      </c>
      <c r="N8" t="n">
        <v>19.11</v>
      </c>
      <c r="O8" t="n">
        <v>15849</v>
      </c>
      <c r="P8" t="n">
        <v>53.6</v>
      </c>
      <c r="Q8" t="n">
        <v>202.81</v>
      </c>
      <c r="R8" t="n">
        <v>27.7</v>
      </c>
      <c r="S8" t="n">
        <v>13.89</v>
      </c>
      <c r="T8" t="n">
        <v>5165.31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141.3595033404031</v>
      </c>
      <c r="AB8" t="n">
        <v>193.4143088114022</v>
      </c>
      <c r="AC8" t="n">
        <v>174.955118637184</v>
      </c>
      <c r="AD8" t="n">
        <v>141359.5033404031</v>
      </c>
      <c r="AE8" t="n">
        <v>193414.3088114022</v>
      </c>
      <c r="AF8" t="n">
        <v>5.666543731640627e-06</v>
      </c>
      <c r="AG8" t="n">
        <v>6.883680555555555</v>
      </c>
      <c r="AH8" t="n">
        <v>174955.118637184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12.7416</v>
      </c>
      <c r="E9" t="n">
        <v>7.85</v>
      </c>
      <c r="F9" t="n">
        <v>5.33</v>
      </c>
      <c r="G9" t="n">
        <v>21.33</v>
      </c>
      <c r="H9" t="n">
        <v>0.38</v>
      </c>
      <c r="I9" t="n">
        <v>15</v>
      </c>
      <c r="J9" t="n">
        <v>126.94</v>
      </c>
      <c r="K9" t="n">
        <v>45</v>
      </c>
      <c r="L9" t="n">
        <v>2.75</v>
      </c>
      <c r="M9" t="n">
        <v>13</v>
      </c>
      <c r="N9" t="n">
        <v>19.19</v>
      </c>
      <c r="O9" t="n">
        <v>15889.69</v>
      </c>
      <c r="P9" t="n">
        <v>52.97</v>
      </c>
      <c r="Q9" t="n">
        <v>202.84</v>
      </c>
      <c r="R9" t="n">
        <v>27.01</v>
      </c>
      <c r="S9" t="n">
        <v>13.89</v>
      </c>
      <c r="T9" t="n">
        <v>4829.74</v>
      </c>
      <c r="U9" t="n">
        <v>0.51</v>
      </c>
      <c r="V9" t="n">
        <v>0.73</v>
      </c>
      <c r="W9" t="n">
        <v>0.66</v>
      </c>
      <c r="X9" t="n">
        <v>0.29</v>
      </c>
      <c r="Y9" t="n">
        <v>1</v>
      </c>
      <c r="Z9" t="n">
        <v>10</v>
      </c>
      <c r="AA9" t="n">
        <v>140.7010371308446</v>
      </c>
      <c r="AB9" t="n">
        <v>192.5133662940057</v>
      </c>
      <c r="AC9" t="n">
        <v>174.1401608091668</v>
      </c>
      <c r="AD9" t="n">
        <v>140701.0371308446</v>
      </c>
      <c r="AE9" t="n">
        <v>192513.3662940057</v>
      </c>
      <c r="AF9" t="n">
        <v>5.725907737108705e-06</v>
      </c>
      <c r="AG9" t="n">
        <v>6.814236111111111</v>
      </c>
      <c r="AH9" t="n">
        <v>174140.1608091668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12.8429</v>
      </c>
      <c r="E10" t="n">
        <v>7.79</v>
      </c>
      <c r="F10" t="n">
        <v>5.3</v>
      </c>
      <c r="G10" t="n">
        <v>22.7</v>
      </c>
      <c r="H10" t="n">
        <v>0.42</v>
      </c>
      <c r="I10" t="n">
        <v>14</v>
      </c>
      <c r="J10" t="n">
        <v>127.27</v>
      </c>
      <c r="K10" t="n">
        <v>45</v>
      </c>
      <c r="L10" t="n">
        <v>3</v>
      </c>
      <c r="M10" t="n">
        <v>12</v>
      </c>
      <c r="N10" t="n">
        <v>19.27</v>
      </c>
      <c r="O10" t="n">
        <v>15930.42</v>
      </c>
      <c r="P10" t="n">
        <v>52.3</v>
      </c>
      <c r="Q10" t="n">
        <v>202.81</v>
      </c>
      <c r="R10" t="n">
        <v>25.66</v>
      </c>
      <c r="S10" t="n">
        <v>13.89</v>
      </c>
      <c r="T10" t="n">
        <v>4160.72</v>
      </c>
      <c r="U10" t="n">
        <v>0.54</v>
      </c>
      <c r="V10" t="n">
        <v>0.73</v>
      </c>
      <c r="W10" t="n">
        <v>0.66</v>
      </c>
      <c r="X10" t="n">
        <v>0.26</v>
      </c>
      <c r="Y10" t="n">
        <v>1</v>
      </c>
      <c r="Z10" t="n">
        <v>10</v>
      </c>
      <c r="AA10" t="n">
        <v>140.1140351197654</v>
      </c>
      <c r="AB10" t="n">
        <v>191.7102042457466</v>
      </c>
      <c r="AC10" t="n">
        <v>173.4136514195482</v>
      </c>
      <c r="AD10" t="n">
        <v>140114.0351197654</v>
      </c>
      <c r="AE10" t="n">
        <v>191710.2042457466</v>
      </c>
      <c r="AF10" t="n">
        <v>5.771430626994521e-06</v>
      </c>
      <c r="AG10" t="n">
        <v>6.762152777777778</v>
      </c>
      <c r="AH10" t="n">
        <v>173413.6514195482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12.9343</v>
      </c>
      <c r="E11" t="n">
        <v>7.73</v>
      </c>
      <c r="F11" t="n">
        <v>5.27</v>
      </c>
      <c r="G11" t="n">
        <v>24.31</v>
      </c>
      <c r="H11" t="n">
        <v>0.45</v>
      </c>
      <c r="I11" t="n">
        <v>13</v>
      </c>
      <c r="J11" t="n">
        <v>127.6</v>
      </c>
      <c r="K11" t="n">
        <v>45</v>
      </c>
      <c r="L11" t="n">
        <v>3.25</v>
      </c>
      <c r="M11" t="n">
        <v>11</v>
      </c>
      <c r="N11" t="n">
        <v>19.35</v>
      </c>
      <c r="O11" t="n">
        <v>15971.17</v>
      </c>
      <c r="P11" t="n">
        <v>51.68</v>
      </c>
      <c r="Q11" t="n">
        <v>202.86</v>
      </c>
      <c r="R11" t="n">
        <v>24.79</v>
      </c>
      <c r="S11" t="n">
        <v>13.89</v>
      </c>
      <c r="T11" t="n">
        <v>3729.1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139.5807646929329</v>
      </c>
      <c r="AB11" t="n">
        <v>190.9805601215239</v>
      </c>
      <c r="AC11" t="n">
        <v>172.7536435064792</v>
      </c>
      <c r="AD11" t="n">
        <v>139580.7646929329</v>
      </c>
      <c r="AE11" t="n">
        <v>190980.5601215239</v>
      </c>
      <c r="AF11" t="n">
        <v>5.812504586871753e-06</v>
      </c>
      <c r="AG11" t="n">
        <v>6.710069444444445</v>
      </c>
      <c r="AH11" t="n">
        <v>172753.6435064792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12.9912</v>
      </c>
      <c r="E12" t="n">
        <v>7.7</v>
      </c>
      <c r="F12" t="n">
        <v>5.26</v>
      </c>
      <c r="G12" t="n">
        <v>26.29</v>
      </c>
      <c r="H12" t="n">
        <v>0.48</v>
      </c>
      <c r="I12" t="n">
        <v>12</v>
      </c>
      <c r="J12" t="n">
        <v>127.93</v>
      </c>
      <c r="K12" t="n">
        <v>45</v>
      </c>
      <c r="L12" t="n">
        <v>3.5</v>
      </c>
      <c r="M12" t="n">
        <v>10</v>
      </c>
      <c r="N12" t="n">
        <v>19.43</v>
      </c>
      <c r="O12" t="n">
        <v>16011.95</v>
      </c>
      <c r="P12" t="n">
        <v>51.47</v>
      </c>
      <c r="Q12" t="n">
        <v>202.83</v>
      </c>
      <c r="R12" t="n">
        <v>24.42</v>
      </c>
      <c r="S12" t="n">
        <v>13.89</v>
      </c>
      <c r="T12" t="n">
        <v>3548.86</v>
      </c>
      <c r="U12" t="n">
        <v>0.57</v>
      </c>
      <c r="V12" t="n">
        <v>0.74</v>
      </c>
      <c r="W12" t="n">
        <v>0.66</v>
      </c>
      <c r="X12" t="n">
        <v>0.22</v>
      </c>
      <c r="Y12" t="n">
        <v>1</v>
      </c>
      <c r="Z12" t="n">
        <v>10</v>
      </c>
      <c r="AA12" t="n">
        <v>139.3410604654235</v>
      </c>
      <c r="AB12" t="n">
        <v>190.6525862224416</v>
      </c>
      <c r="AC12" t="n">
        <v>172.4569709760108</v>
      </c>
      <c r="AD12" t="n">
        <v>139341.0604654235</v>
      </c>
      <c r="AE12" t="n">
        <v>190652.5862224415</v>
      </c>
      <c r="AF12" t="n">
        <v>5.838074699749372e-06</v>
      </c>
      <c r="AG12" t="n">
        <v>6.684027777777778</v>
      </c>
      <c r="AH12" t="n">
        <v>172456.9709760108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13.0762</v>
      </c>
      <c r="E13" t="n">
        <v>7.65</v>
      </c>
      <c r="F13" t="n">
        <v>5.23</v>
      </c>
      <c r="G13" t="n">
        <v>28.55</v>
      </c>
      <c r="H13" t="n">
        <v>0.52</v>
      </c>
      <c r="I13" t="n">
        <v>11</v>
      </c>
      <c r="J13" t="n">
        <v>128.26</v>
      </c>
      <c r="K13" t="n">
        <v>45</v>
      </c>
      <c r="L13" t="n">
        <v>3.75</v>
      </c>
      <c r="M13" t="n">
        <v>9</v>
      </c>
      <c r="N13" t="n">
        <v>19.51</v>
      </c>
      <c r="O13" t="n">
        <v>16052.76</v>
      </c>
      <c r="P13" t="n">
        <v>50.74</v>
      </c>
      <c r="Q13" t="n">
        <v>202.81</v>
      </c>
      <c r="R13" t="n">
        <v>23.77</v>
      </c>
      <c r="S13" t="n">
        <v>13.89</v>
      </c>
      <c r="T13" t="n">
        <v>3228.47</v>
      </c>
      <c r="U13" t="n">
        <v>0.58</v>
      </c>
      <c r="V13" t="n">
        <v>0.74</v>
      </c>
      <c r="W13" t="n">
        <v>0.65</v>
      </c>
      <c r="X13" t="n">
        <v>0.2</v>
      </c>
      <c r="Y13" t="n">
        <v>1</v>
      </c>
      <c r="Z13" t="n">
        <v>10</v>
      </c>
      <c r="AA13" t="n">
        <v>138.7881369306133</v>
      </c>
      <c r="AB13" t="n">
        <v>189.8960518488497</v>
      </c>
      <c r="AC13" t="n">
        <v>171.7726391812317</v>
      </c>
      <c r="AD13" t="n">
        <v>138788.1369306133</v>
      </c>
      <c r="AE13" t="n">
        <v>189896.0518488497</v>
      </c>
      <c r="AF13" t="n">
        <v>5.876272583661458e-06</v>
      </c>
      <c r="AG13" t="n">
        <v>6.640625</v>
      </c>
      <c r="AH13" t="n">
        <v>171772.6391812317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13.1396</v>
      </c>
      <c r="E14" t="n">
        <v>7.61</v>
      </c>
      <c r="F14" t="n">
        <v>5.22</v>
      </c>
      <c r="G14" t="n">
        <v>31.34</v>
      </c>
      <c r="H14" t="n">
        <v>0.55</v>
      </c>
      <c r="I14" t="n">
        <v>10</v>
      </c>
      <c r="J14" t="n">
        <v>128.59</v>
      </c>
      <c r="K14" t="n">
        <v>45</v>
      </c>
      <c r="L14" t="n">
        <v>4</v>
      </c>
      <c r="M14" t="n">
        <v>8</v>
      </c>
      <c r="N14" t="n">
        <v>19.59</v>
      </c>
      <c r="O14" t="n">
        <v>16093.6</v>
      </c>
      <c r="P14" t="n">
        <v>50.19</v>
      </c>
      <c r="Q14" t="n">
        <v>202.81</v>
      </c>
      <c r="R14" t="n">
        <v>23.21</v>
      </c>
      <c r="S14" t="n">
        <v>13.89</v>
      </c>
      <c r="T14" t="n">
        <v>2955.3</v>
      </c>
      <c r="U14" t="n">
        <v>0.6</v>
      </c>
      <c r="V14" t="n">
        <v>0.74</v>
      </c>
      <c r="W14" t="n">
        <v>0.66</v>
      </c>
      <c r="X14" t="n">
        <v>0.18</v>
      </c>
      <c r="Y14" t="n">
        <v>1</v>
      </c>
      <c r="Z14" t="n">
        <v>10</v>
      </c>
      <c r="AA14" t="n">
        <v>138.3989336725475</v>
      </c>
      <c r="AB14" t="n">
        <v>189.3635267807286</v>
      </c>
      <c r="AC14" t="n">
        <v>171.2909375582083</v>
      </c>
      <c r="AD14" t="n">
        <v>138398.9336725475</v>
      </c>
      <c r="AE14" t="n">
        <v>189363.5267807286</v>
      </c>
      <c r="AF14" t="n">
        <v>5.90476371119118e-06</v>
      </c>
      <c r="AG14" t="n">
        <v>6.605902777777778</v>
      </c>
      <c r="AH14" t="n">
        <v>171290.9375582083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13.167</v>
      </c>
      <c r="E15" t="n">
        <v>7.59</v>
      </c>
      <c r="F15" t="n">
        <v>5.21</v>
      </c>
      <c r="G15" t="n">
        <v>31.24</v>
      </c>
      <c r="H15" t="n">
        <v>0.58</v>
      </c>
      <c r="I15" t="n">
        <v>10</v>
      </c>
      <c r="J15" t="n">
        <v>128.92</v>
      </c>
      <c r="K15" t="n">
        <v>45</v>
      </c>
      <c r="L15" t="n">
        <v>4.25</v>
      </c>
      <c r="M15" t="n">
        <v>8</v>
      </c>
      <c r="N15" t="n">
        <v>19.68</v>
      </c>
      <c r="O15" t="n">
        <v>16134.46</v>
      </c>
      <c r="P15" t="n">
        <v>50</v>
      </c>
      <c r="Q15" t="n">
        <v>202.81</v>
      </c>
      <c r="R15" t="n">
        <v>22.89</v>
      </c>
      <c r="S15" t="n">
        <v>13.89</v>
      </c>
      <c r="T15" t="n">
        <v>2794.06</v>
      </c>
      <c r="U15" t="n">
        <v>0.61</v>
      </c>
      <c r="V15" t="n">
        <v>0.74</v>
      </c>
      <c r="W15" t="n">
        <v>0.65</v>
      </c>
      <c r="X15" t="n">
        <v>0.17</v>
      </c>
      <c r="Y15" t="n">
        <v>1</v>
      </c>
      <c r="Z15" t="n">
        <v>10</v>
      </c>
      <c r="AA15" t="n">
        <v>128.6989807847836</v>
      </c>
      <c r="AB15" t="n">
        <v>176.0916233079772</v>
      </c>
      <c r="AC15" t="n">
        <v>159.2856859256585</v>
      </c>
      <c r="AD15" t="n">
        <v>128698.9807847836</v>
      </c>
      <c r="AE15" t="n">
        <v>176091.6233079772</v>
      </c>
      <c r="AF15" t="n">
        <v>5.917076911416958e-06</v>
      </c>
      <c r="AG15" t="n">
        <v>6.588541666666667</v>
      </c>
      <c r="AH15" t="n">
        <v>159285.6859256585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13.2134</v>
      </c>
      <c r="E16" t="n">
        <v>7.57</v>
      </c>
      <c r="F16" t="n">
        <v>5.21</v>
      </c>
      <c r="G16" t="n">
        <v>34.71</v>
      </c>
      <c r="H16" t="n">
        <v>0.62</v>
      </c>
      <c r="I16" t="n">
        <v>9</v>
      </c>
      <c r="J16" t="n">
        <v>129.25</v>
      </c>
      <c r="K16" t="n">
        <v>45</v>
      </c>
      <c r="L16" t="n">
        <v>4.5</v>
      </c>
      <c r="M16" t="n">
        <v>7</v>
      </c>
      <c r="N16" t="n">
        <v>19.76</v>
      </c>
      <c r="O16" t="n">
        <v>16175.36</v>
      </c>
      <c r="P16" t="n">
        <v>49.41</v>
      </c>
      <c r="Q16" t="n">
        <v>202.81</v>
      </c>
      <c r="R16" t="n">
        <v>22.72</v>
      </c>
      <c r="S16" t="n">
        <v>13.89</v>
      </c>
      <c r="T16" t="n">
        <v>2713.1</v>
      </c>
      <c r="U16" t="n">
        <v>0.61</v>
      </c>
      <c r="V16" t="n">
        <v>0.74</v>
      </c>
      <c r="W16" t="n">
        <v>0.66</v>
      </c>
      <c r="X16" t="n">
        <v>0.17</v>
      </c>
      <c r="Y16" t="n">
        <v>1</v>
      </c>
      <c r="Z16" t="n">
        <v>10</v>
      </c>
      <c r="AA16" t="n">
        <v>128.3526857873211</v>
      </c>
      <c r="AB16" t="n">
        <v>175.6178072149921</v>
      </c>
      <c r="AC16" t="n">
        <v>158.8570901755827</v>
      </c>
      <c r="AD16" t="n">
        <v>128352.6857873211</v>
      </c>
      <c r="AE16" t="n">
        <v>175617.8072149921</v>
      </c>
      <c r="AF16" t="n">
        <v>5.937928462164262e-06</v>
      </c>
      <c r="AG16" t="n">
        <v>6.571180555555555</v>
      </c>
      <c r="AH16" t="n">
        <v>158857.0901755827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13.2261</v>
      </c>
      <c r="E17" t="n">
        <v>7.56</v>
      </c>
      <c r="F17" t="n">
        <v>5.2</v>
      </c>
      <c r="G17" t="n">
        <v>34.66</v>
      </c>
      <c r="H17" t="n">
        <v>0.65</v>
      </c>
      <c r="I17" t="n">
        <v>9</v>
      </c>
      <c r="J17" t="n">
        <v>129.59</v>
      </c>
      <c r="K17" t="n">
        <v>45</v>
      </c>
      <c r="L17" t="n">
        <v>4.75</v>
      </c>
      <c r="M17" t="n">
        <v>7</v>
      </c>
      <c r="N17" t="n">
        <v>19.84</v>
      </c>
      <c r="O17" t="n">
        <v>16216.29</v>
      </c>
      <c r="P17" t="n">
        <v>48.99</v>
      </c>
      <c r="Q17" t="n">
        <v>202.81</v>
      </c>
      <c r="R17" t="n">
        <v>22.55</v>
      </c>
      <c r="S17" t="n">
        <v>13.89</v>
      </c>
      <c r="T17" t="n">
        <v>2631.26</v>
      </c>
      <c r="U17" t="n">
        <v>0.62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128.1352349242183</v>
      </c>
      <c r="AB17" t="n">
        <v>175.3202813508399</v>
      </c>
      <c r="AC17" t="n">
        <v>158.587959762325</v>
      </c>
      <c r="AD17" t="n">
        <v>128135.2349242183</v>
      </c>
      <c r="AE17" t="n">
        <v>175320.2813508399</v>
      </c>
      <c r="AF17" t="n">
        <v>5.943635675407597e-06</v>
      </c>
      <c r="AG17" t="n">
        <v>6.5625</v>
      </c>
      <c r="AH17" t="n">
        <v>158587.959762325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13.2993</v>
      </c>
      <c r="E18" t="n">
        <v>7.52</v>
      </c>
      <c r="F18" t="n">
        <v>5.18</v>
      </c>
      <c r="G18" t="n">
        <v>38.87</v>
      </c>
      <c r="H18" t="n">
        <v>0.68</v>
      </c>
      <c r="I18" t="n">
        <v>8</v>
      </c>
      <c r="J18" t="n">
        <v>129.92</v>
      </c>
      <c r="K18" t="n">
        <v>45</v>
      </c>
      <c r="L18" t="n">
        <v>5</v>
      </c>
      <c r="M18" t="n">
        <v>6</v>
      </c>
      <c r="N18" t="n">
        <v>19.92</v>
      </c>
      <c r="O18" t="n">
        <v>16257.24</v>
      </c>
      <c r="P18" t="n">
        <v>48.48</v>
      </c>
      <c r="Q18" t="n">
        <v>202.83</v>
      </c>
      <c r="R18" t="n">
        <v>22.21</v>
      </c>
      <c r="S18" t="n">
        <v>13.89</v>
      </c>
      <c r="T18" t="n">
        <v>2466.74</v>
      </c>
      <c r="U18" t="n">
        <v>0.63</v>
      </c>
      <c r="V18" t="n">
        <v>0.75</v>
      </c>
      <c r="W18" t="n">
        <v>0.65</v>
      </c>
      <c r="X18" t="n">
        <v>0.14</v>
      </c>
      <c r="Y18" t="n">
        <v>1</v>
      </c>
      <c r="Z18" t="n">
        <v>10</v>
      </c>
      <c r="AA18" t="n">
        <v>127.734469428373</v>
      </c>
      <c r="AB18" t="n">
        <v>174.7719363188989</v>
      </c>
      <c r="AC18" t="n">
        <v>158.0919480106251</v>
      </c>
      <c r="AD18" t="n">
        <v>127734.469428373</v>
      </c>
      <c r="AE18" t="n">
        <v>174771.9363188989</v>
      </c>
      <c r="AF18" t="n">
        <v>5.976530794258946e-06</v>
      </c>
      <c r="AG18" t="n">
        <v>6.527777777777778</v>
      </c>
      <c r="AH18" t="n">
        <v>158091.9480106251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13.3171</v>
      </c>
      <c r="E19" t="n">
        <v>7.51</v>
      </c>
      <c r="F19" t="n">
        <v>5.17</v>
      </c>
      <c r="G19" t="n">
        <v>38.79</v>
      </c>
      <c r="H19" t="n">
        <v>0.71</v>
      </c>
      <c r="I19" t="n">
        <v>8</v>
      </c>
      <c r="J19" t="n">
        <v>130.25</v>
      </c>
      <c r="K19" t="n">
        <v>45</v>
      </c>
      <c r="L19" t="n">
        <v>5.25</v>
      </c>
      <c r="M19" t="n">
        <v>6</v>
      </c>
      <c r="N19" t="n">
        <v>20</v>
      </c>
      <c r="O19" t="n">
        <v>16298.23</v>
      </c>
      <c r="P19" t="n">
        <v>48.12</v>
      </c>
      <c r="Q19" t="n">
        <v>202.81</v>
      </c>
      <c r="R19" t="n">
        <v>21.82</v>
      </c>
      <c r="S19" t="n">
        <v>13.89</v>
      </c>
      <c r="T19" t="n">
        <v>2269.06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127.5327161198935</v>
      </c>
      <c r="AB19" t="n">
        <v>174.4958885415095</v>
      </c>
      <c r="AC19" t="n">
        <v>157.8422458456742</v>
      </c>
      <c r="AD19" t="n">
        <v>127532.7161198934</v>
      </c>
      <c r="AE19" t="n">
        <v>174495.8885415095</v>
      </c>
      <c r="AF19" t="n">
        <v>5.984529880537007e-06</v>
      </c>
      <c r="AG19" t="n">
        <v>6.519097222222222</v>
      </c>
      <c r="AH19" t="n">
        <v>157842.2458456742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13.324</v>
      </c>
      <c r="E20" t="n">
        <v>7.51</v>
      </c>
      <c r="F20" t="n">
        <v>5.17</v>
      </c>
      <c r="G20" t="n">
        <v>38.76</v>
      </c>
      <c r="H20" t="n">
        <v>0.74</v>
      </c>
      <c r="I20" t="n">
        <v>8</v>
      </c>
      <c r="J20" t="n">
        <v>130.58</v>
      </c>
      <c r="K20" t="n">
        <v>45</v>
      </c>
      <c r="L20" t="n">
        <v>5.5</v>
      </c>
      <c r="M20" t="n">
        <v>6</v>
      </c>
      <c r="N20" t="n">
        <v>20.09</v>
      </c>
      <c r="O20" t="n">
        <v>16339.24</v>
      </c>
      <c r="P20" t="n">
        <v>47.67</v>
      </c>
      <c r="Q20" t="n">
        <v>202.81</v>
      </c>
      <c r="R20" t="n">
        <v>21.79</v>
      </c>
      <c r="S20" t="n">
        <v>13.89</v>
      </c>
      <c r="T20" t="n">
        <v>2254.58</v>
      </c>
      <c r="U20" t="n">
        <v>0.64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127.3342910309606</v>
      </c>
      <c r="AB20" t="n">
        <v>174.2243945809347</v>
      </c>
      <c r="AC20" t="n">
        <v>157.5966628876524</v>
      </c>
      <c r="AD20" t="n">
        <v>127334.2910309606</v>
      </c>
      <c r="AE20" t="n">
        <v>174224.3945809347</v>
      </c>
      <c r="AF20" t="n">
        <v>5.987630649936928e-06</v>
      </c>
      <c r="AG20" t="n">
        <v>6.519097222222222</v>
      </c>
      <c r="AH20" t="n">
        <v>157596.6628876524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13.3839</v>
      </c>
      <c r="E21" t="n">
        <v>7.47</v>
      </c>
      <c r="F21" t="n">
        <v>5.16</v>
      </c>
      <c r="G21" t="n">
        <v>44.23</v>
      </c>
      <c r="H21" t="n">
        <v>0.78</v>
      </c>
      <c r="I21" t="n">
        <v>7</v>
      </c>
      <c r="J21" t="n">
        <v>130.92</v>
      </c>
      <c r="K21" t="n">
        <v>45</v>
      </c>
      <c r="L21" t="n">
        <v>5.75</v>
      </c>
      <c r="M21" t="n">
        <v>5</v>
      </c>
      <c r="N21" t="n">
        <v>20.17</v>
      </c>
      <c r="O21" t="n">
        <v>16380.29</v>
      </c>
      <c r="P21" t="n">
        <v>47.15</v>
      </c>
      <c r="Q21" t="n">
        <v>202.82</v>
      </c>
      <c r="R21" t="n">
        <v>21.49</v>
      </c>
      <c r="S21" t="n">
        <v>13.89</v>
      </c>
      <c r="T21" t="n">
        <v>2107.95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126.810185382943</v>
      </c>
      <c r="AB21" t="n">
        <v>173.507290111408</v>
      </c>
      <c r="AC21" t="n">
        <v>156.9479978622347</v>
      </c>
      <c r="AD21" t="n">
        <v>126810.185382943</v>
      </c>
      <c r="AE21" t="n">
        <v>173507.290111408</v>
      </c>
      <c r="AF21" t="n">
        <v>6.014548923423211e-06</v>
      </c>
      <c r="AG21" t="n">
        <v>6.484375</v>
      </c>
      <c r="AH21" t="n">
        <v>156947.9978622347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13.3849</v>
      </c>
      <c r="E22" t="n">
        <v>7.47</v>
      </c>
      <c r="F22" t="n">
        <v>5.16</v>
      </c>
      <c r="G22" t="n">
        <v>44.23</v>
      </c>
      <c r="H22" t="n">
        <v>0.8100000000000001</v>
      </c>
      <c r="I22" t="n">
        <v>7</v>
      </c>
      <c r="J22" t="n">
        <v>131.25</v>
      </c>
      <c r="K22" t="n">
        <v>45</v>
      </c>
      <c r="L22" t="n">
        <v>6</v>
      </c>
      <c r="M22" t="n">
        <v>5</v>
      </c>
      <c r="N22" t="n">
        <v>20.25</v>
      </c>
      <c r="O22" t="n">
        <v>16421.36</v>
      </c>
      <c r="P22" t="n">
        <v>47.23</v>
      </c>
      <c r="Q22" t="n">
        <v>202.81</v>
      </c>
      <c r="R22" t="n">
        <v>21.37</v>
      </c>
      <c r="S22" t="n">
        <v>13.89</v>
      </c>
      <c r="T22" t="n">
        <v>2050.76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126.840641885626</v>
      </c>
      <c r="AB22" t="n">
        <v>173.5489620420249</v>
      </c>
      <c r="AC22" t="n">
        <v>156.9856926822804</v>
      </c>
      <c r="AD22" t="n">
        <v>126840.641885626</v>
      </c>
      <c r="AE22" t="n">
        <v>173548.9620420249</v>
      </c>
      <c r="AF22" t="n">
        <v>6.014998310292765e-06</v>
      </c>
      <c r="AG22" t="n">
        <v>6.484375</v>
      </c>
      <c r="AH22" t="n">
        <v>156985.6926822804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13.3993</v>
      </c>
      <c r="E23" t="n">
        <v>7.46</v>
      </c>
      <c r="F23" t="n">
        <v>5.15</v>
      </c>
      <c r="G23" t="n">
        <v>44.16</v>
      </c>
      <c r="H23" t="n">
        <v>0.84</v>
      </c>
      <c r="I23" t="n">
        <v>7</v>
      </c>
      <c r="J23" t="n">
        <v>131.58</v>
      </c>
      <c r="K23" t="n">
        <v>45</v>
      </c>
      <c r="L23" t="n">
        <v>6.25</v>
      </c>
      <c r="M23" t="n">
        <v>5</v>
      </c>
      <c r="N23" t="n">
        <v>20.34</v>
      </c>
      <c r="O23" t="n">
        <v>16462.46</v>
      </c>
      <c r="P23" t="n">
        <v>46.62</v>
      </c>
      <c r="Q23" t="n">
        <v>202.81</v>
      </c>
      <c r="R23" t="n">
        <v>21.25</v>
      </c>
      <c r="S23" t="n">
        <v>13.89</v>
      </c>
      <c r="T23" t="n">
        <v>1989.15</v>
      </c>
      <c r="U23" t="n">
        <v>0.65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126.5465889589754</v>
      </c>
      <c r="AB23" t="n">
        <v>173.1466258550823</v>
      </c>
      <c r="AC23" t="n">
        <v>156.6217548963371</v>
      </c>
      <c r="AD23" t="n">
        <v>126546.5889589755</v>
      </c>
      <c r="AE23" t="n">
        <v>173146.6258550823</v>
      </c>
      <c r="AF23" t="n">
        <v>6.021469481214341e-06</v>
      </c>
      <c r="AG23" t="n">
        <v>6.475694444444445</v>
      </c>
      <c r="AH23" t="n">
        <v>156621.7548963371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13.374</v>
      </c>
      <c r="E24" t="n">
        <v>7.48</v>
      </c>
      <c r="F24" t="n">
        <v>5.17</v>
      </c>
      <c r="G24" t="n">
        <v>44.28</v>
      </c>
      <c r="H24" t="n">
        <v>0.87</v>
      </c>
      <c r="I24" t="n">
        <v>7</v>
      </c>
      <c r="J24" t="n">
        <v>131.92</v>
      </c>
      <c r="K24" t="n">
        <v>45</v>
      </c>
      <c r="L24" t="n">
        <v>6.5</v>
      </c>
      <c r="M24" t="n">
        <v>5</v>
      </c>
      <c r="N24" t="n">
        <v>20.42</v>
      </c>
      <c r="O24" t="n">
        <v>16503.6</v>
      </c>
      <c r="P24" t="n">
        <v>46.22</v>
      </c>
      <c r="Q24" t="n">
        <v>202.81</v>
      </c>
      <c r="R24" t="n">
        <v>21.68</v>
      </c>
      <c r="S24" t="n">
        <v>13.89</v>
      </c>
      <c r="T24" t="n">
        <v>2203.28</v>
      </c>
      <c r="U24" t="n">
        <v>0.64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126.4688066721336</v>
      </c>
      <c r="AB24" t="n">
        <v>173.040200698713</v>
      </c>
      <c r="AC24" t="n">
        <v>156.525486807523</v>
      </c>
      <c r="AD24" t="n">
        <v>126468.8066721336</v>
      </c>
      <c r="AE24" t="n">
        <v>173040.200698713</v>
      </c>
      <c r="AF24" t="n">
        <v>6.010099993414627e-06</v>
      </c>
      <c r="AG24" t="n">
        <v>6.493055555555555</v>
      </c>
      <c r="AH24" t="n">
        <v>156525.486807523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13.4761</v>
      </c>
      <c r="E25" t="n">
        <v>7.42</v>
      </c>
      <c r="F25" t="n">
        <v>5.13</v>
      </c>
      <c r="G25" t="n">
        <v>51.35</v>
      </c>
      <c r="H25" t="n">
        <v>0.9</v>
      </c>
      <c r="I25" t="n">
        <v>6</v>
      </c>
      <c r="J25" t="n">
        <v>132.25</v>
      </c>
      <c r="K25" t="n">
        <v>45</v>
      </c>
      <c r="L25" t="n">
        <v>6.75</v>
      </c>
      <c r="M25" t="n">
        <v>4</v>
      </c>
      <c r="N25" t="n">
        <v>20.5</v>
      </c>
      <c r="O25" t="n">
        <v>16544.76</v>
      </c>
      <c r="P25" t="n">
        <v>45.63</v>
      </c>
      <c r="Q25" t="n">
        <v>202.82</v>
      </c>
      <c r="R25" t="n">
        <v>20.66</v>
      </c>
      <c r="S25" t="n">
        <v>13.89</v>
      </c>
      <c r="T25" t="n">
        <v>1697.9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125.957619733333</v>
      </c>
      <c r="AB25" t="n">
        <v>172.3407721770702</v>
      </c>
      <c r="AC25" t="n">
        <v>155.8928107623315</v>
      </c>
      <c r="AD25" t="n">
        <v>125957.619733333</v>
      </c>
      <c r="AE25" t="n">
        <v>172340.7721770703</v>
      </c>
      <c r="AF25" t="n">
        <v>6.055982392796087e-06</v>
      </c>
      <c r="AG25" t="n">
        <v>6.440972222222222</v>
      </c>
      <c r="AH25" t="n">
        <v>155892.8107623315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13.4852</v>
      </c>
      <c r="E26" t="n">
        <v>7.42</v>
      </c>
      <c r="F26" t="n">
        <v>5.13</v>
      </c>
      <c r="G26" t="n">
        <v>51.3</v>
      </c>
      <c r="H26" t="n">
        <v>0.93</v>
      </c>
      <c r="I26" t="n">
        <v>6</v>
      </c>
      <c r="J26" t="n">
        <v>132.58</v>
      </c>
      <c r="K26" t="n">
        <v>45</v>
      </c>
      <c r="L26" t="n">
        <v>7</v>
      </c>
      <c r="M26" t="n">
        <v>4</v>
      </c>
      <c r="N26" t="n">
        <v>20.59</v>
      </c>
      <c r="O26" t="n">
        <v>16585.95</v>
      </c>
      <c r="P26" t="n">
        <v>45.4</v>
      </c>
      <c r="Q26" t="n">
        <v>202.81</v>
      </c>
      <c r="R26" t="n">
        <v>20.54</v>
      </c>
      <c r="S26" t="n">
        <v>13.89</v>
      </c>
      <c r="T26" t="n">
        <v>1638.76</v>
      </c>
      <c r="U26" t="n">
        <v>0.68</v>
      </c>
      <c r="V26" t="n">
        <v>0.75</v>
      </c>
      <c r="W26" t="n">
        <v>0.64</v>
      </c>
      <c r="X26" t="n">
        <v>0.09</v>
      </c>
      <c r="Y26" t="n">
        <v>1</v>
      </c>
      <c r="Z26" t="n">
        <v>10</v>
      </c>
      <c r="AA26" t="n">
        <v>125.8466864842446</v>
      </c>
      <c r="AB26" t="n">
        <v>172.188988411638</v>
      </c>
      <c r="AC26" t="n">
        <v>155.7555130264422</v>
      </c>
      <c r="AD26" t="n">
        <v>125846.6864842446</v>
      </c>
      <c r="AE26" t="n">
        <v>172188.988411638</v>
      </c>
      <c r="AF26" t="n">
        <v>6.060071813309027e-06</v>
      </c>
      <c r="AG26" t="n">
        <v>6.440972222222222</v>
      </c>
      <c r="AH26" t="n">
        <v>155755.5130264422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13.4746</v>
      </c>
      <c r="E27" t="n">
        <v>7.42</v>
      </c>
      <c r="F27" t="n">
        <v>5.14</v>
      </c>
      <c r="G27" t="n">
        <v>51.36</v>
      </c>
      <c r="H27" t="n">
        <v>0.96</v>
      </c>
      <c r="I27" t="n">
        <v>6</v>
      </c>
      <c r="J27" t="n">
        <v>132.92</v>
      </c>
      <c r="K27" t="n">
        <v>45</v>
      </c>
      <c r="L27" t="n">
        <v>7.25</v>
      </c>
      <c r="M27" t="n">
        <v>4</v>
      </c>
      <c r="N27" t="n">
        <v>20.67</v>
      </c>
      <c r="O27" t="n">
        <v>16627.17</v>
      </c>
      <c r="P27" t="n">
        <v>45.1</v>
      </c>
      <c r="Q27" t="n">
        <v>202.81</v>
      </c>
      <c r="R27" t="n">
        <v>20.67</v>
      </c>
      <c r="S27" t="n">
        <v>13.89</v>
      </c>
      <c r="T27" t="n">
        <v>1705.12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125.7629742805657</v>
      </c>
      <c r="AB27" t="n">
        <v>172.0744496814429</v>
      </c>
      <c r="AC27" t="n">
        <v>155.6519057119008</v>
      </c>
      <c r="AD27" t="n">
        <v>125762.9742805657</v>
      </c>
      <c r="AE27" t="n">
        <v>172074.4496814429</v>
      </c>
      <c r="AF27" t="n">
        <v>6.055308312491755e-06</v>
      </c>
      <c r="AG27" t="n">
        <v>6.440972222222222</v>
      </c>
      <c r="AH27" t="n">
        <v>155651.9057119008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13.4675</v>
      </c>
      <c r="E28" t="n">
        <v>7.43</v>
      </c>
      <c r="F28" t="n">
        <v>5.14</v>
      </c>
      <c r="G28" t="n">
        <v>51.4</v>
      </c>
      <c r="H28" t="n">
        <v>0.99</v>
      </c>
      <c r="I28" t="n">
        <v>6</v>
      </c>
      <c r="J28" t="n">
        <v>133.25</v>
      </c>
      <c r="K28" t="n">
        <v>45</v>
      </c>
      <c r="L28" t="n">
        <v>7.5</v>
      </c>
      <c r="M28" t="n">
        <v>4</v>
      </c>
      <c r="N28" t="n">
        <v>20.76</v>
      </c>
      <c r="O28" t="n">
        <v>16668.43</v>
      </c>
      <c r="P28" t="n">
        <v>44.92</v>
      </c>
      <c r="Q28" t="n">
        <v>202.81</v>
      </c>
      <c r="R28" t="n">
        <v>20.82</v>
      </c>
      <c r="S28" t="n">
        <v>13.89</v>
      </c>
      <c r="T28" t="n">
        <v>1779.66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125.7042906571425</v>
      </c>
      <c r="AB28" t="n">
        <v>171.9941561589366</v>
      </c>
      <c r="AC28" t="n">
        <v>155.5792752904898</v>
      </c>
      <c r="AD28" t="n">
        <v>125704.2906571425</v>
      </c>
      <c r="AE28" t="n">
        <v>171994.1561589366</v>
      </c>
      <c r="AF28" t="n">
        <v>6.052117665717921e-06</v>
      </c>
      <c r="AG28" t="n">
        <v>6.449652777777778</v>
      </c>
      <c r="AH28" t="n">
        <v>155579.2752904898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13.4635</v>
      </c>
      <c r="E29" t="n">
        <v>7.43</v>
      </c>
      <c r="F29" t="n">
        <v>5.14</v>
      </c>
      <c r="G29" t="n">
        <v>51.42</v>
      </c>
      <c r="H29" t="n">
        <v>1.03</v>
      </c>
      <c r="I29" t="n">
        <v>6</v>
      </c>
      <c r="J29" t="n">
        <v>133.59</v>
      </c>
      <c r="K29" t="n">
        <v>45</v>
      </c>
      <c r="L29" t="n">
        <v>7.75</v>
      </c>
      <c r="M29" t="n">
        <v>4</v>
      </c>
      <c r="N29" t="n">
        <v>20.84</v>
      </c>
      <c r="O29" t="n">
        <v>16709.71</v>
      </c>
      <c r="P29" t="n">
        <v>44.39</v>
      </c>
      <c r="Q29" t="n">
        <v>202.82</v>
      </c>
      <c r="R29" t="n">
        <v>20.81</v>
      </c>
      <c r="S29" t="n">
        <v>13.89</v>
      </c>
      <c r="T29" t="n">
        <v>1773.23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125.4979651215085</v>
      </c>
      <c r="AB29" t="n">
        <v>171.7118524586419</v>
      </c>
      <c r="AC29" t="n">
        <v>155.3239142591354</v>
      </c>
      <c r="AD29" t="n">
        <v>125497.9651215085</v>
      </c>
      <c r="AE29" t="n">
        <v>171711.8524586419</v>
      </c>
      <c r="AF29" t="n">
        <v>6.050320118239706e-06</v>
      </c>
      <c r="AG29" t="n">
        <v>6.449652777777778</v>
      </c>
      <c r="AH29" t="n">
        <v>155323.9142591355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13.5466</v>
      </c>
      <c r="E30" t="n">
        <v>7.38</v>
      </c>
      <c r="F30" t="n">
        <v>5.12</v>
      </c>
      <c r="G30" t="n">
        <v>61.46</v>
      </c>
      <c r="H30" t="n">
        <v>1.06</v>
      </c>
      <c r="I30" t="n">
        <v>5</v>
      </c>
      <c r="J30" t="n">
        <v>133.92</v>
      </c>
      <c r="K30" t="n">
        <v>45</v>
      </c>
      <c r="L30" t="n">
        <v>8</v>
      </c>
      <c r="M30" t="n">
        <v>3</v>
      </c>
      <c r="N30" t="n">
        <v>20.93</v>
      </c>
      <c r="O30" t="n">
        <v>16751.02</v>
      </c>
      <c r="P30" t="n">
        <v>43.65</v>
      </c>
      <c r="Q30" t="n">
        <v>202.81</v>
      </c>
      <c r="R30" t="n">
        <v>20.3</v>
      </c>
      <c r="S30" t="n">
        <v>13.89</v>
      </c>
      <c r="T30" t="n">
        <v>1527.19</v>
      </c>
      <c r="U30" t="n">
        <v>0.68</v>
      </c>
      <c r="V30" t="n">
        <v>0.76</v>
      </c>
      <c r="W30" t="n">
        <v>0.64</v>
      </c>
      <c r="X30" t="n">
        <v>0.08</v>
      </c>
      <c r="Y30" t="n">
        <v>1</v>
      </c>
      <c r="Z30" t="n">
        <v>10</v>
      </c>
      <c r="AA30" t="n">
        <v>125.0061646896712</v>
      </c>
      <c r="AB30" t="n">
        <v>171.0389494110987</v>
      </c>
      <c r="AC30" t="n">
        <v>154.7152321340242</v>
      </c>
      <c r="AD30" t="n">
        <v>125006.1646896712</v>
      </c>
      <c r="AE30" t="n">
        <v>171038.9494110987</v>
      </c>
      <c r="AF30" t="n">
        <v>6.08766416709964e-06</v>
      </c>
      <c r="AG30" t="n">
        <v>6.40625</v>
      </c>
      <c r="AH30" t="n">
        <v>154715.2321340242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13.5542</v>
      </c>
      <c r="E31" t="n">
        <v>7.38</v>
      </c>
      <c r="F31" t="n">
        <v>5.12</v>
      </c>
      <c r="G31" t="n">
        <v>61.41</v>
      </c>
      <c r="H31" t="n">
        <v>1.09</v>
      </c>
      <c r="I31" t="n">
        <v>5</v>
      </c>
      <c r="J31" t="n">
        <v>134.26</v>
      </c>
      <c r="K31" t="n">
        <v>45</v>
      </c>
      <c r="L31" t="n">
        <v>8.25</v>
      </c>
      <c r="M31" t="n">
        <v>1</v>
      </c>
      <c r="N31" t="n">
        <v>21.01</v>
      </c>
      <c r="O31" t="n">
        <v>16792.37</v>
      </c>
      <c r="P31" t="n">
        <v>43.31</v>
      </c>
      <c r="Q31" t="n">
        <v>202.81</v>
      </c>
      <c r="R31" t="n">
        <v>20.03</v>
      </c>
      <c r="S31" t="n">
        <v>13.89</v>
      </c>
      <c r="T31" t="n">
        <v>1391.93</v>
      </c>
      <c r="U31" t="n">
        <v>0.6899999999999999</v>
      </c>
      <c r="V31" t="n">
        <v>0.76</v>
      </c>
      <c r="W31" t="n">
        <v>0.65</v>
      </c>
      <c r="X31" t="n">
        <v>0.08</v>
      </c>
      <c r="Y31" t="n">
        <v>1</v>
      </c>
      <c r="Z31" t="n">
        <v>10</v>
      </c>
      <c r="AA31" t="n">
        <v>124.8551361435952</v>
      </c>
      <c r="AB31" t="n">
        <v>170.8323054914485</v>
      </c>
      <c r="AC31" t="n">
        <v>154.5283100200388</v>
      </c>
      <c r="AD31" t="n">
        <v>124855.1361435952</v>
      </c>
      <c r="AE31" t="n">
        <v>170832.3054914485</v>
      </c>
      <c r="AF31" t="n">
        <v>6.09107950730825e-06</v>
      </c>
      <c r="AG31" t="n">
        <v>6.40625</v>
      </c>
      <c r="AH31" t="n">
        <v>154528.3100200388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13.5542</v>
      </c>
      <c r="E32" t="n">
        <v>7.38</v>
      </c>
      <c r="F32" t="n">
        <v>5.12</v>
      </c>
      <c r="G32" t="n">
        <v>61.41</v>
      </c>
      <c r="H32" t="n">
        <v>1.12</v>
      </c>
      <c r="I32" t="n">
        <v>5</v>
      </c>
      <c r="J32" t="n">
        <v>134.59</v>
      </c>
      <c r="K32" t="n">
        <v>45</v>
      </c>
      <c r="L32" t="n">
        <v>8.5</v>
      </c>
      <c r="M32" t="n">
        <v>1</v>
      </c>
      <c r="N32" t="n">
        <v>21.1</v>
      </c>
      <c r="O32" t="n">
        <v>16833.86</v>
      </c>
      <c r="P32" t="n">
        <v>43.33</v>
      </c>
      <c r="Q32" t="n">
        <v>202.81</v>
      </c>
      <c r="R32" t="n">
        <v>20.13</v>
      </c>
      <c r="S32" t="n">
        <v>13.89</v>
      </c>
      <c r="T32" t="n">
        <v>1440.49</v>
      </c>
      <c r="U32" t="n">
        <v>0.6899999999999999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124.8631660657846</v>
      </c>
      <c r="AB32" t="n">
        <v>170.8432923852432</v>
      </c>
      <c r="AC32" t="n">
        <v>154.5382483401099</v>
      </c>
      <c r="AD32" t="n">
        <v>124863.1660657846</v>
      </c>
      <c r="AE32" t="n">
        <v>170843.2923852432</v>
      </c>
      <c r="AF32" t="n">
        <v>6.09107950730825e-06</v>
      </c>
      <c r="AG32" t="n">
        <v>6.40625</v>
      </c>
      <c r="AH32" t="n">
        <v>154538.2483401099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13.5389</v>
      </c>
      <c r="E33" t="n">
        <v>7.39</v>
      </c>
      <c r="F33" t="n">
        <v>5.13</v>
      </c>
      <c r="G33" t="n">
        <v>61.51</v>
      </c>
      <c r="H33" t="n">
        <v>1.15</v>
      </c>
      <c r="I33" t="n">
        <v>5</v>
      </c>
      <c r="J33" t="n">
        <v>134.93</v>
      </c>
      <c r="K33" t="n">
        <v>45</v>
      </c>
      <c r="L33" t="n">
        <v>8.75</v>
      </c>
      <c r="M33" t="n">
        <v>1</v>
      </c>
      <c r="N33" t="n">
        <v>21.18</v>
      </c>
      <c r="O33" t="n">
        <v>16875.27</v>
      </c>
      <c r="P33" t="n">
        <v>43.44</v>
      </c>
      <c r="Q33" t="n">
        <v>202.81</v>
      </c>
      <c r="R33" t="n">
        <v>20.32</v>
      </c>
      <c r="S33" t="n">
        <v>13.89</v>
      </c>
      <c r="T33" t="n">
        <v>1536.39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124.9528207368239</v>
      </c>
      <c r="AB33" t="n">
        <v>170.965961861444</v>
      </c>
      <c r="AC33" t="n">
        <v>154.6492104136699</v>
      </c>
      <c r="AD33" t="n">
        <v>124952.8207368239</v>
      </c>
      <c r="AE33" t="n">
        <v>170965.9618614441</v>
      </c>
      <c r="AF33" t="n">
        <v>6.084203888204075e-06</v>
      </c>
      <c r="AG33" t="n">
        <v>6.414930555555555</v>
      </c>
      <c r="AH33" t="n">
        <v>154649.2104136699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13.545</v>
      </c>
      <c r="E34" t="n">
        <v>7.38</v>
      </c>
      <c r="F34" t="n">
        <v>5.12</v>
      </c>
      <c r="G34" t="n">
        <v>61.47</v>
      </c>
      <c r="H34" t="n">
        <v>1.18</v>
      </c>
      <c r="I34" t="n">
        <v>5</v>
      </c>
      <c r="J34" t="n">
        <v>135.27</v>
      </c>
      <c r="K34" t="n">
        <v>45</v>
      </c>
      <c r="L34" t="n">
        <v>9</v>
      </c>
      <c r="M34" t="n">
        <v>1</v>
      </c>
      <c r="N34" t="n">
        <v>21.27</v>
      </c>
      <c r="O34" t="n">
        <v>16916.71</v>
      </c>
      <c r="P34" t="n">
        <v>43.34</v>
      </c>
      <c r="Q34" t="n">
        <v>202.81</v>
      </c>
      <c r="R34" t="n">
        <v>20.24</v>
      </c>
      <c r="S34" t="n">
        <v>13.89</v>
      </c>
      <c r="T34" t="n">
        <v>1496.09</v>
      </c>
      <c r="U34" t="n">
        <v>0.6899999999999999</v>
      </c>
      <c r="V34" t="n">
        <v>0.76</v>
      </c>
      <c r="W34" t="n">
        <v>0.65</v>
      </c>
      <c r="X34" t="n">
        <v>0.08</v>
      </c>
      <c r="Y34" t="n">
        <v>1</v>
      </c>
      <c r="Z34" t="n">
        <v>10</v>
      </c>
      <c r="AA34" t="n">
        <v>124.8846752484963</v>
      </c>
      <c r="AB34" t="n">
        <v>170.8727221979475</v>
      </c>
      <c r="AC34" t="n">
        <v>154.5648694127946</v>
      </c>
      <c r="AD34" t="n">
        <v>124884.6752484963</v>
      </c>
      <c r="AE34" t="n">
        <v>170872.7221979475</v>
      </c>
      <c r="AF34" t="n">
        <v>6.086945148108354e-06</v>
      </c>
      <c r="AG34" t="n">
        <v>6.40625</v>
      </c>
      <c r="AH34" t="n">
        <v>154564.8694127947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13.5435</v>
      </c>
      <c r="E35" t="n">
        <v>7.38</v>
      </c>
      <c r="F35" t="n">
        <v>5.12</v>
      </c>
      <c r="G35" t="n">
        <v>61.48</v>
      </c>
      <c r="H35" t="n">
        <v>1.21</v>
      </c>
      <c r="I35" t="n">
        <v>5</v>
      </c>
      <c r="J35" t="n">
        <v>135.6</v>
      </c>
      <c r="K35" t="n">
        <v>45</v>
      </c>
      <c r="L35" t="n">
        <v>9.25</v>
      </c>
      <c r="M35" t="n">
        <v>0</v>
      </c>
      <c r="N35" t="n">
        <v>21.35</v>
      </c>
      <c r="O35" t="n">
        <v>16958.17</v>
      </c>
      <c r="P35" t="n">
        <v>43.29</v>
      </c>
      <c r="Q35" t="n">
        <v>202.81</v>
      </c>
      <c r="R35" t="n">
        <v>20.25</v>
      </c>
      <c r="S35" t="n">
        <v>13.89</v>
      </c>
      <c r="T35" t="n">
        <v>1497.85</v>
      </c>
      <c r="U35" t="n">
        <v>0.6899999999999999</v>
      </c>
      <c r="V35" t="n">
        <v>0.76</v>
      </c>
      <c r="W35" t="n">
        <v>0.65</v>
      </c>
      <c r="X35" t="n">
        <v>0.09</v>
      </c>
      <c r="Y35" t="n">
        <v>1</v>
      </c>
      <c r="Z35" t="n">
        <v>10</v>
      </c>
      <c r="AA35" t="n">
        <v>124.8674391551928</v>
      </c>
      <c r="AB35" t="n">
        <v>170.8491390146868</v>
      </c>
      <c r="AC35" t="n">
        <v>154.5435369754452</v>
      </c>
      <c r="AD35" t="n">
        <v>124867.4391551928</v>
      </c>
      <c r="AE35" t="n">
        <v>170849.1390146868</v>
      </c>
      <c r="AF35" t="n">
        <v>6.086271067804023e-06</v>
      </c>
      <c r="AG35" t="n">
        <v>6.40625</v>
      </c>
      <c r="AH35" t="n">
        <v>154543.5369754452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7.2525</v>
      </c>
      <c r="E2" t="n">
        <v>13.79</v>
      </c>
      <c r="F2" t="n">
        <v>6.74</v>
      </c>
      <c r="G2" t="n">
        <v>4.87</v>
      </c>
      <c r="H2" t="n">
        <v>0.07000000000000001</v>
      </c>
      <c r="I2" t="n">
        <v>83</v>
      </c>
      <c r="J2" t="n">
        <v>263.32</v>
      </c>
      <c r="K2" t="n">
        <v>59.89</v>
      </c>
      <c r="L2" t="n">
        <v>1</v>
      </c>
      <c r="M2" t="n">
        <v>81</v>
      </c>
      <c r="N2" t="n">
        <v>67.43000000000001</v>
      </c>
      <c r="O2" t="n">
        <v>32710.1</v>
      </c>
      <c r="P2" t="n">
        <v>113.72</v>
      </c>
      <c r="Q2" t="n">
        <v>202.94</v>
      </c>
      <c r="R2" t="n">
        <v>70.7</v>
      </c>
      <c r="S2" t="n">
        <v>13.89</v>
      </c>
      <c r="T2" t="n">
        <v>26333.95</v>
      </c>
      <c r="U2" t="n">
        <v>0.2</v>
      </c>
      <c r="V2" t="n">
        <v>0.57</v>
      </c>
      <c r="W2" t="n">
        <v>0.77</v>
      </c>
      <c r="X2" t="n">
        <v>1.7</v>
      </c>
      <c r="Y2" t="n">
        <v>1</v>
      </c>
      <c r="Z2" t="n">
        <v>10</v>
      </c>
      <c r="AA2" t="n">
        <v>323.2309903865892</v>
      </c>
      <c r="AB2" t="n">
        <v>442.2589009918118</v>
      </c>
      <c r="AC2" t="n">
        <v>400.0503321954185</v>
      </c>
      <c r="AD2" t="n">
        <v>323230.9903865892</v>
      </c>
      <c r="AE2" t="n">
        <v>442258.9009918118</v>
      </c>
      <c r="AF2" t="n">
        <v>2.639453473937754e-06</v>
      </c>
      <c r="AG2" t="n">
        <v>11.97048611111111</v>
      </c>
      <c r="AH2" t="n">
        <v>400050.3321954185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8.148899999999999</v>
      </c>
      <c r="E3" t="n">
        <v>12.27</v>
      </c>
      <c r="F3" t="n">
        <v>6.28</v>
      </c>
      <c r="G3" t="n">
        <v>6.08</v>
      </c>
      <c r="H3" t="n">
        <v>0.08</v>
      </c>
      <c r="I3" t="n">
        <v>62</v>
      </c>
      <c r="J3" t="n">
        <v>263.79</v>
      </c>
      <c r="K3" t="n">
        <v>59.89</v>
      </c>
      <c r="L3" t="n">
        <v>1.25</v>
      </c>
      <c r="M3" t="n">
        <v>60</v>
      </c>
      <c r="N3" t="n">
        <v>67.65000000000001</v>
      </c>
      <c r="O3" t="n">
        <v>32767.75</v>
      </c>
      <c r="P3" t="n">
        <v>105.91</v>
      </c>
      <c r="Q3" t="n">
        <v>202.94</v>
      </c>
      <c r="R3" t="n">
        <v>56.59</v>
      </c>
      <c r="S3" t="n">
        <v>13.89</v>
      </c>
      <c r="T3" t="n">
        <v>19386.86</v>
      </c>
      <c r="U3" t="n">
        <v>0.25</v>
      </c>
      <c r="V3" t="n">
        <v>0.62</v>
      </c>
      <c r="W3" t="n">
        <v>0.73</v>
      </c>
      <c r="X3" t="n">
        <v>1.24</v>
      </c>
      <c r="Y3" t="n">
        <v>1</v>
      </c>
      <c r="Z3" t="n">
        <v>10</v>
      </c>
      <c r="AA3" t="n">
        <v>281.9633933231435</v>
      </c>
      <c r="AB3" t="n">
        <v>385.7947540917144</v>
      </c>
      <c r="AC3" t="n">
        <v>348.9750442275385</v>
      </c>
      <c r="AD3" t="n">
        <v>281963.3933231435</v>
      </c>
      <c r="AE3" t="n">
        <v>385794.7540917144</v>
      </c>
      <c r="AF3" t="n">
        <v>2.965686647882987e-06</v>
      </c>
      <c r="AG3" t="n">
        <v>10.65104166666667</v>
      </c>
      <c r="AH3" t="n">
        <v>348975.0442275385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8.769399999999999</v>
      </c>
      <c r="E4" t="n">
        <v>11.4</v>
      </c>
      <c r="F4" t="n">
        <v>6.02</v>
      </c>
      <c r="G4" t="n">
        <v>7.23</v>
      </c>
      <c r="H4" t="n">
        <v>0.1</v>
      </c>
      <c r="I4" t="n">
        <v>50</v>
      </c>
      <c r="J4" t="n">
        <v>264.25</v>
      </c>
      <c r="K4" t="n">
        <v>59.89</v>
      </c>
      <c r="L4" t="n">
        <v>1.5</v>
      </c>
      <c r="M4" t="n">
        <v>48</v>
      </c>
      <c r="N4" t="n">
        <v>67.87</v>
      </c>
      <c r="O4" t="n">
        <v>32825.49</v>
      </c>
      <c r="P4" t="n">
        <v>101.37</v>
      </c>
      <c r="Q4" t="n">
        <v>202.85</v>
      </c>
      <c r="R4" t="n">
        <v>48.4</v>
      </c>
      <c r="S4" t="n">
        <v>13.89</v>
      </c>
      <c r="T4" t="n">
        <v>15349</v>
      </c>
      <c r="U4" t="n">
        <v>0.29</v>
      </c>
      <c r="V4" t="n">
        <v>0.64</v>
      </c>
      <c r="W4" t="n">
        <v>0.71</v>
      </c>
      <c r="X4" t="n">
        <v>0.98</v>
      </c>
      <c r="Y4" t="n">
        <v>1</v>
      </c>
      <c r="Z4" t="n">
        <v>10</v>
      </c>
      <c r="AA4" t="n">
        <v>249.7616982558812</v>
      </c>
      <c r="AB4" t="n">
        <v>341.734974262002</v>
      </c>
      <c r="AC4" t="n">
        <v>309.1202679465872</v>
      </c>
      <c r="AD4" t="n">
        <v>249761.6982558811</v>
      </c>
      <c r="AE4" t="n">
        <v>341734.974262002</v>
      </c>
      <c r="AF4" t="n">
        <v>3.191509589017544e-06</v>
      </c>
      <c r="AG4" t="n">
        <v>9.895833333333334</v>
      </c>
      <c r="AH4" t="n">
        <v>309120.2679465872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9.2081</v>
      </c>
      <c r="E5" t="n">
        <v>10.86</v>
      </c>
      <c r="F5" t="n">
        <v>5.88</v>
      </c>
      <c r="G5" t="n">
        <v>8.41</v>
      </c>
      <c r="H5" t="n">
        <v>0.12</v>
      </c>
      <c r="I5" t="n">
        <v>42</v>
      </c>
      <c r="J5" t="n">
        <v>264.72</v>
      </c>
      <c r="K5" t="n">
        <v>59.89</v>
      </c>
      <c r="L5" t="n">
        <v>1.75</v>
      </c>
      <c r="M5" t="n">
        <v>40</v>
      </c>
      <c r="N5" t="n">
        <v>68.09</v>
      </c>
      <c r="O5" t="n">
        <v>32883.31</v>
      </c>
      <c r="P5" t="n">
        <v>98.94</v>
      </c>
      <c r="Q5" t="n">
        <v>202.84</v>
      </c>
      <c r="R5" t="n">
        <v>44.12</v>
      </c>
      <c r="S5" t="n">
        <v>13.89</v>
      </c>
      <c r="T5" t="n">
        <v>13247.8</v>
      </c>
      <c r="U5" t="n">
        <v>0.31</v>
      </c>
      <c r="V5" t="n">
        <v>0.66</v>
      </c>
      <c r="W5" t="n">
        <v>0.7</v>
      </c>
      <c r="X5" t="n">
        <v>0.84</v>
      </c>
      <c r="Y5" t="n">
        <v>1</v>
      </c>
      <c r="Z5" t="n">
        <v>10</v>
      </c>
      <c r="AA5" t="n">
        <v>243.6881230278662</v>
      </c>
      <c r="AB5" t="n">
        <v>333.4248406878079</v>
      </c>
      <c r="AC5" t="n">
        <v>301.6032418573657</v>
      </c>
      <c r="AD5" t="n">
        <v>243688.1230278662</v>
      </c>
      <c r="AE5" t="n">
        <v>333424.8406878079</v>
      </c>
      <c r="AF5" t="n">
        <v>3.351168773990518e-06</v>
      </c>
      <c r="AG5" t="n">
        <v>9.427083333333334</v>
      </c>
      <c r="AH5" t="n">
        <v>301603.2418573657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9.5985</v>
      </c>
      <c r="E6" t="n">
        <v>10.42</v>
      </c>
      <c r="F6" t="n">
        <v>5.75</v>
      </c>
      <c r="G6" t="n">
        <v>9.58</v>
      </c>
      <c r="H6" t="n">
        <v>0.13</v>
      </c>
      <c r="I6" t="n">
        <v>36</v>
      </c>
      <c r="J6" t="n">
        <v>265.19</v>
      </c>
      <c r="K6" t="n">
        <v>59.89</v>
      </c>
      <c r="L6" t="n">
        <v>2</v>
      </c>
      <c r="M6" t="n">
        <v>34</v>
      </c>
      <c r="N6" t="n">
        <v>68.31</v>
      </c>
      <c r="O6" t="n">
        <v>32941.21</v>
      </c>
      <c r="P6" t="n">
        <v>96.48</v>
      </c>
      <c r="Q6" t="n">
        <v>202.83</v>
      </c>
      <c r="R6" t="n">
        <v>39.41</v>
      </c>
      <c r="S6" t="n">
        <v>13.89</v>
      </c>
      <c r="T6" t="n">
        <v>10924.63</v>
      </c>
      <c r="U6" t="n">
        <v>0.35</v>
      </c>
      <c r="V6" t="n">
        <v>0.67</v>
      </c>
      <c r="W6" t="n">
        <v>0.7</v>
      </c>
      <c r="X6" t="n">
        <v>0.71</v>
      </c>
      <c r="Y6" t="n">
        <v>1</v>
      </c>
      <c r="Z6" t="n">
        <v>10</v>
      </c>
      <c r="AA6" t="n">
        <v>227.9747476649609</v>
      </c>
      <c r="AB6" t="n">
        <v>311.9251072910961</v>
      </c>
      <c r="AC6" t="n">
        <v>282.1554128409638</v>
      </c>
      <c r="AD6" t="n">
        <v>227974.7476649609</v>
      </c>
      <c r="AE6" t="n">
        <v>311925.1072910961</v>
      </c>
      <c r="AF6" t="n">
        <v>3.493249799323203e-06</v>
      </c>
      <c r="AG6" t="n">
        <v>9.045138888888889</v>
      </c>
      <c r="AH6" t="n">
        <v>282155.4128409638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9.8606</v>
      </c>
      <c r="E7" t="n">
        <v>10.14</v>
      </c>
      <c r="F7" t="n">
        <v>5.67</v>
      </c>
      <c r="G7" t="n">
        <v>10.63</v>
      </c>
      <c r="H7" t="n">
        <v>0.15</v>
      </c>
      <c r="I7" t="n">
        <v>32</v>
      </c>
      <c r="J7" t="n">
        <v>265.66</v>
      </c>
      <c r="K7" t="n">
        <v>59.89</v>
      </c>
      <c r="L7" t="n">
        <v>2.25</v>
      </c>
      <c r="M7" t="n">
        <v>30</v>
      </c>
      <c r="N7" t="n">
        <v>68.53</v>
      </c>
      <c r="O7" t="n">
        <v>32999.19</v>
      </c>
      <c r="P7" t="n">
        <v>95.09999999999999</v>
      </c>
      <c r="Q7" t="n">
        <v>202.81</v>
      </c>
      <c r="R7" t="n">
        <v>37.47</v>
      </c>
      <c r="S7" t="n">
        <v>13.89</v>
      </c>
      <c r="T7" t="n">
        <v>9972.59</v>
      </c>
      <c r="U7" t="n">
        <v>0.37</v>
      </c>
      <c r="V7" t="n">
        <v>0.68</v>
      </c>
      <c r="W7" t="n">
        <v>0.6899999999999999</v>
      </c>
      <c r="X7" t="n">
        <v>0.63</v>
      </c>
      <c r="Y7" t="n">
        <v>1</v>
      </c>
      <c r="Z7" t="n">
        <v>10</v>
      </c>
      <c r="AA7" t="n">
        <v>224.8511811168328</v>
      </c>
      <c r="AB7" t="n">
        <v>307.6513057379187</v>
      </c>
      <c r="AC7" t="n">
        <v>278.2894969097023</v>
      </c>
      <c r="AD7" t="n">
        <v>224851.1811168328</v>
      </c>
      <c r="AE7" t="n">
        <v>307651.3057379187</v>
      </c>
      <c r="AF7" t="n">
        <v>3.588637700808082e-06</v>
      </c>
      <c r="AG7" t="n">
        <v>8.802083333333334</v>
      </c>
      <c r="AH7" t="n">
        <v>278289.4969097023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10.1468</v>
      </c>
      <c r="E8" t="n">
        <v>9.859999999999999</v>
      </c>
      <c r="F8" t="n">
        <v>5.59</v>
      </c>
      <c r="G8" t="n">
        <v>11.97</v>
      </c>
      <c r="H8" t="n">
        <v>0.17</v>
      </c>
      <c r="I8" t="n">
        <v>28</v>
      </c>
      <c r="J8" t="n">
        <v>266.13</v>
      </c>
      <c r="K8" t="n">
        <v>59.89</v>
      </c>
      <c r="L8" t="n">
        <v>2.5</v>
      </c>
      <c r="M8" t="n">
        <v>26</v>
      </c>
      <c r="N8" t="n">
        <v>68.75</v>
      </c>
      <c r="O8" t="n">
        <v>33057.26</v>
      </c>
      <c r="P8" t="n">
        <v>93.56</v>
      </c>
      <c r="Q8" t="n">
        <v>202.85</v>
      </c>
      <c r="R8" t="n">
        <v>34.79</v>
      </c>
      <c r="S8" t="n">
        <v>13.89</v>
      </c>
      <c r="T8" t="n">
        <v>8655.17</v>
      </c>
      <c r="U8" t="n">
        <v>0.4</v>
      </c>
      <c r="V8" t="n">
        <v>0.6899999999999999</v>
      </c>
      <c r="W8" t="n">
        <v>0.68</v>
      </c>
      <c r="X8" t="n">
        <v>0.55</v>
      </c>
      <c r="Y8" t="n">
        <v>1</v>
      </c>
      <c r="Z8" t="n">
        <v>10</v>
      </c>
      <c r="AA8" t="n">
        <v>211.0773525536344</v>
      </c>
      <c r="AB8" t="n">
        <v>288.8053458393304</v>
      </c>
      <c r="AC8" t="n">
        <v>261.2421689733584</v>
      </c>
      <c r="AD8" t="n">
        <v>211077.3525536344</v>
      </c>
      <c r="AE8" t="n">
        <v>288805.3458393303</v>
      </c>
      <c r="AF8" t="n">
        <v>3.692796485260476e-06</v>
      </c>
      <c r="AG8" t="n">
        <v>8.559027777777779</v>
      </c>
      <c r="AH8" t="n">
        <v>261242.1689733584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10.2837</v>
      </c>
      <c r="E9" t="n">
        <v>9.720000000000001</v>
      </c>
      <c r="F9" t="n">
        <v>5.56</v>
      </c>
      <c r="G9" t="n">
        <v>12.82</v>
      </c>
      <c r="H9" t="n">
        <v>0.18</v>
      </c>
      <c r="I9" t="n">
        <v>26</v>
      </c>
      <c r="J9" t="n">
        <v>266.6</v>
      </c>
      <c r="K9" t="n">
        <v>59.89</v>
      </c>
      <c r="L9" t="n">
        <v>2.75</v>
      </c>
      <c r="M9" t="n">
        <v>24</v>
      </c>
      <c r="N9" t="n">
        <v>68.97</v>
      </c>
      <c r="O9" t="n">
        <v>33115.41</v>
      </c>
      <c r="P9" t="n">
        <v>92.98999999999999</v>
      </c>
      <c r="Q9" t="n">
        <v>202.83</v>
      </c>
      <c r="R9" t="n">
        <v>33.85</v>
      </c>
      <c r="S9" t="n">
        <v>13.89</v>
      </c>
      <c r="T9" t="n">
        <v>8194.85</v>
      </c>
      <c r="U9" t="n">
        <v>0.41</v>
      </c>
      <c r="V9" t="n">
        <v>0.7</v>
      </c>
      <c r="W9" t="n">
        <v>0.68</v>
      </c>
      <c r="X9" t="n">
        <v>0.52</v>
      </c>
      <c r="Y9" t="n">
        <v>1</v>
      </c>
      <c r="Z9" t="n">
        <v>10</v>
      </c>
      <c r="AA9" t="n">
        <v>209.6226402915022</v>
      </c>
      <c r="AB9" t="n">
        <v>286.8149443449065</v>
      </c>
      <c r="AC9" t="n">
        <v>259.4417286040156</v>
      </c>
      <c r="AD9" t="n">
        <v>209622.6402915022</v>
      </c>
      <c r="AE9" t="n">
        <v>286814.9443449064</v>
      </c>
      <c r="AF9" t="n">
        <v>3.74261946776059e-06</v>
      </c>
      <c r="AG9" t="n">
        <v>8.4375</v>
      </c>
      <c r="AH9" t="n">
        <v>259441.7286040156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10.5128</v>
      </c>
      <c r="E10" t="n">
        <v>9.51</v>
      </c>
      <c r="F10" t="n">
        <v>5.5</v>
      </c>
      <c r="G10" t="n">
        <v>14.34</v>
      </c>
      <c r="H10" t="n">
        <v>0.2</v>
      </c>
      <c r="I10" t="n">
        <v>23</v>
      </c>
      <c r="J10" t="n">
        <v>267.08</v>
      </c>
      <c r="K10" t="n">
        <v>59.89</v>
      </c>
      <c r="L10" t="n">
        <v>3</v>
      </c>
      <c r="M10" t="n">
        <v>21</v>
      </c>
      <c r="N10" t="n">
        <v>69.19</v>
      </c>
      <c r="O10" t="n">
        <v>33173.65</v>
      </c>
      <c r="P10" t="n">
        <v>91.86</v>
      </c>
      <c r="Q10" t="n">
        <v>202.93</v>
      </c>
      <c r="R10" t="n">
        <v>31.76</v>
      </c>
      <c r="S10" t="n">
        <v>13.89</v>
      </c>
      <c r="T10" t="n">
        <v>7163.1</v>
      </c>
      <c r="U10" t="n">
        <v>0.44</v>
      </c>
      <c r="V10" t="n">
        <v>0.7</v>
      </c>
      <c r="W10" t="n">
        <v>0.68</v>
      </c>
      <c r="X10" t="n">
        <v>0.46</v>
      </c>
      <c r="Y10" t="n">
        <v>1</v>
      </c>
      <c r="Z10" t="n">
        <v>10</v>
      </c>
      <c r="AA10" t="n">
        <v>207.4287496277878</v>
      </c>
      <c r="AB10" t="n">
        <v>283.8131663511887</v>
      </c>
      <c r="AC10" t="n">
        <v>256.7264360889955</v>
      </c>
      <c r="AD10" t="n">
        <v>207428.7496277878</v>
      </c>
      <c r="AE10" t="n">
        <v>283813.1663511887</v>
      </c>
      <c r="AF10" t="n">
        <v>3.825997446509868e-06</v>
      </c>
      <c r="AG10" t="n">
        <v>8.255208333333334</v>
      </c>
      <c r="AH10" t="n">
        <v>256726.4360889955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10.5839</v>
      </c>
      <c r="E11" t="n">
        <v>9.449999999999999</v>
      </c>
      <c r="F11" t="n">
        <v>5.48</v>
      </c>
      <c r="G11" t="n">
        <v>14.95</v>
      </c>
      <c r="H11" t="n">
        <v>0.22</v>
      </c>
      <c r="I11" t="n">
        <v>22</v>
      </c>
      <c r="J11" t="n">
        <v>267.55</v>
      </c>
      <c r="K11" t="n">
        <v>59.89</v>
      </c>
      <c r="L11" t="n">
        <v>3.25</v>
      </c>
      <c r="M11" t="n">
        <v>20</v>
      </c>
      <c r="N11" t="n">
        <v>69.41</v>
      </c>
      <c r="O11" t="n">
        <v>33231.97</v>
      </c>
      <c r="P11" t="n">
        <v>91.67</v>
      </c>
      <c r="Q11" t="n">
        <v>202.81</v>
      </c>
      <c r="R11" t="n">
        <v>31.49</v>
      </c>
      <c r="S11" t="n">
        <v>13.89</v>
      </c>
      <c r="T11" t="n">
        <v>7034.52</v>
      </c>
      <c r="U11" t="n">
        <v>0.44</v>
      </c>
      <c r="V11" t="n">
        <v>0.71</v>
      </c>
      <c r="W11" t="n">
        <v>0.68</v>
      </c>
      <c r="X11" t="n">
        <v>0.45</v>
      </c>
      <c r="Y11" t="n">
        <v>1</v>
      </c>
      <c r="Z11" t="n">
        <v>10</v>
      </c>
      <c r="AA11" t="n">
        <v>206.8458230810585</v>
      </c>
      <c r="AB11" t="n">
        <v>283.0155805330498</v>
      </c>
      <c r="AC11" t="n">
        <v>256.0049707419208</v>
      </c>
      <c r="AD11" t="n">
        <v>206845.8230810585</v>
      </c>
      <c r="AE11" t="n">
        <v>283015.5805330498</v>
      </c>
      <c r="AF11" t="n">
        <v>3.8518733709493e-06</v>
      </c>
      <c r="AG11" t="n">
        <v>8.203125</v>
      </c>
      <c r="AH11" t="n">
        <v>256004.9707419208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10.7801</v>
      </c>
      <c r="E12" t="n">
        <v>9.279999999999999</v>
      </c>
      <c r="F12" t="n">
        <v>5.41</v>
      </c>
      <c r="G12" t="n">
        <v>16.24</v>
      </c>
      <c r="H12" t="n">
        <v>0.23</v>
      </c>
      <c r="I12" t="n">
        <v>20</v>
      </c>
      <c r="J12" t="n">
        <v>268.02</v>
      </c>
      <c r="K12" t="n">
        <v>59.89</v>
      </c>
      <c r="L12" t="n">
        <v>3.5</v>
      </c>
      <c r="M12" t="n">
        <v>18</v>
      </c>
      <c r="N12" t="n">
        <v>69.64</v>
      </c>
      <c r="O12" t="n">
        <v>33290.38</v>
      </c>
      <c r="P12" t="n">
        <v>90.31999999999999</v>
      </c>
      <c r="Q12" t="n">
        <v>202.84</v>
      </c>
      <c r="R12" t="n">
        <v>29.16</v>
      </c>
      <c r="S12" t="n">
        <v>13.89</v>
      </c>
      <c r="T12" t="n">
        <v>5879.18</v>
      </c>
      <c r="U12" t="n">
        <v>0.48</v>
      </c>
      <c r="V12" t="n">
        <v>0.71</v>
      </c>
      <c r="W12" t="n">
        <v>0.67</v>
      </c>
      <c r="X12" t="n">
        <v>0.37</v>
      </c>
      <c r="Y12" t="n">
        <v>1</v>
      </c>
      <c r="Z12" t="n">
        <v>10</v>
      </c>
      <c r="AA12" t="n">
        <v>204.8181548954107</v>
      </c>
      <c r="AB12" t="n">
        <v>280.241235467041</v>
      </c>
      <c r="AC12" t="n">
        <v>253.4954052751932</v>
      </c>
      <c r="AD12" t="n">
        <v>204818.1548954108</v>
      </c>
      <c r="AE12" t="n">
        <v>280241.235467041</v>
      </c>
      <c r="AF12" t="n">
        <v>3.923277820668236e-06</v>
      </c>
      <c r="AG12" t="n">
        <v>8.055555555555555</v>
      </c>
      <c r="AH12" t="n">
        <v>253495.4052751932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10.8502</v>
      </c>
      <c r="E13" t="n">
        <v>9.220000000000001</v>
      </c>
      <c r="F13" t="n">
        <v>5.4</v>
      </c>
      <c r="G13" t="n">
        <v>17.06</v>
      </c>
      <c r="H13" t="n">
        <v>0.25</v>
      </c>
      <c r="I13" t="n">
        <v>19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90.09</v>
      </c>
      <c r="Q13" t="n">
        <v>202.86</v>
      </c>
      <c r="R13" t="n">
        <v>28.84</v>
      </c>
      <c r="S13" t="n">
        <v>13.89</v>
      </c>
      <c r="T13" t="n">
        <v>5726.3</v>
      </c>
      <c r="U13" t="n">
        <v>0.48</v>
      </c>
      <c r="V13" t="n">
        <v>0.72</v>
      </c>
      <c r="W13" t="n">
        <v>0.67</v>
      </c>
      <c r="X13" t="n">
        <v>0.36</v>
      </c>
      <c r="Y13" t="n">
        <v>1</v>
      </c>
      <c r="Z13" t="n">
        <v>10</v>
      </c>
      <c r="AA13" t="n">
        <v>204.2804762703911</v>
      </c>
      <c r="AB13" t="n">
        <v>279.5055598515827</v>
      </c>
      <c r="AC13" t="n">
        <v>252.8299415079468</v>
      </c>
      <c r="AD13" t="n">
        <v>204280.4762703911</v>
      </c>
      <c r="AE13" t="n">
        <v>279505.5598515827</v>
      </c>
      <c r="AF13" t="n">
        <v>3.948789808055073e-06</v>
      </c>
      <c r="AG13" t="n">
        <v>8.003472222222221</v>
      </c>
      <c r="AH13" t="n">
        <v>252829.9415079468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11.0297</v>
      </c>
      <c r="E14" t="n">
        <v>9.07</v>
      </c>
      <c r="F14" t="n">
        <v>5.35</v>
      </c>
      <c r="G14" t="n">
        <v>18.9</v>
      </c>
      <c r="H14" t="n">
        <v>0.26</v>
      </c>
      <c r="I14" t="n">
        <v>17</v>
      </c>
      <c r="J14" t="n">
        <v>268.97</v>
      </c>
      <c r="K14" t="n">
        <v>59.89</v>
      </c>
      <c r="L14" t="n">
        <v>4</v>
      </c>
      <c r="M14" t="n">
        <v>15</v>
      </c>
      <c r="N14" t="n">
        <v>70.09</v>
      </c>
      <c r="O14" t="n">
        <v>33407.45</v>
      </c>
      <c r="P14" t="n">
        <v>88.98</v>
      </c>
      <c r="Q14" t="n">
        <v>202.87</v>
      </c>
      <c r="R14" t="n">
        <v>27.41</v>
      </c>
      <c r="S14" t="n">
        <v>13.89</v>
      </c>
      <c r="T14" t="n">
        <v>5019.08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191.7112565579038</v>
      </c>
      <c r="AB14" t="n">
        <v>262.3077989261282</v>
      </c>
      <c r="AC14" t="n">
        <v>237.2735107480031</v>
      </c>
      <c r="AD14" t="n">
        <v>191711.2565579038</v>
      </c>
      <c r="AE14" t="n">
        <v>262307.7989261282</v>
      </c>
      <c r="AF14" t="n">
        <v>4.014116508995691e-06</v>
      </c>
      <c r="AG14" t="n">
        <v>7.873263888888889</v>
      </c>
      <c r="AH14" t="n">
        <v>237273.5107480031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11.1097</v>
      </c>
      <c r="E15" t="n">
        <v>9</v>
      </c>
      <c r="F15" t="n">
        <v>5.34</v>
      </c>
      <c r="G15" t="n">
        <v>20.02</v>
      </c>
      <c r="H15" t="n">
        <v>0.28</v>
      </c>
      <c r="I15" t="n">
        <v>16</v>
      </c>
      <c r="J15" t="n">
        <v>269.45</v>
      </c>
      <c r="K15" t="n">
        <v>59.89</v>
      </c>
      <c r="L15" t="n">
        <v>4.25</v>
      </c>
      <c r="M15" t="n">
        <v>14</v>
      </c>
      <c r="N15" t="n">
        <v>70.31</v>
      </c>
      <c r="O15" t="n">
        <v>33466.11</v>
      </c>
      <c r="P15" t="n">
        <v>88.69</v>
      </c>
      <c r="Q15" t="n">
        <v>202.81</v>
      </c>
      <c r="R15" t="n">
        <v>27.03</v>
      </c>
      <c r="S15" t="n">
        <v>13.89</v>
      </c>
      <c r="T15" t="n">
        <v>4833.23</v>
      </c>
      <c r="U15" t="n">
        <v>0.51</v>
      </c>
      <c r="V15" t="n">
        <v>0.72</v>
      </c>
      <c r="W15" t="n">
        <v>0.66</v>
      </c>
      <c r="X15" t="n">
        <v>0.3</v>
      </c>
      <c r="Y15" t="n">
        <v>1</v>
      </c>
      <c r="Z15" t="n">
        <v>10</v>
      </c>
      <c r="AA15" t="n">
        <v>191.1182981071984</v>
      </c>
      <c r="AB15" t="n">
        <v>261.4964870143929</v>
      </c>
      <c r="AC15" t="n">
        <v>236.5396293064402</v>
      </c>
      <c r="AD15" t="n">
        <v>191118.2981071984</v>
      </c>
      <c r="AE15" t="n">
        <v>261496.4870143929</v>
      </c>
      <c r="AF15" t="n">
        <v>4.043231473203208e-06</v>
      </c>
      <c r="AG15" t="n">
        <v>7.8125</v>
      </c>
      <c r="AH15" t="n">
        <v>236539.6293064402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11.0978</v>
      </c>
      <c r="E16" t="n">
        <v>9.01</v>
      </c>
      <c r="F16" t="n">
        <v>5.35</v>
      </c>
      <c r="G16" t="n">
        <v>20.06</v>
      </c>
      <c r="H16" t="n">
        <v>0.3</v>
      </c>
      <c r="I16" t="n">
        <v>16</v>
      </c>
      <c r="J16" t="n">
        <v>269.92</v>
      </c>
      <c r="K16" t="n">
        <v>59.89</v>
      </c>
      <c r="L16" t="n">
        <v>4.5</v>
      </c>
      <c r="M16" t="n">
        <v>14</v>
      </c>
      <c r="N16" t="n">
        <v>70.54000000000001</v>
      </c>
      <c r="O16" t="n">
        <v>33524.86</v>
      </c>
      <c r="P16" t="n">
        <v>88.8</v>
      </c>
      <c r="Q16" t="n">
        <v>202.81</v>
      </c>
      <c r="R16" t="n">
        <v>27.43</v>
      </c>
      <c r="S16" t="n">
        <v>13.89</v>
      </c>
      <c r="T16" t="n">
        <v>5036.93</v>
      </c>
      <c r="U16" t="n">
        <v>0.51</v>
      </c>
      <c r="V16" t="n">
        <v>0.72</v>
      </c>
      <c r="W16" t="n">
        <v>0.66</v>
      </c>
      <c r="X16" t="n">
        <v>0.31</v>
      </c>
      <c r="Y16" t="n">
        <v>1</v>
      </c>
      <c r="Z16" t="n">
        <v>10</v>
      </c>
      <c r="AA16" t="n">
        <v>191.2622784856344</v>
      </c>
      <c r="AB16" t="n">
        <v>261.6934873201349</v>
      </c>
      <c r="AC16" t="n">
        <v>236.7178281794939</v>
      </c>
      <c r="AD16" t="n">
        <v>191262.2784856344</v>
      </c>
      <c r="AE16" t="n">
        <v>261693.4873201349</v>
      </c>
      <c r="AF16" t="n">
        <v>4.038900622277339e-06</v>
      </c>
      <c r="AG16" t="n">
        <v>7.821180555555555</v>
      </c>
      <c r="AH16" t="n">
        <v>236717.8281794939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11.185</v>
      </c>
      <c r="E17" t="n">
        <v>8.94</v>
      </c>
      <c r="F17" t="n">
        <v>5.33</v>
      </c>
      <c r="G17" t="n">
        <v>21.32</v>
      </c>
      <c r="H17" t="n">
        <v>0.31</v>
      </c>
      <c r="I17" t="n">
        <v>15</v>
      </c>
      <c r="J17" t="n">
        <v>270.4</v>
      </c>
      <c r="K17" t="n">
        <v>59.89</v>
      </c>
      <c r="L17" t="n">
        <v>4.75</v>
      </c>
      <c r="M17" t="n">
        <v>13</v>
      </c>
      <c r="N17" t="n">
        <v>70.76000000000001</v>
      </c>
      <c r="O17" t="n">
        <v>33583.7</v>
      </c>
      <c r="P17" t="n">
        <v>88.38</v>
      </c>
      <c r="Q17" t="n">
        <v>202.81</v>
      </c>
      <c r="R17" t="n">
        <v>26.78</v>
      </c>
      <c r="S17" t="n">
        <v>13.89</v>
      </c>
      <c r="T17" t="n">
        <v>4715.21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190.5482936178537</v>
      </c>
      <c r="AB17" t="n">
        <v>260.7165817252485</v>
      </c>
      <c r="AC17" t="n">
        <v>235.8341570834876</v>
      </c>
      <c r="AD17" t="n">
        <v>190548.2936178537</v>
      </c>
      <c r="AE17" t="n">
        <v>260716.5817252485</v>
      </c>
      <c r="AF17" t="n">
        <v>4.070635933263533e-06</v>
      </c>
      <c r="AG17" t="n">
        <v>7.760416666666667</v>
      </c>
      <c r="AH17" t="n">
        <v>235834.1570834875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11.2828</v>
      </c>
      <c r="E18" t="n">
        <v>8.859999999999999</v>
      </c>
      <c r="F18" t="n">
        <v>5.3</v>
      </c>
      <c r="G18" t="n">
        <v>22.72</v>
      </c>
      <c r="H18" t="n">
        <v>0.33</v>
      </c>
      <c r="I18" t="n">
        <v>14</v>
      </c>
      <c r="J18" t="n">
        <v>270.88</v>
      </c>
      <c r="K18" t="n">
        <v>59.89</v>
      </c>
      <c r="L18" t="n">
        <v>5</v>
      </c>
      <c r="M18" t="n">
        <v>12</v>
      </c>
      <c r="N18" t="n">
        <v>70.98999999999999</v>
      </c>
      <c r="O18" t="n">
        <v>33642.62</v>
      </c>
      <c r="P18" t="n">
        <v>87.87</v>
      </c>
      <c r="Q18" t="n">
        <v>202.82</v>
      </c>
      <c r="R18" t="n">
        <v>25.82</v>
      </c>
      <c r="S18" t="n">
        <v>13.89</v>
      </c>
      <c r="T18" t="n">
        <v>4240.23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189.7212827206561</v>
      </c>
      <c r="AB18" t="n">
        <v>259.5850289305576</v>
      </c>
      <c r="AC18" t="n">
        <v>234.8105980993772</v>
      </c>
      <c r="AD18" t="n">
        <v>189721.2827206561</v>
      </c>
      <c r="AE18" t="n">
        <v>259585.0289305576</v>
      </c>
      <c r="AF18" t="n">
        <v>4.106228977007224e-06</v>
      </c>
      <c r="AG18" t="n">
        <v>7.690972222222222</v>
      </c>
      <c r="AH18" t="n">
        <v>234810.5980993772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11.3733</v>
      </c>
      <c r="E19" t="n">
        <v>8.789999999999999</v>
      </c>
      <c r="F19" t="n">
        <v>5.28</v>
      </c>
      <c r="G19" t="n">
        <v>24.38</v>
      </c>
      <c r="H19" t="n">
        <v>0.34</v>
      </c>
      <c r="I19" t="n">
        <v>13</v>
      </c>
      <c r="J19" t="n">
        <v>271.36</v>
      </c>
      <c r="K19" t="n">
        <v>59.89</v>
      </c>
      <c r="L19" t="n">
        <v>5.25</v>
      </c>
      <c r="M19" t="n">
        <v>11</v>
      </c>
      <c r="N19" t="n">
        <v>71.22</v>
      </c>
      <c r="O19" t="n">
        <v>33701.64</v>
      </c>
      <c r="P19" t="n">
        <v>87.45</v>
      </c>
      <c r="Q19" t="n">
        <v>202.85</v>
      </c>
      <c r="R19" t="n">
        <v>25.25</v>
      </c>
      <c r="S19" t="n">
        <v>13.89</v>
      </c>
      <c r="T19" t="n">
        <v>3961.37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189.0144550970627</v>
      </c>
      <c r="AB19" t="n">
        <v>258.6179161929235</v>
      </c>
      <c r="AC19" t="n">
        <v>233.9357852440714</v>
      </c>
      <c r="AD19" t="n">
        <v>189014.4550970627</v>
      </c>
      <c r="AE19" t="n">
        <v>258617.9161929235</v>
      </c>
      <c r="AF19" t="n">
        <v>4.139165280266978e-06</v>
      </c>
      <c r="AG19" t="n">
        <v>7.630208333333333</v>
      </c>
      <c r="AH19" t="n">
        <v>233935.7852440714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11.3827</v>
      </c>
      <c r="E20" t="n">
        <v>8.789999999999999</v>
      </c>
      <c r="F20" t="n">
        <v>5.28</v>
      </c>
      <c r="G20" t="n">
        <v>24.35</v>
      </c>
      <c r="H20" t="n">
        <v>0.36</v>
      </c>
      <c r="I20" t="n">
        <v>13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87.2</v>
      </c>
      <c r="Q20" t="n">
        <v>202.82</v>
      </c>
      <c r="R20" t="n">
        <v>24.8</v>
      </c>
      <c r="S20" t="n">
        <v>13.89</v>
      </c>
      <c r="T20" t="n">
        <v>3734.82</v>
      </c>
      <c r="U20" t="n">
        <v>0.5600000000000001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188.8486157899589</v>
      </c>
      <c r="AB20" t="n">
        <v>258.3910075366304</v>
      </c>
      <c r="AC20" t="n">
        <v>233.7305324314665</v>
      </c>
      <c r="AD20" t="n">
        <v>188848.6157899589</v>
      </c>
      <c r="AE20" t="n">
        <v>258391.0075366303</v>
      </c>
      <c r="AF20" t="n">
        <v>4.142586288561361e-06</v>
      </c>
      <c r="AG20" t="n">
        <v>7.630208333333333</v>
      </c>
      <c r="AH20" t="n">
        <v>233730.5324314665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11.4745</v>
      </c>
      <c r="E21" t="n">
        <v>8.720000000000001</v>
      </c>
      <c r="F21" t="n">
        <v>5.26</v>
      </c>
      <c r="G21" t="n">
        <v>26.28</v>
      </c>
      <c r="H21" t="n">
        <v>0.38</v>
      </c>
      <c r="I21" t="n">
        <v>12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86.93000000000001</v>
      </c>
      <c r="Q21" t="n">
        <v>202.81</v>
      </c>
      <c r="R21" t="n">
        <v>24.46</v>
      </c>
      <c r="S21" t="n">
        <v>13.89</v>
      </c>
      <c r="T21" t="n">
        <v>3568.77</v>
      </c>
      <c r="U21" t="n">
        <v>0.57</v>
      </c>
      <c r="V21" t="n">
        <v>0.74</v>
      </c>
      <c r="W21" t="n">
        <v>0.65</v>
      </c>
      <c r="X21" t="n">
        <v>0.22</v>
      </c>
      <c r="Y21" t="n">
        <v>1</v>
      </c>
      <c r="Z21" t="n">
        <v>10</v>
      </c>
      <c r="AA21" t="n">
        <v>188.219709186467</v>
      </c>
      <c r="AB21" t="n">
        <v>257.530509776332</v>
      </c>
      <c r="AC21" t="n">
        <v>232.9521593696945</v>
      </c>
      <c r="AD21" t="n">
        <v>188219.709186467</v>
      </c>
      <c r="AE21" t="n">
        <v>257530.509776332</v>
      </c>
      <c r="AF21" t="n">
        <v>4.175995709989489e-06</v>
      </c>
      <c r="AG21" t="n">
        <v>7.569444444444445</v>
      </c>
      <c r="AH21" t="n">
        <v>232952.1593696945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11.4606</v>
      </c>
      <c r="E22" t="n">
        <v>8.73</v>
      </c>
      <c r="F22" t="n">
        <v>5.27</v>
      </c>
      <c r="G22" t="n">
        <v>26.33</v>
      </c>
      <c r="H22" t="n">
        <v>0.39</v>
      </c>
      <c r="I22" t="n">
        <v>12</v>
      </c>
      <c r="J22" t="n">
        <v>272.8</v>
      </c>
      <c r="K22" t="n">
        <v>59.89</v>
      </c>
      <c r="L22" t="n">
        <v>6</v>
      </c>
      <c r="M22" t="n">
        <v>10</v>
      </c>
      <c r="N22" t="n">
        <v>71.91</v>
      </c>
      <c r="O22" t="n">
        <v>33879.33</v>
      </c>
      <c r="P22" t="n">
        <v>86.95999999999999</v>
      </c>
      <c r="Q22" t="n">
        <v>202.81</v>
      </c>
      <c r="R22" t="n">
        <v>24.57</v>
      </c>
      <c r="S22" t="n">
        <v>13.89</v>
      </c>
      <c r="T22" t="n">
        <v>3622.39</v>
      </c>
      <c r="U22" t="n">
        <v>0.57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188.3277836572263</v>
      </c>
      <c r="AB22" t="n">
        <v>257.6783820351341</v>
      </c>
      <c r="AC22" t="n">
        <v>233.0859189076566</v>
      </c>
      <c r="AD22" t="n">
        <v>188327.7836572264</v>
      </c>
      <c r="AE22" t="n">
        <v>257678.3820351341</v>
      </c>
      <c r="AF22" t="n">
        <v>4.170936984958431e-06</v>
      </c>
      <c r="AG22" t="n">
        <v>7.578125</v>
      </c>
      <c r="AH22" t="n">
        <v>233085.9189076566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11.5566</v>
      </c>
      <c r="E23" t="n">
        <v>8.65</v>
      </c>
      <c r="F23" t="n">
        <v>5.24</v>
      </c>
      <c r="G23" t="n">
        <v>28.6</v>
      </c>
      <c r="H23" t="n">
        <v>0.41</v>
      </c>
      <c r="I23" t="n">
        <v>11</v>
      </c>
      <c r="J23" t="n">
        <v>273.28</v>
      </c>
      <c r="K23" t="n">
        <v>59.89</v>
      </c>
      <c r="L23" t="n">
        <v>6.25</v>
      </c>
      <c r="M23" t="n">
        <v>9</v>
      </c>
      <c r="N23" t="n">
        <v>72.14</v>
      </c>
      <c r="O23" t="n">
        <v>33938.7</v>
      </c>
      <c r="P23" t="n">
        <v>86.38</v>
      </c>
      <c r="Q23" t="n">
        <v>202.84</v>
      </c>
      <c r="R23" t="n">
        <v>23.99</v>
      </c>
      <c r="S23" t="n">
        <v>13.89</v>
      </c>
      <c r="T23" t="n">
        <v>3340.29</v>
      </c>
      <c r="U23" t="n">
        <v>0.58</v>
      </c>
      <c r="V23" t="n">
        <v>0.74</v>
      </c>
      <c r="W23" t="n">
        <v>0.66</v>
      </c>
      <c r="X23" t="n">
        <v>0.21</v>
      </c>
      <c r="Y23" t="n">
        <v>1</v>
      </c>
      <c r="Z23" t="n">
        <v>10</v>
      </c>
      <c r="AA23" t="n">
        <v>187.5148238951832</v>
      </c>
      <c r="AB23" t="n">
        <v>256.5660546234536</v>
      </c>
      <c r="AC23" t="n">
        <v>232.0797504629853</v>
      </c>
      <c r="AD23" t="n">
        <v>187514.8238951832</v>
      </c>
      <c r="AE23" t="n">
        <v>256566.0546234536</v>
      </c>
      <c r="AF23" t="n">
        <v>4.205874942007452e-06</v>
      </c>
      <c r="AG23" t="n">
        <v>7.508680555555555</v>
      </c>
      <c r="AH23" t="n">
        <v>232079.7504629853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11.5718</v>
      </c>
      <c r="E24" t="n">
        <v>8.640000000000001</v>
      </c>
      <c r="F24" t="n">
        <v>5.23</v>
      </c>
      <c r="G24" t="n">
        <v>28.54</v>
      </c>
      <c r="H24" t="n">
        <v>0.42</v>
      </c>
      <c r="I24" t="n">
        <v>11</v>
      </c>
      <c r="J24" t="n">
        <v>273.76</v>
      </c>
      <c r="K24" t="n">
        <v>59.89</v>
      </c>
      <c r="L24" t="n">
        <v>6.5</v>
      </c>
      <c r="M24" t="n">
        <v>9</v>
      </c>
      <c r="N24" t="n">
        <v>72.37</v>
      </c>
      <c r="O24" t="n">
        <v>33998.16</v>
      </c>
      <c r="P24" t="n">
        <v>86.05</v>
      </c>
      <c r="Q24" t="n">
        <v>202.81</v>
      </c>
      <c r="R24" t="n">
        <v>23.68</v>
      </c>
      <c r="S24" t="n">
        <v>13.89</v>
      </c>
      <c r="T24" t="n">
        <v>3182.62</v>
      </c>
      <c r="U24" t="n">
        <v>0.59</v>
      </c>
      <c r="V24" t="n">
        <v>0.74</v>
      </c>
      <c r="W24" t="n">
        <v>0.65</v>
      </c>
      <c r="X24" t="n">
        <v>0.19</v>
      </c>
      <c r="Y24" t="n">
        <v>1</v>
      </c>
      <c r="Z24" t="n">
        <v>10</v>
      </c>
      <c r="AA24" t="n">
        <v>187.0908268338705</v>
      </c>
      <c r="AB24" t="n">
        <v>255.9859231387358</v>
      </c>
      <c r="AC24" t="n">
        <v>231.5549859129491</v>
      </c>
      <c r="AD24" t="n">
        <v>187090.8268338705</v>
      </c>
      <c r="AE24" t="n">
        <v>255985.9231387358</v>
      </c>
      <c r="AF24" t="n">
        <v>4.211406785206881e-06</v>
      </c>
      <c r="AG24" t="n">
        <v>7.5</v>
      </c>
      <c r="AH24" t="n">
        <v>231554.9859129491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11.5685</v>
      </c>
      <c r="E25" t="n">
        <v>8.640000000000001</v>
      </c>
      <c r="F25" t="n">
        <v>5.24</v>
      </c>
      <c r="G25" t="n">
        <v>28.55</v>
      </c>
      <c r="H25" t="n">
        <v>0.44</v>
      </c>
      <c r="I25" t="n">
        <v>11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86.05</v>
      </c>
      <c r="Q25" t="n">
        <v>202.83</v>
      </c>
      <c r="R25" t="n">
        <v>23.72</v>
      </c>
      <c r="S25" t="n">
        <v>13.89</v>
      </c>
      <c r="T25" t="n">
        <v>3204.34</v>
      </c>
      <c r="U25" t="n">
        <v>0.59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187.1328451335488</v>
      </c>
      <c r="AB25" t="n">
        <v>256.0434144300722</v>
      </c>
      <c r="AC25" t="n">
        <v>231.6069903161299</v>
      </c>
      <c r="AD25" t="n">
        <v>187132.8451335488</v>
      </c>
      <c r="AE25" t="n">
        <v>256043.4144300722</v>
      </c>
      <c r="AF25" t="n">
        <v>4.21020579293332e-06</v>
      </c>
      <c r="AG25" t="n">
        <v>7.5</v>
      </c>
      <c r="AH25" t="n">
        <v>231606.9903161299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11.6573</v>
      </c>
      <c r="E26" t="n">
        <v>8.58</v>
      </c>
      <c r="F26" t="n">
        <v>5.22</v>
      </c>
      <c r="G26" t="n">
        <v>31.32</v>
      </c>
      <c r="H26" t="n">
        <v>0.45</v>
      </c>
      <c r="I26" t="n">
        <v>10</v>
      </c>
      <c r="J26" t="n">
        <v>274.73</v>
      </c>
      <c r="K26" t="n">
        <v>59.89</v>
      </c>
      <c r="L26" t="n">
        <v>7</v>
      </c>
      <c r="M26" t="n">
        <v>8</v>
      </c>
      <c r="N26" t="n">
        <v>72.84</v>
      </c>
      <c r="O26" t="n">
        <v>34117.35</v>
      </c>
      <c r="P26" t="n">
        <v>85.68000000000001</v>
      </c>
      <c r="Q26" t="n">
        <v>202.82</v>
      </c>
      <c r="R26" t="n">
        <v>23.24</v>
      </c>
      <c r="S26" t="n">
        <v>13.89</v>
      </c>
      <c r="T26" t="n">
        <v>2970.05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186.4932791947947</v>
      </c>
      <c r="AB26" t="n">
        <v>255.1683320970113</v>
      </c>
      <c r="AC26" t="n">
        <v>230.8154246127503</v>
      </c>
      <c r="AD26" t="n">
        <v>186493.2791947947</v>
      </c>
      <c r="AE26" t="n">
        <v>255168.3320970113</v>
      </c>
      <c r="AF26" t="n">
        <v>4.242523403203665e-06</v>
      </c>
      <c r="AG26" t="n">
        <v>7.447916666666667</v>
      </c>
      <c r="AH26" t="n">
        <v>230815.4246127503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11.6652</v>
      </c>
      <c r="E27" t="n">
        <v>8.57</v>
      </c>
      <c r="F27" t="n">
        <v>5.21</v>
      </c>
      <c r="G27" t="n">
        <v>31.28</v>
      </c>
      <c r="H27" t="n">
        <v>0.47</v>
      </c>
      <c r="I27" t="n">
        <v>10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85.63</v>
      </c>
      <c r="Q27" t="n">
        <v>202.84</v>
      </c>
      <c r="R27" t="n">
        <v>23.13</v>
      </c>
      <c r="S27" t="n">
        <v>13.89</v>
      </c>
      <c r="T27" t="n">
        <v>2916.22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186.4072628260655</v>
      </c>
      <c r="AB27" t="n">
        <v>255.0506407065418</v>
      </c>
      <c r="AC27" t="n">
        <v>230.7089655234062</v>
      </c>
      <c r="AD27" t="n">
        <v>186407.2628260655</v>
      </c>
      <c r="AE27" t="n">
        <v>255050.6407065418</v>
      </c>
      <c r="AF27" t="n">
        <v>4.245398505919158e-06</v>
      </c>
      <c r="AG27" t="n">
        <v>7.439236111111111</v>
      </c>
      <c r="AH27" t="n">
        <v>230708.9655234062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11.666</v>
      </c>
      <c r="E28" t="n">
        <v>8.57</v>
      </c>
      <c r="F28" t="n">
        <v>5.21</v>
      </c>
      <c r="G28" t="n">
        <v>31.28</v>
      </c>
      <c r="H28" t="n">
        <v>0.48</v>
      </c>
      <c r="I28" t="n">
        <v>10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85.45999999999999</v>
      </c>
      <c r="Q28" t="n">
        <v>202.81</v>
      </c>
      <c r="R28" t="n">
        <v>23.02</v>
      </c>
      <c r="S28" t="n">
        <v>13.89</v>
      </c>
      <c r="T28" t="n">
        <v>2859.78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186.3242821501893</v>
      </c>
      <c r="AB28" t="n">
        <v>254.937102884959</v>
      </c>
      <c r="AC28" t="n">
        <v>230.6062635921639</v>
      </c>
      <c r="AD28" t="n">
        <v>186324.2821501893</v>
      </c>
      <c r="AE28" t="n">
        <v>254937.102884959</v>
      </c>
      <c r="AF28" t="n">
        <v>4.245689655561232e-06</v>
      </c>
      <c r="AG28" t="n">
        <v>7.439236111111111</v>
      </c>
      <c r="AH28" t="n">
        <v>230606.2635921639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11.7547</v>
      </c>
      <c r="E29" t="n">
        <v>8.51</v>
      </c>
      <c r="F29" t="n">
        <v>5.2</v>
      </c>
      <c r="G29" t="n">
        <v>34.66</v>
      </c>
      <c r="H29" t="n">
        <v>0.5</v>
      </c>
      <c r="I29" t="n">
        <v>9</v>
      </c>
      <c r="J29" t="n">
        <v>276.18</v>
      </c>
      <c r="K29" t="n">
        <v>59.89</v>
      </c>
      <c r="L29" t="n">
        <v>7.75</v>
      </c>
      <c r="M29" t="n">
        <v>7</v>
      </c>
      <c r="N29" t="n">
        <v>73.55</v>
      </c>
      <c r="O29" t="n">
        <v>34296.82</v>
      </c>
      <c r="P29" t="n">
        <v>85.03</v>
      </c>
      <c r="Q29" t="n">
        <v>202.9</v>
      </c>
      <c r="R29" t="n">
        <v>22.62</v>
      </c>
      <c r="S29" t="n">
        <v>13.89</v>
      </c>
      <c r="T29" t="n">
        <v>2664.63</v>
      </c>
      <c r="U29" t="n">
        <v>0.61</v>
      </c>
      <c r="V29" t="n">
        <v>0.74</v>
      </c>
      <c r="W29" t="n">
        <v>0.65</v>
      </c>
      <c r="X29" t="n">
        <v>0.16</v>
      </c>
      <c r="Y29" t="n">
        <v>1</v>
      </c>
      <c r="Z29" t="n">
        <v>10</v>
      </c>
      <c r="AA29" t="n">
        <v>185.6949013125707</v>
      </c>
      <c r="AB29" t="n">
        <v>254.0759562566068</v>
      </c>
      <c r="AC29" t="n">
        <v>229.8273035893945</v>
      </c>
      <c r="AD29" t="n">
        <v>185694.9013125708</v>
      </c>
      <c r="AE29" t="n">
        <v>254075.9562566068</v>
      </c>
      <c r="AF29" t="n">
        <v>4.277970872126317e-06</v>
      </c>
      <c r="AG29" t="n">
        <v>7.387152777777778</v>
      </c>
      <c r="AH29" t="n">
        <v>229827.3035893945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11.762</v>
      </c>
      <c r="E30" t="n">
        <v>8.5</v>
      </c>
      <c r="F30" t="n">
        <v>5.19</v>
      </c>
      <c r="G30" t="n">
        <v>34.63</v>
      </c>
      <c r="H30" t="n">
        <v>0.51</v>
      </c>
      <c r="I30" t="n">
        <v>9</v>
      </c>
      <c r="J30" t="n">
        <v>276.67</v>
      </c>
      <c r="K30" t="n">
        <v>59.89</v>
      </c>
      <c r="L30" t="n">
        <v>8</v>
      </c>
      <c r="M30" t="n">
        <v>7</v>
      </c>
      <c r="N30" t="n">
        <v>73.78</v>
      </c>
      <c r="O30" t="n">
        <v>34356.83</v>
      </c>
      <c r="P30" t="n">
        <v>84.84999999999999</v>
      </c>
      <c r="Q30" t="n">
        <v>202.81</v>
      </c>
      <c r="R30" t="n">
        <v>22.47</v>
      </c>
      <c r="S30" t="n">
        <v>13.89</v>
      </c>
      <c r="T30" t="n">
        <v>2589.23</v>
      </c>
      <c r="U30" t="n">
        <v>0.62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185.5526820230323</v>
      </c>
      <c r="AB30" t="n">
        <v>253.8813655503882</v>
      </c>
      <c r="AC30" t="n">
        <v>229.6512843470676</v>
      </c>
      <c r="AD30" t="n">
        <v>185552.6820230323</v>
      </c>
      <c r="AE30" t="n">
        <v>253881.3655503882</v>
      </c>
      <c r="AF30" t="n">
        <v>4.280627612610253e-06</v>
      </c>
      <c r="AG30" t="n">
        <v>7.378472222222222</v>
      </c>
      <c r="AH30" t="n">
        <v>229651.2843470676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11.7574</v>
      </c>
      <c r="E31" t="n">
        <v>8.51</v>
      </c>
      <c r="F31" t="n">
        <v>5.2</v>
      </c>
      <c r="G31" t="n">
        <v>34.65</v>
      </c>
      <c r="H31" t="n">
        <v>0.53</v>
      </c>
      <c r="I31" t="n">
        <v>9</v>
      </c>
      <c r="J31" t="n">
        <v>277.16</v>
      </c>
      <c r="K31" t="n">
        <v>59.89</v>
      </c>
      <c r="L31" t="n">
        <v>8.25</v>
      </c>
      <c r="M31" t="n">
        <v>7</v>
      </c>
      <c r="N31" t="n">
        <v>74.02</v>
      </c>
      <c r="O31" t="n">
        <v>34416.93</v>
      </c>
      <c r="P31" t="n">
        <v>84.77</v>
      </c>
      <c r="Q31" t="n">
        <v>202.81</v>
      </c>
      <c r="R31" t="n">
        <v>22.59</v>
      </c>
      <c r="S31" t="n">
        <v>13.89</v>
      </c>
      <c r="T31" t="n">
        <v>2649.57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185.5624026708953</v>
      </c>
      <c r="AB31" t="n">
        <v>253.894665769639</v>
      </c>
      <c r="AC31" t="n">
        <v>229.6633152120601</v>
      </c>
      <c r="AD31" t="n">
        <v>185562.4026708953</v>
      </c>
      <c r="AE31" t="n">
        <v>253894.665769639</v>
      </c>
      <c r="AF31" t="n">
        <v>4.278953502168322e-06</v>
      </c>
      <c r="AG31" t="n">
        <v>7.387152777777778</v>
      </c>
      <c r="AH31" t="n">
        <v>229663.3152120601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11.7486</v>
      </c>
      <c r="E32" t="n">
        <v>8.51</v>
      </c>
      <c r="F32" t="n">
        <v>5.2</v>
      </c>
      <c r="G32" t="n">
        <v>34.69</v>
      </c>
      <c r="H32" t="n">
        <v>0.55</v>
      </c>
      <c r="I32" t="n">
        <v>9</v>
      </c>
      <c r="J32" t="n">
        <v>277.65</v>
      </c>
      <c r="K32" t="n">
        <v>59.89</v>
      </c>
      <c r="L32" t="n">
        <v>8.5</v>
      </c>
      <c r="M32" t="n">
        <v>7</v>
      </c>
      <c r="N32" t="n">
        <v>74.26000000000001</v>
      </c>
      <c r="O32" t="n">
        <v>34477.13</v>
      </c>
      <c r="P32" t="n">
        <v>84.81</v>
      </c>
      <c r="Q32" t="n">
        <v>202.81</v>
      </c>
      <c r="R32" t="n">
        <v>22.78</v>
      </c>
      <c r="S32" t="n">
        <v>13.89</v>
      </c>
      <c r="T32" t="n">
        <v>2742.69</v>
      </c>
      <c r="U32" t="n">
        <v>0.61</v>
      </c>
      <c r="V32" t="n">
        <v>0.74</v>
      </c>
      <c r="W32" t="n">
        <v>0.65</v>
      </c>
      <c r="X32" t="n">
        <v>0.17</v>
      </c>
      <c r="Y32" t="n">
        <v>1</v>
      </c>
      <c r="Z32" t="n">
        <v>10</v>
      </c>
      <c r="AA32" t="n">
        <v>185.6204827200578</v>
      </c>
      <c r="AB32" t="n">
        <v>253.974133455214</v>
      </c>
      <c r="AC32" t="n">
        <v>229.7351986132574</v>
      </c>
      <c r="AD32" t="n">
        <v>185620.4827200578</v>
      </c>
      <c r="AE32" t="n">
        <v>253974.133455214</v>
      </c>
      <c r="AF32" t="n">
        <v>4.275750856105494e-06</v>
      </c>
      <c r="AG32" t="n">
        <v>7.387152777777778</v>
      </c>
      <c r="AH32" t="n">
        <v>229735.1986132574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11.8441</v>
      </c>
      <c r="E33" t="n">
        <v>8.44</v>
      </c>
      <c r="F33" t="n">
        <v>5.19</v>
      </c>
      <c r="G33" t="n">
        <v>38.89</v>
      </c>
      <c r="H33" t="n">
        <v>0.5600000000000001</v>
      </c>
      <c r="I33" t="n">
        <v>8</v>
      </c>
      <c r="J33" t="n">
        <v>278.13</v>
      </c>
      <c r="K33" t="n">
        <v>59.89</v>
      </c>
      <c r="L33" t="n">
        <v>8.75</v>
      </c>
      <c r="M33" t="n">
        <v>6</v>
      </c>
      <c r="N33" t="n">
        <v>74.5</v>
      </c>
      <c r="O33" t="n">
        <v>34537.41</v>
      </c>
      <c r="P33" t="n">
        <v>84.44</v>
      </c>
      <c r="Q33" t="n">
        <v>202.82</v>
      </c>
      <c r="R33" t="n">
        <v>22.24</v>
      </c>
      <c r="S33" t="n">
        <v>13.89</v>
      </c>
      <c r="T33" t="n">
        <v>2479.09</v>
      </c>
      <c r="U33" t="n">
        <v>0.62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184.9983413184259</v>
      </c>
      <c r="AB33" t="n">
        <v>253.1228921425601</v>
      </c>
      <c r="AC33" t="n">
        <v>228.9651985767583</v>
      </c>
      <c r="AD33" t="n">
        <v>184998.3413184259</v>
      </c>
      <c r="AE33" t="n">
        <v>253122.8921425601</v>
      </c>
      <c r="AF33" t="n">
        <v>4.310506844628218e-06</v>
      </c>
      <c r="AG33" t="n">
        <v>7.326388888888889</v>
      </c>
      <c r="AH33" t="n">
        <v>228965.1985767583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11.8429</v>
      </c>
      <c r="E34" t="n">
        <v>8.44</v>
      </c>
      <c r="F34" t="n">
        <v>5.19</v>
      </c>
      <c r="G34" t="n">
        <v>38.9</v>
      </c>
      <c r="H34" t="n">
        <v>0.58</v>
      </c>
      <c r="I34" t="n">
        <v>8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84.5</v>
      </c>
      <c r="Q34" t="n">
        <v>202.84</v>
      </c>
      <c r="R34" t="n">
        <v>22.18</v>
      </c>
      <c r="S34" t="n">
        <v>13.89</v>
      </c>
      <c r="T34" t="n">
        <v>2450.91</v>
      </c>
      <c r="U34" t="n">
        <v>0.63</v>
      </c>
      <c r="V34" t="n">
        <v>0.75</v>
      </c>
      <c r="W34" t="n">
        <v>0.65</v>
      </c>
      <c r="X34" t="n">
        <v>0.15</v>
      </c>
      <c r="Y34" t="n">
        <v>1</v>
      </c>
      <c r="Z34" t="n">
        <v>10</v>
      </c>
      <c r="AA34" t="n">
        <v>185.0312054159688</v>
      </c>
      <c r="AB34" t="n">
        <v>253.1678582506801</v>
      </c>
      <c r="AC34" t="n">
        <v>229.0058731826295</v>
      </c>
      <c r="AD34" t="n">
        <v>185031.2054159688</v>
      </c>
      <c r="AE34" t="n">
        <v>253167.8582506801</v>
      </c>
      <c r="AF34" t="n">
        <v>4.310070120165105e-06</v>
      </c>
      <c r="AG34" t="n">
        <v>7.326388888888889</v>
      </c>
      <c r="AH34" t="n">
        <v>229005.8731826295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11.8577</v>
      </c>
      <c r="E35" t="n">
        <v>8.43</v>
      </c>
      <c r="F35" t="n">
        <v>5.18</v>
      </c>
      <c r="G35" t="n">
        <v>38.82</v>
      </c>
      <c r="H35" t="n">
        <v>0.59</v>
      </c>
      <c r="I35" t="n">
        <v>8</v>
      </c>
      <c r="J35" t="n">
        <v>279.11</v>
      </c>
      <c r="K35" t="n">
        <v>59.89</v>
      </c>
      <c r="L35" t="n">
        <v>9.25</v>
      </c>
      <c r="M35" t="n">
        <v>6</v>
      </c>
      <c r="N35" t="n">
        <v>74.98</v>
      </c>
      <c r="O35" t="n">
        <v>34658.27</v>
      </c>
      <c r="P35" t="n">
        <v>84.15000000000001</v>
      </c>
      <c r="Q35" t="n">
        <v>202.82</v>
      </c>
      <c r="R35" t="n">
        <v>21.89</v>
      </c>
      <c r="S35" t="n">
        <v>13.89</v>
      </c>
      <c r="T35" t="n">
        <v>2302.69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184.7794599545422</v>
      </c>
      <c r="AB35" t="n">
        <v>252.8234090041304</v>
      </c>
      <c r="AC35" t="n">
        <v>228.6942976887329</v>
      </c>
      <c r="AD35" t="n">
        <v>184779.4599545422</v>
      </c>
      <c r="AE35" t="n">
        <v>252823.4090041304</v>
      </c>
      <c r="AF35" t="n">
        <v>4.315456388543496e-06</v>
      </c>
      <c r="AG35" t="n">
        <v>7.317708333333333</v>
      </c>
      <c r="AH35" t="n">
        <v>228694.2976887329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11.8624</v>
      </c>
      <c r="E36" t="n">
        <v>8.43</v>
      </c>
      <c r="F36" t="n">
        <v>5.17</v>
      </c>
      <c r="G36" t="n">
        <v>38.79</v>
      </c>
      <c r="H36" t="n">
        <v>0.6</v>
      </c>
      <c r="I36" t="n">
        <v>8</v>
      </c>
      <c r="J36" t="n">
        <v>279.61</v>
      </c>
      <c r="K36" t="n">
        <v>59.89</v>
      </c>
      <c r="L36" t="n">
        <v>9.5</v>
      </c>
      <c r="M36" t="n">
        <v>6</v>
      </c>
      <c r="N36" t="n">
        <v>75.22</v>
      </c>
      <c r="O36" t="n">
        <v>34718.84</v>
      </c>
      <c r="P36" t="n">
        <v>83.87</v>
      </c>
      <c r="Q36" t="n">
        <v>202.81</v>
      </c>
      <c r="R36" t="n">
        <v>21.85</v>
      </c>
      <c r="S36" t="n">
        <v>13.89</v>
      </c>
      <c r="T36" t="n">
        <v>2284.43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184.604534140328</v>
      </c>
      <c r="AB36" t="n">
        <v>252.5840677879403</v>
      </c>
      <c r="AC36" t="n">
        <v>228.4777988622984</v>
      </c>
      <c r="AD36" t="n">
        <v>184604.5341403279</v>
      </c>
      <c r="AE36" t="n">
        <v>252584.0677879403</v>
      </c>
      <c r="AF36" t="n">
        <v>4.317166892690687e-06</v>
      </c>
      <c r="AG36" t="n">
        <v>7.317708333333333</v>
      </c>
      <c r="AH36" t="n">
        <v>228477.7988622984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11.8644</v>
      </c>
      <c r="E37" t="n">
        <v>8.43</v>
      </c>
      <c r="F37" t="n">
        <v>5.17</v>
      </c>
      <c r="G37" t="n">
        <v>38.78</v>
      </c>
      <c r="H37" t="n">
        <v>0.62</v>
      </c>
      <c r="I37" t="n">
        <v>8</v>
      </c>
      <c r="J37" t="n">
        <v>280.1</v>
      </c>
      <c r="K37" t="n">
        <v>59.89</v>
      </c>
      <c r="L37" t="n">
        <v>9.75</v>
      </c>
      <c r="M37" t="n">
        <v>6</v>
      </c>
      <c r="N37" t="n">
        <v>75.45999999999999</v>
      </c>
      <c r="O37" t="n">
        <v>34779.51</v>
      </c>
      <c r="P37" t="n">
        <v>83.81</v>
      </c>
      <c r="Q37" t="n">
        <v>202.82</v>
      </c>
      <c r="R37" t="n">
        <v>21.84</v>
      </c>
      <c r="S37" t="n">
        <v>13.89</v>
      </c>
      <c r="T37" t="n">
        <v>2279.62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184.5682734716369</v>
      </c>
      <c r="AB37" t="n">
        <v>252.5344543413294</v>
      </c>
      <c r="AC37" t="n">
        <v>228.4329204533991</v>
      </c>
      <c r="AD37" t="n">
        <v>184568.2734716369</v>
      </c>
      <c r="AE37" t="n">
        <v>252534.4543413294</v>
      </c>
      <c r="AF37" t="n">
        <v>4.317894766795876e-06</v>
      </c>
      <c r="AG37" t="n">
        <v>7.317708333333333</v>
      </c>
      <c r="AH37" t="n">
        <v>228432.9204533991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11.9574</v>
      </c>
      <c r="E38" t="n">
        <v>8.359999999999999</v>
      </c>
      <c r="F38" t="n">
        <v>5.16</v>
      </c>
      <c r="G38" t="n">
        <v>44.2</v>
      </c>
      <c r="H38" t="n">
        <v>0.63</v>
      </c>
      <c r="I38" t="n">
        <v>7</v>
      </c>
      <c r="J38" t="n">
        <v>280.59</v>
      </c>
      <c r="K38" t="n">
        <v>59.89</v>
      </c>
      <c r="L38" t="n">
        <v>10</v>
      </c>
      <c r="M38" t="n">
        <v>5</v>
      </c>
      <c r="N38" t="n">
        <v>75.7</v>
      </c>
      <c r="O38" t="n">
        <v>34840.27</v>
      </c>
      <c r="P38" t="n">
        <v>83.34999999999999</v>
      </c>
      <c r="Q38" t="n">
        <v>202.81</v>
      </c>
      <c r="R38" t="n">
        <v>21.27</v>
      </c>
      <c r="S38" t="n">
        <v>13.89</v>
      </c>
      <c r="T38" t="n">
        <v>2000.56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173.2022487238005</v>
      </c>
      <c r="AB38" t="n">
        <v>236.982957847725</v>
      </c>
      <c r="AC38" t="n">
        <v>214.365636958477</v>
      </c>
      <c r="AD38" t="n">
        <v>173202.2487238005</v>
      </c>
      <c r="AE38" t="n">
        <v>236982.957847725</v>
      </c>
      <c r="AF38" t="n">
        <v>4.351740912687114e-06</v>
      </c>
      <c r="AG38" t="n">
        <v>7.256944444444445</v>
      </c>
      <c r="AH38" t="n">
        <v>214365.6369584769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11.9518</v>
      </c>
      <c r="E39" t="n">
        <v>8.369999999999999</v>
      </c>
      <c r="F39" t="n">
        <v>5.16</v>
      </c>
      <c r="G39" t="n">
        <v>44.23</v>
      </c>
      <c r="H39" t="n">
        <v>0.65</v>
      </c>
      <c r="I39" t="n">
        <v>7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83.41</v>
      </c>
      <c r="Q39" t="n">
        <v>202.81</v>
      </c>
      <c r="R39" t="n">
        <v>21.43</v>
      </c>
      <c r="S39" t="n">
        <v>13.89</v>
      </c>
      <c r="T39" t="n">
        <v>2078.06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183.9815992863521</v>
      </c>
      <c r="AB39" t="n">
        <v>251.7317408387847</v>
      </c>
      <c r="AC39" t="n">
        <v>227.7068168009216</v>
      </c>
      <c r="AD39" t="n">
        <v>183981.5992863521</v>
      </c>
      <c r="AE39" t="n">
        <v>251731.7408387847</v>
      </c>
      <c r="AF39" t="n">
        <v>4.349702865192589e-06</v>
      </c>
      <c r="AG39" t="n">
        <v>7.265625</v>
      </c>
      <c r="AH39" t="n">
        <v>227706.8168009216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11.9657</v>
      </c>
      <c r="E40" t="n">
        <v>8.359999999999999</v>
      </c>
      <c r="F40" t="n">
        <v>5.15</v>
      </c>
      <c r="G40" t="n">
        <v>44.15</v>
      </c>
      <c r="H40" t="n">
        <v>0.66</v>
      </c>
      <c r="I40" t="n">
        <v>7</v>
      </c>
      <c r="J40" t="n">
        <v>281.58</v>
      </c>
      <c r="K40" t="n">
        <v>59.89</v>
      </c>
      <c r="L40" t="n">
        <v>10.5</v>
      </c>
      <c r="M40" t="n">
        <v>5</v>
      </c>
      <c r="N40" t="n">
        <v>76.19</v>
      </c>
      <c r="O40" t="n">
        <v>34962.08</v>
      </c>
      <c r="P40" t="n">
        <v>83.36</v>
      </c>
      <c r="Q40" t="n">
        <v>202.81</v>
      </c>
      <c r="R40" t="n">
        <v>21.03</v>
      </c>
      <c r="S40" t="n">
        <v>13.89</v>
      </c>
      <c r="T40" t="n">
        <v>1879.32</v>
      </c>
      <c r="U40" t="n">
        <v>0.66</v>
      </c>
      <c r="V40" t="n">
        <v>0.75</v>
      </c>
      <c r="W40" t="n">
        <v>0.65</v>
      </c>
      <c r="X40" t="n">
        <v>0.11</v>
      </c>
      <c r="Y40" t="n">
        <v>1</v>
      </c>
      <c r="Z40" t="n">
        <v>10</v>
      </c>
      <c r="AA40" t="n">
        <v>173.1456618013285</v>
      </c>
      <c r="AB40" t="n">
        <v>236.9055331239601</v>
      </c>
      <c r="AC40" t="n">
        <v>214.2956015416819</v>
      </c>
      <c r="AD40" t="n">
        <v>173145.6618013285</v>
      </c>
      <c r="AE40" t="n">
        <v>236905.5331239601</v>
      </c>
      <c r="AF40" t="n">
        <v>4.354761590223645e-06</v>
      </c>
      <c r="AG40" t="n">
        <v>7.256944444444445</v>
      </c>
      <c r="AH40" t="n">
        <v>214295.6015416819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11.9502</v>
      </c>
      <c r="E41" t="n">
        <v>8.369999999999999</v>
      </c>
      <c r="F41" t="n">
        <v>5.16</v>
      </c>
      <c r="G41" t="n">
        <v>44.24</v>
      </c>
      <c r="H41" t="n">
        <v>0.68</v>
      </c>
      <c r="I41" t="n">
        <v>7</v>
      </c>
      <c r="J41" t="n">
        <v>282.07</v>
      </c>
      <c r="K41" t="n">
        <v>59.89</v>
      </c>
      <c r="L41" t="n">
        <v>10.75</v>
      </c>
      <c r="M41" t="n">
        <v>5</v>
      </c>
      <c r="N41" t="n">
        <v>76.44</v>
      </c>
      <c r="O41" t="n">
        <v>35023.13</v>
      </c>
      <c r="P41" t="n">
        <v>83.56999999999999</v>
      </c>
      <c r="Q41" t="n">
        <v>202.85</v>
      </c>
      <c r="R41" t="n">
        <v>21.4</v>
      </c>
      <c r="S41" t="n">
        <v>13.89</v>
      </c>
      <c r="T41" t="n">
        <v>2064.12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184.0613194187204</v>
      </c>
      <c r="AB41" t="n">
        <v>251.840817440895</v>
      </c>
      <c r="AC41" t="n">
        <v>227.8054832852165</v>
      </c>
      <c r="AD41" t="n">
        <v>184061.3194187203</v>
      </c>
      <c r="AE41" t="n">
        <v>251840.817440895</v>
      </c>
      <c r="AF41" t="n">
        <v>4.349120565908438e-06</v>
      </c>
      <c r="AG41" t="n">
        <v>7.265625</v>
      </c>
      <c r="AH41" t="n">
        <v>227805.4832852165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11.9514</v>
      </c>
      <c r="E42" t="n">
        <v>8.369999999999999</v>
      </c>
      <c r="F42" t="n">
        <v>5.16</v>
      </c>
      <c r="G42" t="n">
        <v>44.23</v>
      </c>
      <c r="H42" t="n">
        <v>0.6899999999999999</v>
      </c>
      <c r="I42" t="n">
        <v>7</v>
      </c>
      <c r="J42" t="n">
        <v>282.57</v>
      </c>
      <c r="K42" t="n">
        <v>59.89</v>
      </c>
      <c r="L42" t="n">
        <v>11</v>
      </c>
      <c r="M42" t="n">
        <v>5</v>
      </c>
      <c r="N42" t="n">
        <v>76.68000000000001</v>
      </c>
      <c r="O42" t="n">
        <v>35084.28</v>
      </c>
      <c r="P42" t="n">
        <v>83.58</v>
      </c>
      <c r="Q42" t="n">
        <v>202.81</v>
      </c>
      <c r="R42" t="n">
        <v>21.43</v>
      </c>
      <c r="S42" t="n">
        <v>13.89</v>
      </c>
      <c r="T42" t="n">
        <v>2081.47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184.0607216063448</v>
      </c>
      <c r="AB42" t="n">
        <v>251.8399994876292</v>
      </c>
      <c r="AC42" t="n">
        <v>227.8047433962624</v>
      </c>
      <c r="AD42" t="n">
        <v>184060.7216063448</v>
      </c>
      <c r="AE42" t="n">
        <v>251839.9994876292</v>
      </c>
      <c r="AF42" t="n">
        <v>4.349557290371551e-06</v>
      </c>
      <c r="AG42" t="n">
        <v>7.265625</v>
      </c>
      <c r="AH42" t="n">
        <v>227804.7433962623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11.9562</v>
      </c>
      <c r="E43" t="n">
        <v>8.359999999999999</v>
      </c>
      <c r="F43" t="n">
        <v>5.16</v>
      </c>
      <c r="G43" t="n">
        <v>44.2</v>
      </c>
      <c r="H43" t="n">
        <v>0.71</v>
      </c>
      <c r="I43" t="n">
        <v>7</v>
      </c>
      <c r="J43" t="n">
        <v>283.06</v>
      </c>
      <c r="K43" t="n">
        <v>59.89</v>
      </c>
      <c r="L43" t="n">
        <v>11.25</v>
      </c>
      <c r="M43" t="n">
        <v>5</v>
      </c>
      <c r="N43" t="n">
        <v>76.93000000000001</v>
      </c>
      <c r="O43" t="n">
        <v>35145.53</v>
      </c>
      <c r="P43" t="n">
        <v>83.18000000000001</v>
      </c>
      <c r="Q43" t="n">
        <v>202.81</v>
      </c>
      <c r="R43" t="n">
        <v>21.29</v>
      </c>
      <c r="S43" t="n">
        <v>13.89</v>
      </c>
      <c r="T43" t="n">
        <v>2009.79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173.1300078867723</v>
      </c>
      <c r="AB43" t="n">
        <v>236.8841147474624</v>
      </c>
      <c r="AC43" t="n">
        <v>214.2762273049762</v>
      </c>
      <c r="AD43" t="n">
        <v>173130.0078867723</v>
      </c>
      <c r="AE43" t="n">
        <v>236884.1147474624</v>
      </c>
      <c r="AF43" t="n">
        <v>4.351304188224003e-06</v>
      </c>
      <c r="AG43" t="n">
        <v>7.256944444444445</v>
      </c>
      <c r="AH43" t="n">
        <v>214276.2273049762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11.9423</v>
      </c>
      <c r="E44" t="n">
        <v>8.369999999999999</v>
      </c>
      <c r="F44" t="n">
        <v>5.17</v>
      </c>
      <c r="G44" t="n">
        <v>44.29</v>
      </c>
      <c r="H44" t="n">
        <v>0.72</v>
      </c>
      <c r="I44" t="n">
        <v>7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83.18000000000001</v>
      </c>
      <c r="Q44" t="n">
        <v>202.81</v>
      </c>
      <c r="R44" t="n">
        <v>21.63</v>
      </c>
      <c r="S44" t="n">
        <v>13.89</v>
      </c>
      <c r="T44" t="n">
        <v>2179.37</v>
      </c>
      <c r="U44" t="n">
        <v>0.64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183.9432285897181</v>
      </c>
      <c r="AB44" t="n">
        <v>251.6792403588546</v>
      </c>
      <c r="AC44" t="n">
        <v>227.6593268931111</v>
      </c>
      <c r="AD44" t="n">
        <v>183943.2285897181</v>
      </c>
      <c r="AE44" t="n">
        <v>251679.2403588546</v>
      </c>
      <c r="AF44" t="n">
        <v>4.346245463192946e-06</v>
      </c>
      <c r="AG44" t="n">
        <v>7.265625</v>
      </c>
      <c r="AH44" t="n">
        <v>227659.3268931111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11.9431</v>
      </c>
      <c r="E45" t="n">
        <v>8.369999999999999</v>
      </c>
      <c r="F45" t="n">
        <v>5.17</v>
      </c>
      <c r="G45" t="n">
        <v>44.28</v>
      </c>
      <c r="H45" t="n">
        <v>0.74</v>
      </c>
      <c r="I45" t="n">
        <v>7</v>
      </c>
      <c r="J45" t="n">
        <v>284.06</v>
      </c>
      <c r="K45" t="n">
        <v>59.89</v>
      </c>
      <c r="L45" t="n">
        <v>11.75</v>
      </c>
      <c r="M45" t="n">
        <v>5</v>
      </c>
      <c r="N45" t="n">
        <v>77.42</v>
      </c>
      <c r="O45" t="n">
        <v>35268.32</v>
      </c>
      <c r="P45" t="n">
        <v>82.98</v>
      </c>
      <c r="Q45" t="n">
        <v>202.81</v>
      </c>
      <c r="R45" t="n">
        <v>21.7</v>
      </c>
      <c r="S45" t="n">
        <v>13.89</v>
      </c>
      <c r="T45" t="n">
        <v>2216.38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183.8486685429638</v>
      </c>
      <c r="AB45" t="n">
        <v>251.5498591311905</v>
      </c>
      <c r="AC45" t="n">
        <v>227.5422936282276</v>
      </c>
      <c r="AD45" t="n">
        <v>183848.6685429638</v>
      </c>
      <c r="AE45" t="n">
        <v>251549.8591311905</v>
      </c>
      <c r="AF45" t="n">
        <v>4.34653661283502e-06</v>
      </c>
      <c r="AG45" t="n">
        <v>7.265625</v>
      </c>
      <c r="AH45" t="n">
        <v>227542.2936282275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12.0599</v>
      </c>
      <c r="E46" t="n">
        <v>8.289999999999999</v>
      </c>
      <c r="F46" t="n">
        <v>5.14</v>
      </c>
      <c r="G46" t="n">
        <v>51.36</v>
      </c>
      <c r="H46" t="n">
        <v>0.75</v>
      </c>
      <c r="I46" t="n">
        <v>6</v>
      </c>
      <c r="J46" t="n">
        <v>284.56</v>
      </c>
      <c r="K46" t="n">
        <v>59.89</v>
      </c>
      <c r="L46" t="n">
        <v>12</v>
      </c>
      <c r="M46" t="n">
        <v>4</v>
      </c>
      <c r="N46" t="n">
        <v>77.67</v>
      </c>
      <c r="O46" t="n">
        <v>35329.87</v>
      </c>
      <c r="P46" t="n">
        <v>82.42</v>
      </c>
      <c r="Q46" t="n">
        <v>202.81</v>
      </c>
      <c r="R46" t="n">
        <v>20.65</v>
      </c>
      <c r="S46" t="n">
        <v>13.89</v>
      </c>
      <c r="T46" t="n">
        <v>1694.03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172.2967862398084</v>
      </c>
      <c r="AB46" t="n">
        <v>235.7440641309421</v>
      </c>
      <c r="AC46" t="n">
        <v>213.2449815192252</v>
      </c>
      <c r="AD46" t="n">
        <v>172296.7862398084</v>
      </c>
      <c r="AE46" t="n">
        <v>235744.0641309421</v>
      </c>
      <c r="AF46" t="n">
        <v>4.389044460577996e-06</v>
      </c>
      <c r="AG46" t="n">
        <v>7.196180555555555</v>
      </c>
      <c r="AH46" t="n">
        <v>213244.9815192252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12.0587</v>
      </c>
      <c r="E47" t="n">
        <v>8.289999999999999</v>
      </c>
      <c r="F47" t="n">
        <v>5.14</v>
      </c>
      <c r="G47" t="n">
        <v>51.36</v>
      </c>
      <c r="H47" t="n">
        <v>0.77</v>
      </c>
      <c r="I47" t="n">
        <v>6</v>
      </c>
      <c r="J47" t="n">
        <v>285.06</v>
      </c>
      <c r="K47" t="n">
        <v>59.89</v>
      </c>
      <c r="L47" t="n">
        <v>12.25</v>
      </c>
      <c r="M47" t="n">
        <v>4</v>
      </c>
      <c r="N47" t="n">
        <v>77.92</v>
      </c>
      <c r="O47" t="n">
        <v>35391.51</v>
      </c>
      <c r="P47" t="n">
        <v>82.40000000000001</v>
      </c>
      <c r="Q47" t="n">
        <v>202.81</v>
      </c>
      <c r="R47" t="n">
        <v>20.69</v>
      </c>
      <c r="S47" t="n">
        <v>13.89</v>
      </c>
      <c r="T47" t="n">
        <v>1713.1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172.292762699492</v>
      </c>
      <c r="AB47" t="n">
        <v>235.7385589455752</v>
      </c>
      <c r="AC47" t="n">
        <v>213.2400017410231</v>
      </c>
      <c r="AD47" t="n">
        <v>172292.762699492</v>
      </c>
      <c r="AE47" t="n">
        <v>235738.5589455752</v>
      </c>
      <c r="AF47" t="n">
        <v>4.388607736114884e-06</v>
      </c>
      <c r="AG47" t="n">
        <v>7.196180555555555</v>
      </c>
      <c r="AH47" t="n">
        <v>213240.0017410231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12.0518</v>
      </c>
      <c r="E48" t="n">
        <v>8.300000000000001</v>
      </c>
      <c r="F48" t="n">
        <v>5.14</v>
      </c>
      <c r="G48" t="n">
        <v>51.41</v>
      </c>
      <c r="H48" t="n">
        <v>0.78</v>
      </c>
      <c r="I48" t="n">
        <v>6</v>
      </c>
      <c r="J48" t="n">
        <v>285.56</v>
      </c>
      <c r="K48" t="n">
        <v>59.89</v>
      </c>
      <c r="L48" t="n">
        <v>12.5</v>
      </c>
      <c r="M48" t="n">
        <v>4</v>
      </c>
      <c r="N48" t="n">
        <v>78.17</v>
      </c>
      <c r="O48" t="n">
        <v>35453.26</v>
      </c>
      <c r="P48" t="n">
        <v>82.42</v>
      </c>
      <c r="Q48" t="n">
        <v>202.81</v>
      </c>
      <c r="R48" t="n">
        <v>20.79</v>
      </c>
      <c r="S48" t="n">
        <v>13.89</v>
      </c>
      <c r="T48" t="n">
        <v>1765.52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172.3305706880779</v>
      </c>
      <c r="AB48" t="n">
        <v>235.7902895035291</v>
      </c>
      <c r="AC48" t="n">
        <v>213.2867952071302</v>
      </c>
      <c r="AD48" t="n">
        <v>172330.5706880779</v>
      </c>
      <c r="AE48" t="n">
        <v>235790.2895035291</v>
      </c>
      <c r="AF48" t="n">
        <v>4.386096570451985e-06</v>
      </c>
      <c r="AG48" t="n">
        <v>7.204861111111111</v>
      </c>
      <c r="AH48" t="n">
        <v>213286.7952071302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12.0627</v>
      </c>
      <c r="E49" t="n">
        <v>8.289999999999999</v>
      </c>
      <c r="F49" t="n">
        <v>5.13</v>
      </c>
      <c r="G49" t="n">
        <v>51.34</v>
      </c>
      <c r="H49" t="n">
        <v>0.79</v>
      </c>
      <c r="I49" t="n">
        <v>6</v>
      </c>
      <c r="J49" t="n">
        <v>286.06</v>
      </c>
      <c r="K49" t="n">
        <v>59.89</v>
      </c>
      <c r="L49" t="n">
        <v>12.75</v>
      </c>
      <c r="M49" t="n">
        <v>4</v>
      </c>
      <c r="N49" t="n">
        <v>78.42</v>
      </c>
      <c r="O49" t="n">
        <v>35515.1</v>
      </c>
      <c r="P49" t="n">
        <v>82.41</v>
      </c>
      <c r="Q49" t="n">
        <v>202.84</v>
      </c>
      <c r="R49" t="n">
        <v>20.68</v>
      </c>
      <c r="S49" t="n">
        <v>13.89</v>
      </c>
      <c r="T49" t="n">
        <v>1708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172.25517391534</v>
      </c>
      <c r="AB49" t="n">
        <v>235.6871283127984</v>
      </c>
      <c r="AC49" t="n">
        <v>213.1934795756551</v>
      </c>
      <c r="AD49" t="n">
        <v>172255.17391534</v>
      </c>
      <c r="AE49" t="n">
        <v>235687.1283127984</v>
      </c>
      <c r="AF49" t="n">
        <v>4.39006348432526e-06</v>
      </c>
      <c r="AG49" t="n">
        <v>7.196180555555555</v>
      </c>
      <c r="AH49" t="n">
        <v>213193.4795756551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12.068</v>
      </c>
      <c r="E50" t="n">
        <v>8.289999999999999</v>
      </c>
      <c r="F50" t="n">
        <v>5.13</v>
      </c>
      <c r="G50" t="n">
        <v>51.3</v>
      </c>
      <c r="H50" t="n">
        <v>0.8100000000000001</v>
      </c>
      <c r="I50" t="n">
        <v>6</v>
      </c>
      <c r="J50" t="n">
        <v>286.56</v>
      </c>
      <c r="K50" t="n">
        <v>59.89</v>
      </c>
      <c r="L50" t="n">
        <v>13</v>
      </c>
      <c r="M50" t="n">
        <v>4</v>
      </c>
      <c r="N50" t="n">
        <v>78.68000000000001</v>
      </c>
      <c r="O50" t="n">
        <v>35577.18</v>
      </c>
      <c r="P50" t="n">
        <v>82.18000000000001</v>
      </c>
      <c r="Q50" t="n">
        <v>202.81</v>
      </c>
      <c r="R50" t="n">
        <v>20.53</v>
      </c>
      <c r="S50" t="n">
        <v>13.89</v>
      </c>
      <c r="T50" t="n">
        <v>1635.81</v>
      </c>
      <c r="U50" t="n">
        <v>0.68</v>
      </c>
      <c r="V50" t="n">
        <v>0.75</v>
      </c>
      <c r="W50" t="n">
        <v>0.65</v>
      </c>
      <c r="X50" t="n">
        <v>0.09</v>
      </c>
      <c r="Y50" t="n">
        <v>1</v>
      </c>
      <c r="Z50" t="n">
        <v>10</v>
      </c>
      <c r="AA50" t="n">
        <v>172.1293995126188</v>
      </c>
      <c r="AB50" t="n">
        <v>235.5150382262202</v>
      </c>
      <c r="AC50" t="n">
        <v>213.03781352541</v>
      </c>
      <c r="AD50" t="n">
        <v>172129.3995126188</v>
      </c>
      <c r="AE50" t="n">
        <v>235515.0382262202</v>
      </c>
      <c r="AF50" t="n">
        <v>4.391992350704007e-06</v>
      </c>
      <c r="AG50" t="n">
        <v>7.196180555555555</v>
      </c>
      <c r="AH50" t="n">
        <v>213037.81352541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12.0546</v>
      </c>
      <c r="E51" t="n">
        <v>8.300000000000001</v>
      </c>
      <c r="F51" t="n">
        <v>5.14</v>
      </c>
      <c r="G51" t="n">
        <v>51.39</v>
      </c>
      <c r="H51" t="n">
        <v>0.82</v>
      </c>
      <c r="I51" t="n">
        <v>6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82.23999999999999</v>
      </c>
      <c r="Q51" t="n">
        <v>202.83</v>
      </c>
      <c r="R51" t="n">
        <v>20.72</v>
      </c>
      <c r="S51" t="n">
        <v>13.89</v>
      </c>
      <c r="T51" t="n">
        <v>1732.03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172.237627331583</v>
      </c>
      <c r="AB51" t="n">
        <v>235.6631203028014</v>
      </c>
      <c r="AC51" t="n">
        <v>213.1717628564368</v>
      </c>
      <c r="AD51" t="n">
        <v>172237.627331583</v>
      </c>
      <c r="AE51" t="n">
        <v>235663.1203028014</v>
      </c>
      <c r="AF51" t="n">
        <v>4.387115594199249e-06</v>
      </c>
      <c r="AG51" t="n">
        <v>7.204861111111111</v>
      </c>
      <c r="AH51" t="n">
        <v>213171.7628564368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12.0563</v>
      </c>
      <c r="E52" t="n">
        <v>8.289999999999999</v>
      </c>
      <c r="F52" t="n">
        <v>5.14</v>
      </c>
      <c r="G52" t="n">
        <v>51.38</v>
      </c>
      <c r="H52" t="n">
        <v>0.84</v>
      </c>
      <c r="I52" t="n">
        <v>6</v>
      </c>
      <c r="J52" t="n">
        <v>287.57</v>
      </c>
      <c r="K52" t="n">
        <v>59.89</v>
      </c>
      <c r="L52" t="n">
        <v>13.5</v>
      </c>
      <c r="M52" t="n">
        <v>4</v>
      </c>
      <c r="N52" t="n">
        <v>79.18000000000001</v>
      </c>
      <c r="O52" t="n">
        <v>35701.38</v>
      </c>
      <c r="P52" t="n">
        <v>82.17</v>
      </c>
      <c r="Q52" t="n">
        <v>202.81</v>
      </c>
      <c r="R52" t="n">
        <v>20.72</v>
      </c>
      <c r="S52" t="n">
        <v>13.89</v>
      </c>
      <c r="T52" t="n">
        <v>1731.28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172.1989512386422</v>
      </c>
      <c r="AB52" t="n">
        <v>235.610201966171</v>
      </c>
      <c r="AC52" t="n">
        <v>213.123894971583</v>
      </c>
      <c r="AD52" t="n">
        <v>172198.9512386422</v>
      </c>
      <c r="AE52" t="n">
        <v>235610.201966171</v>
      </c>
      <c r="AF52" t="n">
        <v>4.387734287188659e-06</v>
      </c>
      <c r="AG52" t="n">
        <v>7.196180555555555</v>
      </c>
      <c r="AH52" t="n">
        <v>213123.894971583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12.0575</v>
      </c>
      <c r="E53" t="n">
        <v>8.289999999999999</v>
      </c>
      <c r="F53" t="n">
        <v>5.14</v>
      </c>
      <c r="G53" t="n">
        <v>51.37</v>
      </c>
      <c r="H53" t="n">
        <v>0.85</v>
      </c>
      <c r="I53" t="n">
        <v>6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82.08</v>
      </c>
      <c r="Q53" t="n">
        <v>202.81</v>
      </c>
      <c r="R53" t="n">
        <v>20.69</v>
      </c>
      <c r="S53" t="n">
        <v>13.89</v>
      </c>
      <c r="T53" t="n">
        <v>1715.28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172.1533381866205</v>
      </c>
      <c r="AB53" t="n">
        <v>235.5477921760891</v>
      </c>
      <c r="AC53" t="n">
        <v>213.0674414842738</v>
      </c>
      <c r="AD53" t="n">
        <v>172153.3381866205</v>
      </c>
      <c r="AE53" t="n">
        <v>235547.7921760891</v>
      </c>
      <c r="AF53" t="n">
        <v>4.388171011651771e-06</v>
      </c>
      <c r="AG53" t="n">
        <v>7.196180555555555</v>
      </c>
      <c r="AH53" t="n">
        <v>213067.4414842738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12.0551</v>
      </c>
      <c r="E54" t="n">
        <v>8.300000000000001</v>
      </c>
      <c r="F54" t="n">
        <v>5.14</v>
      </c>
      <c r="G54" t="n">
        <v>51.39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4</v>
      </c>
      <c r="N54" t="n">
        <v>79.69</v>
      </c>
      <c r="O54" t="n">
        <v>35826</v>
      </c>
      <c r="P54" t="n">
        <v>82.01000000000001</v>
      </c>
      <c r="Q54" t="n">
        <v>202.82</v>
      </c>
      <c r="R54" t="n">
        <v>20.75</v>
      </c>
      <c r="S54" t="n">
        <v>13.89</v>
      </c>
      <c r="T54" t="n">
        <v>1743.38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172.1317174316237</v>
      </c>
      <c r="AB54" t="n">
        <v>235.5182097052622</v>
      </c>
      <c r="AC54" t="n">
        <v>213.0406823229434</v>
      </c>
      <c r="AD54" t="n">
        <v>172131.7174316237</v>
      </c>
      <c r="AE54" t="n">
        <v>235518.2097052622</v>
      </c>
      <c r="AF54" t="n">
        <v>4.387297562725545e-06</v>
      </c>
      <c r="AG54" t="n">
        <v>7.204861111111111</v>
      </c>
      <c r="AH54" t="n">
        <v>213040.6823229434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12.0591</v>
      </c>
      <c r="E55" t="n">
        <v>8.289999999999999</v>
      </c>
      <c r="F55" t="n">
        <v>5.14</v>
      </c>
      <c r="G55" t="n">
        <v>51.36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4</v>
      </c>
      <c r="N55" t="n">
        <v>79.95</v>
      </c>
      <c r="O55" t="n">
        <v>35888.47</v>
      </c>
      <c r="P55" t="n">
        <v>81.73</v>
      </c>
      <c r="Q55" t="n">
        <v>202.83</v>
      </c>
      <c r="R55" t="n">
        <v>20.74</v>
      </c>
      <c r="S55" t="n">
        <v>13.89</v>
      </c>
      <c r="T55" t="n">
        <v>1738.8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171.9887418798879</v>
      </c>
      <c r="AB55" t="n">
        <v>235.322584247741</v>
      </c>
      <c r="AC55" t="n">
        <v>212.863727084526</v>
      </c>
      <c r="AD55" t="n">
        <v>171988.7418798879</v>
      </c>
      <c r="AE55" t="n">
        <v>235322.584247741</v>
      </c>
      <c r="AF55" t="n">
        <v>4.388753310935922e-06</v>
      </c>
      <c r="AG55" t="n">
        <v>7.196180555555555</v>
      </c>
      <c r="AH55" t="n">
        <v>212863.727084526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12.045</v>
      </c>
      <c r="E56" t="n">
        <v>8.300000000000001</v>
      </c>
      <c r="F56" t="n">
        <v>5.15</v>
      </c>
      <c r="G56" t="n">
        <v>51.46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4</v>
      </c>
      <c r="N56" t="n">
        <v>80.20999999999999</v>
      </c>
      <c r="O56" t="n">
        <v>35951.04</v>
      </c>
      <c r="P56" t="n">
        <v>81.79000000000001</v>
      </c>
      <c r="Q56" t="n">
        <v>202.81</v>
      </c>
      <c r="R56" t="n">
        <v>20.96</v>
      </c>
      <c r="S56" t="n">
        <v>13.89</v>
      </c>
      <c r="T56" t="n">
        <v>1849.79</v>
      </c>
      <c r="U56" t="n">
        <v>0.66</v>
      </c>
      <c r="V56" t="n">
        <v>0.75</v>
      </c>
      <c r="W56" t="n">
        <v>0.65</v>
      </c>
      <c r="X56" t="n">
        <v>0.11</v>
      </c>
      <c r="Y56" t="n">
        <v>1</v>
      </c>
      <c r="Z56" t="n">
        <v>10</v>
      </c>
      <c r="AA56" t="n">
        <v>172.0998028665902</v>
      </c>
      <c r="AB56" t="n">
        <v>235.4745427894121</v>
      </c>
      <c r="AC56" t="n">
        <v>213.0011829162551</v>
      </c>
      <c r="AD56" t="n">
        <v>172099.8028665902</v>
      </c>
      <c r="AE56" t="n">
        <v>235474.5427894121</v>
      </c>
      <c r="AF56" t="n">
        <v>4.383621798494347e-06</v>
      </c>
      <c r="AG56" t="n">
        <v>7.204861111111111</v>
      </c>
      <c r="AH56" t="n">
        <v>213001.1829162551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12.1519</v>
      </c>
      <c r="E57" t="n">
        <v>8.23</v>
      </c>
      <c r="F57" t="n">
        <v>5.12</v>
      </c>
      <c r="G57" t="n">
        <v>61.48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81.31999999999999</v>
      </c>
      <c r="Q57" t="n">
        <v>202.82</v>
      </c>
      <c r="R57" t="n">
        <v>20.28</v>
      </c>
      <c r="S57" t="n">
        <v>13.89</v>
      </c>
      <c r="T57" t="n">
        <v>1514.03</v>
      </c>
      <c r="U57" t="n">
        <v>0.6899999999999999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171.373119517949</v>
      </c>
      <c r="AB57" t="n">
        <v>234.4802625727949</v>
      </c>
      <c r="AC57" t="n">
        <v>212.1017954080306</v>
      </c>
      <c r="AD57" t="n">
        <v>171373.119517949</v>
      </c>
      <c r="AE57" t="n">
        <v>234480.2625727949</v>
      </c>
      <c r="AF57" t="n">
        <v>4.422526669416642e-06</v>
      </c>
      <c r="AG57" t="n">
        <v>7.144097222222222</v>
      </c>
      <c r="AH57" t="n">
        <v>212101.7954080306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12.1535</v>
      </c>
      <c r="E58" t="n">
        <v>8.23</v>
      </c>
      <c r="F58" t="n">
        <v>5.12</v>
      </c>
      <c r="G58" t="n">
        <v>61.47</v>
      </c>
      <c r="H58" t="n">
        <v>0.92</v>
      </c>
      <c r="I58" t="n">
        <v>5</v>
      </c>
      <c r="J58" t="n">
        <v>290.61</v>
      </c>
      <c r="K58" t="n">
        <v>59.89</v>
      </c>
      <c r="L58" t="n">
        <v>15</v>
      </c>
      <c r="M58" t="n">
        <v>3</v>
      </c>
      <c r="N58" t="n">
        <v>80.73</v>
      </c>
      <c r="O58" t="n">
        <v>36076.5</v>
      </c>
      <c r="P58" t="n">
        <v>81.23999999999999</v>
      </c>
      <c r="Q58" t="n">
        <v>202.82</v>
      </c>
      <c r="R58" t="n">
        <v>20.28</v>
      </c>
      <c r="S58" t="n">
        <v>13.89</v>
      </c>
      <c r="T58" t="n">
        <v>1516.98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171.3308019831179</v>
      </c>
      <c r="AB58" t="n">
        <v>234.4223618547211</v>
      </c>
      <c r="AC58" t="n">
        <v>212.0494206532255</v>
      </c>
      <c r="AD58" t="n">
        <v>171330.8019831179</v>
      </c>
      <c r="AE58" t="n">
        <v>234422.3618547212</v>
      </c>
      <c r="AF58" t="n">
        <v>4.423108968700791e-06</v>
      </c>
      <c r="AG58" t="n">
        <v>7.144097222222222</v>
      </c>
      <c r="AH58" t="n">
        <v>212049.4206532255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12.1535</v>
      </c>
      <c r="E59" t="n">
        <v>8.23</v>
      </c>
      <c r="F59" t="n">
        <v>5.12</v>
      </c>
      <c r="G59" t="n">
        <v>61.47</v>
      </c>
      <c r="H59" t="n">
        <v>0.93</v>
      </c>
      <c r="I59" t="n">
        <v>5</v>
      </c>
      <c r="J59" t="n">
        <v>291.12</v>
      </c>
      <c r="K59" t="n">
        <v>59.89</v>
      </c>
      <c r="L59" t="n">
        <v>15.25</v>
      </c>
      <c r="M59" t="n">
        <v>3</v>
      </c>
      <c r="N59" t="n">
        <v>80.98999999999999</v>
      </c>
      <c r="O59" t="n">
        <v>36139.39</v>
      </c>
      <c r="P59" t="n">
        <v>81.23</v>
      </c>
      <c r="Q59" t="n">
        <v>202.81</v>
      </c>
      <c r="R59" t="n">
        <v>20.27</v>
      </c>
      <c r="S59" t="n">
        <v>13.89</v>
      </c>
      <c r="T59" t="n">
        <v>1507.98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171.3263242947425</v>
      </c>
      <c r="AB59" t="n">
        <v>234.4162352839444</v>
      </c>
      <c r="AC59" t="n">
        <v>212.043878793765</v>
      </c>
      <c r="AD59" t="n">
        <v>171326.3242947425</v>
      </c>
      <c r="AE59" t="n">
        <v>234416.2352839443</v>
      </c>
      <c r="AF59" t="n">
        <v>4.423108968700791e-06</v>
      </c>
      <c r="AG59" t="n">
        <v>7.144097222222222</v>
      </c>
      <c r="AH59" t="n">
        <v>212043.878793765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12.1613</v>
      </c>
      <c r="E60" t="n">
        <v>8.220000000000001</v>
      </c>
      <c r="F60" t="n">
        <v>5.12</v>
      </c>
      <c r="G60" t="n">
        <v>61.4</v>
      </c>
      <c r="H60" t="n">
        <v>0.95</v>
      </c>
      <c r="I60" t="n">
        <v>5</v>
      </c>
      <c r="J60" t="n">
        <v>291.63</v>
      </c>
      <c r="K60" t="n">
        <v>59.89</v>
      </c>
      <c r="L60" t="n">
        <v>15.5</v>
      </c>
      <c r="M60" t="n">
        <v>3</v>
      </c>
      <c r="N60" t="n">
        <v>81.25</v>
      </c>
      <c r="O60" t="n">
        <v>36202.38</v>
      </c>
      <c r="P60" t="n">
        <v>81.04000000000001</v>
      </c>
      <c r="Q60" t="n">
        <v>202.81</v>
      </c>
      <c r="R60" t="n">
        <v>20.11</v>
      </c>
      <c r="S60" t="n">
        <v>13.89</v>
      </c>
      <c r="T60" t="n">
        <v>1431.06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171.2096849706757</v>
      </c>
      <c r="AB60" t="n">
        <v>234.2566442149923</v>
      </c>
      <c r="AC60" t="n">
        <v>211.8995188724462</v>
      </c>
      <c r="AD60" t="n">
        <v>171209.6849706757</v>
      </c>
      <c r="AE60" t="n">
        <v>234256.6442149924</v>
      </c>
      <c r="AF60" t="n">
        <v>4.425947677711025e-06</v>
      </c>
      <c r="AG60" t="n">
        <v>7.135416666666667</v>
      </c>
      <c r="AH60" t="n">
        <v>211899.5188724462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12.1601</v>
      </c>
      <c r="E61" t="n">
        <v>8.220000000000001</v>
      </c>
      <c r="F61" t="n">
        <v>5.12</v>
      </c>
      <c r="G61" t="n">
        <v>61.41</v>
      </c>
      <c r="H61" t="n">
        <v>0.96</v>
      </c>
      <c r="I61" t="n">
        <v>5</v>
      </c>
      <c r="J61" t="n">
        <v>292.15</v>
      </c>
      <c r="K61" t="n">
        <v>59.89</v>
      </c>
      <c r="L61" t="n">
        <v>15.75</v>
      </c>
      <c r="M61" t="n">
        <v>3</v>
      </c>
      <c r="N61" t="n">
        <v>81.51000000000001</v>
      </c>
      <c r="O61" t="n">
        <v>36265.48</v>
      </c>
      <c r="P61" t="n">
        <v>81.09999999999999</v>
      </c>
      <c r="Q61" t="n">
        <v>202.81</v>
      </c>
      <c r="R61" t="n">
        <v>20.16</v>
      </c>
      <c r="S61" t="n">
        <v>13.89</v>
      </c>
      <c r="T61" t="n">
        <v>1455.68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171.241389767365</v>
      </c>
      <c r="AB61" t="n">
        <v>234.3000241165395</v>
      </c>
      <c r="AC61" t="n">
        <v>211.9387586570738</v>
      </c>
      <c r="AD61" t="n">
        <v>171241.389767365</v>
      </c>
      <c r="AE61" t="n">
        <v>234300.0241165395</v>
      </c>
      <c r="AF61" t="n">
        <v>4.425510953247912e-06</v>
      </c>
      <c r="AG61" t="n">
        <v>7.135416666666667</v>
      </c>
      <c r="AH61" t="n">
        <v>211938.7586570738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12.1572</v>
      </c>
      <c r="E62" t="n">
        <v>8.23</v>
      </c>
      <c r="F62" t="n">
        <v>5.12</v>
      </c>
      <c r="G62" t="n">
        <v>61.44</v>
      </c>
      <c r="H62" t="n">
        <v>0.97</v>
      </c>
      <c r="I62" t="n">
        <v>5</v>
      </c>
      <c r="J62" t="n">
        <v>292.66</v>
      </c>
      <c r="K62" t="n">
        <v>59.89</v>
      </c>
      <c r="L62" t="n">
        <v>16</v>
      </c>
      <c r="M62" t="n">
        <v>3</v>
      </c>
      <c r="N62" t="n">
        <v>81.77</v>
      </c>
      <c r="O62" t="n">
        <v>36328.69</v>
      </c>
      <c r="P62" t="n">
        <v>81.33</v>
      </c>
      <c r="Q62" t="n">
        <v>202.81</v>
      </c>
      <c r="R62" t="n">
        <v>20.16</v>
      </c>
      <c r="S62" t="n">
        <v>13.89</v>
      </c>
      <c r="T62" t="n">
        <v>1452.47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171.3560843003279</v>
      </c>
      <c r="AB62" t="n">
        <v>234.456954236505</v>
      </c>
      <c r="AC62" t="n">
        <v>212.0807115866426</v>
      </c>
      <c r="AD62" t="n">
        <v>171356.0843003279</v>
      </c>
      <c r="AE62" t="n">
        <v>234456.954236505</v>
      </c>
      <c r="AF62" t="n">
        <v>4.424455535795389e-06</v>
      </c>
      <c r="AG62" t="n">
        <v>7.144097222222222</v>
      </c>
      <c r="AH62" t="n">
        <v>212080.7115866426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12.1437</v>
      </c>
      <c r="E63" t="n">
        <v>8.23</v>
      </c>
      <c r="F63" t="n">
        <v>5.13</v>
      </c>
      <c r="G63" t="n">
        <v>61.55</v>
      </c>
      <c r="H63" t="n">
        <v>0.99</v>
      </c>
      <c r="I63" t="n">
        <v>5</v>
      </c>
      <c r="J63" t="n">
        <v>293.17</v>
      </c>
      <c r="K63" t="n">
        <v>59.89</v>
      </c>
      <c r="L63" t="n">
        <v>16.25</v>
      </c>
      <c r="M63" t="n">
        <v>3</v>
      </c>
      <c r="N63" t="n">
        <v>82.03</v>
      </c>
      <c r="O63" t="n">
        <v>36392.01</v>
      </c>
      <c r="P63" t="n">
        <v>81.43000000000001</v>
      </c>
      <c r="Q63" t="n">
        <v>202.81</v>
      </c>
      <c r="R63" t="n">
        <v>20.39</v>
      </c>
      <c r="S63" t="n">
        <v>13.89</v>
      </c>
      <c r="T63" t="n">
        <v>1571.52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171.4809961166554</v>
      </c>
      <c r="AB63" t="n">
        <v>234.6278640943246</v>
      </c>
      <c r="AC63" t="n">
        <v>212.2353100475055</v>
      </c>
      <c r="AD63" t="n">
        <v>171480.9961166554</v>
      </c>
      <c r="AE63" t="n">
        <v>234627.8640943246</v>
      </c>
      <c r="AF63" t="n">
        <v>4.419542385585371e-06</v>
      </c>
      <c r="AG63" t="n">
        <v>7.144097222222222</v>
      </c>
      <c r="AH63" t="n">
        <v>212235.3100475055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12.1564</v>
      </c>
      <c r="E64" t="n">
        <v>8.23</v>
      </c>
      <c r="F64" t="n">
        <v>5.12</v>
      </c>
      <c r="G64" t="n">
        <v>61.44</v>
      </c>
      <c r="H64" t="n">
        <v>1</v>
      </c>
      <c r="I64" t="n">
        <v>5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81.14</v>
      </c>
      <c r="Q64" t="n">
        <v>202.81</v>
      </c>
      <c r="R64" t="n">
        <v>20.29</v>
      </c>
      <c r="S64" t="n">
        <v>13.89</v>
      </c>
      <c r="T64" t="n">
        <v>1520.99</v>
      </c>
      <c r="U64" t="n">
        <v>0.68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171.274274634737</v>
      </c>
      <c r="AB64" t="n">
        <v>234.3450186428558</v>
      </c>
      <c r="AC64" t="n">
        <v>211.9794589689487</v>
      </c>
      <c r="AD64" t="n">
        <v>171274.274634737</v>
      </c>
      <c r="AE64" t="n">
        <v>234345.0186428558</v>
      </c>
      <c r="AF64" t="n">
        <v>4.424164386153315e-06</v>
      </c>
      <c r="AG64" t="n">
        <v>7.144097222222222</v>
      </c>
      <c r="AH64" t="n">
        <v>211979.4589689487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12.147</v>
      </c>
      <c r="E65" t="n">
        <v>8.23</v>
      </c>
      <c r="F65" t="n">
        <v>5.13</v>
      </c>
      <c r="G65" t="n">
        <v>61.52</v>
      </c>
      <c r="H65" t="n">
        <v>1.01</v>
      </c>
      <c r="I65" t="n">
        <v>5</v>
      </c>
      <c r="J65" t="n">
        <v>294.2</v>
      </c>
      <c r="K65" t="n">
        <v>59.89</v>
      </c>
      <c r="L65" t="n">
        <v>16.75</v>
      </c>
      <c r="M65" t="n">
        <v>3</v>
      </c>
      <c r="N65" t="n">
        <v>82.56</v>
      </c>
      <c r="O65" t="n">
        <v>36518.97</v>
      </c>
      <c r="P65" t="n">
        <v>81.06</v>
      </c>
      <c r="Q65" t="n">
        <v>202.81</v>
      </c>
      <c r="R65" t="n">
        <v>20.36</v>
      </c>
      <c r="S65" t="n">
        <v>13.89</v>
      </c>
      <c r="T65" t="n">
        <v>1556.49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171.3017984585409</v>
      </c>
      <c r="AB65" t="n">
        <v>234.3826779528498</v>
      </c>
      <c r="AC65" t="n">
        <v>212.013524127252</v>
      </c>
      <c r="AD65" t="n">
        <v>171301.7984585409</v>
      </c>
      <c r="AE65" t="n">
        <v>234382.6779528498</v>
      </c>
      <c r="AF65" t="n">
        <v>4.420743377858931e-06</v>
      </c>
      <c r="AG65" t="n">
        <v>7.144097222222222</v>
      </c>
      <c r="AH65" t="n">
        <v>212013.524127252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12.154</v>
      </c>
      <c r="E66" t="n">
        <v>8.23</v>
      </c>
      <c r="F66" t="n">
        <v>5.12</v>
      </c>
      <c r="G66" t="n">
        <v>61.46</v>
      </c>
      <c r="H66" t="n">
        <v>1.03</v>
      </c>
      <c r="I66" t="n">
        <v>5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80.83</v>
      </c>
      <c r="Q66" t="n">
        <v>202.81</v>
      </c>
      <c r="R66" t="n">
        <v>20.28</v>
      </c>
      <c r="S66" t="n">
        <v>13.89</v>
      </c>
      <c r="T66" t="n">
        <v>1515.57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171.1451961278951</v>
      </c>
      <c r="AB66" t="n">
        <v>234.1684077352531</v>
      </c>
      <c r="AC66" t="n">
        <v>211.8197035584925</v>
      </c>
      <c r="AD66" t="n">
        <v>171145.1961278951</v>
      </c>
      <c r="AE66" t="n">
        <v>234168.407735253</v>
      </c>
      <c r="AF66" t="n">
        <v>4.423290937227089e-06</v>
      </c>
      <c r="AG66" t="n">
        <v>7.144097222222222</v>
      </c>
      <c r="AH66" t="n">
        <v>211819.7035584925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12.1589</v>
      </c>
      <c r="E67" t="n">
        <v>8.220000000000001</v>
      </c>
      <c r="F67" t="n">
        <v>5.12</v>
      </c>
      <c r="G67" t="n">
        <v>61.42</v>
      </c>
      <c r="H67" t="n">
        <v>1.04</v>
      </c>
      <c r="I67" t="n">
        <v>5</v>
      </c>
      <c r="J67" t="n">
        <v>295.23</v>
      </c>
      <c r="K67" t="n">
        <v>59.89</v>
      </c>
      <c r="L67" t="n">
        <v>17.25</v>
      </c>
      <c r="M67" t="n">
        <v>3</v>
      </c>
      <c r="N67" t="n">
        <v>83.09999999999999</v>
      </c>
      <c r="O67" t="n">
        <v>36646.38</v>
      </c>
      <c r="P67" t="n">
        <v>80.63</v>
      </c>
      <c r="Q67" t="n">
        <v>202.81</v>
      </c>
      <c r="R67" t="n">
        <v>20.19</v>
      </c>
      <c r="S67" t="n">
        <v>13.89</v>
      </c>
      <c r="T67" t="n">
        <v>1469.97</v>
      </c>
      <c r="U67" t="n">
        <v>0.6899999999999999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171.0358887354862</v>
      </c>
      <c r="AB67" t="n">
        <v>234.0188485386575</v>
      </c>
      <c r="AC67" t="n">
        <v>211.6844180817124</v>
      </c>
      <c r="AD67" t="n">
        <v>171035.8887354862</v>
      </c>
      <c r="AE67" t="n">
        <v>234018.8485386575</v>
      </c>
      <c r="AF67" t="n">
        <v>4.425074228784798e-06</v>
      </c>
      <c r="AG67" t="n">
        <v>7.135416666666667</v>
      </c>
      <c r="AH67" t="n">
        <v>211684.4180817124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12.1659</v>
      </c>
      <c r="E68" t="n">
        <v>8.220000000000001</v>
      </c>
      <c r="F68" t="n">
        <v>5.11</v>
      </c>
      <c r="G68" t="n">
        <v>61.37</v>
      </c>
      <c r="H68" t="n">
        <v>1.05</v>
      </c>
      <c r="I68" t="n">
        <v>5</v>
      </c>
      <c r="J68" t="n">
        <v>295.75</v>
      </c>
      <c r="K68" t="n">
        <v>59.89</v>
      </c>
      <c r="L68" t="n">
        <v>17.5</v>
      </c>
      <c r="M68" t="n">
        <v>3</v>
      </c>
      <c r="N68" t="n">
        <v>83.36</v>
      </c>
      <c r="O68" t="n">
        <v>36710.24</v>
      </c>
      <c r="P68" t="n">
        <v>80.23</v>
      </c>
      <c r="Q68" t="n">
        <v>202.81</v>
      </c>
      <c r="R68" t="n">
        <v>19.99</v>
      </c>
      <c r="S68" t="n">
        <v>13.89</v>
      </c>
      <c r="T68" t="n">
        <v>1368.98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170.8035494663002</v>
      </c>
      <c r="AB68" t="n">
        <v>233.7009517004721</v>
      </c>
      <c r="AC68" t="n">
        <v>211.3968608715923</v>
      </c>
      <c r="AD68" t="n">
        <v>170803.5494663002</v>
      </c>
      <c r="AE68" t="n">
        <v>233700.9517004721</v>
      </c>
      <c r="AF68" t="n">
        <v>4.427621788152957e-06</v>
      </c>
      <c r="AG68" t="n">
        <v>7.135416666666667</v>
      </c>
      <c r="AH68" t="n">
        <v>211396.8608715923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12.1667</v>
      </c>
      <c r="E69" t="n">
        <v>8.220000000000001</v>
      </c>
      <c r="F69" t="n">
        <v>5.11</v>
      </c>
      <c r="G69" t="n">
        <v>61.36</v>
      </c>
      <c r="H69" t="n">
        <v>1.07</v>
      </c>
      <c r="I69" t="n">
        <v>5</v>
      </c>
      <c r="J69" t="n">
        <v>296.27</v>
      </c>
      <c r="K69" t="n">
        <v>59.89</v>
      </c>
      <c r="L69" t="n">
        <v>17.75</v>
      </c>
      <c r="M69" t="n">
        <v>3</v>
      </c>
      <c r="N69" t="n">
        <v>83.63</v>
      </c>
      <c r="O69" t="n">
        <v>36774.22</v>
      </c>
      <c r="P69" t="n">
        <v>79.84</v>
      </c>
      <c r="Q69" t="n">
        <v>202.81</v>
      </c>
      <c r="R69" t="n">
        <v>19.96</v>
      </c>
      <c r="S69" t="n">
        <v>13.89</v>
      </c>
      <c r="T69" t="n">
        <v>1353.07</v>
      </c>
      <c r="U69" t="n">
        <v>0.7</v>
      </c>
      <c r="V69" t="n">
        <v>0.76</v>
      </c>
      <c r="W69" t="n">
        <v>0.65</v>
      </c>
      <c r="X69" t="n">
        <v>0.08</v>
      </c>
      <c r="Y69" t="n">
        <v>1</v>
      </c>
      <c r="Z69" t="n">
        <v>10</v>
      </c>
      <c r="AA69" t="n">
        <v>170.6259020415934</v>
      </c>
      <c r="AB69" t="n">
        <v>233.4578866567372</v>
      </c>
      <c r="AC69" t="n">
        <v>211.1769936144874</v>
      </c>
      <c r="AD69" t="n">
        <v>170625.9020415934</v>
      </c>
      <c r="AE69" t="n">
        <v>233457.8866567372</v>
      </c>
      <c r="AF69" t="n">
        <v>4.427912937795032e-06</v>
      </c>
      <c r="AG69" t="n">
        <v>7.135416666666667</v>
      </c>
      <c r="AH69" t="n">
        <v>211176.9936144874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12.1679</v>
      </c>
      <c r="E70" t="n">
        <v>8.220000000000001</v>
      </c>
      <c r="F70" t="n">
        <v>5.11</v>
      </c>
      <c r="G70" t="n">
        <v>61.35</v>
      </c>
      <c r="H70" t="n">
        <v>1.08</v>
      </c>
      <c r="I70" t="n">
        <v>5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79.66</v>
      </c>
      <c r="Q70" t="n">
        <v>202.81</v>
      </c>
      <c r="R70" t="n">
        <v>19.95</v>
      </c>
      <c r="S70" t="n">
        <v>13.89</v>
      </c>
      <c r="T70" t="n">
        <v>1348.22</v>
      </c>
      <c r="U70" t="n">
        <v>0.7</v>
      </c>
      <c r="V70" t="n">
        <v>0.76</v>
      </c>
      <c r="W70" t="n">
        <v>0.64</v>
      </c>
      <c r="X70" t="n">
        <v>0.07000000000000001</v>
      </c>
      <c r="Y70" t="n">
        <v>1</v>
      </c>
      <c r="Z70" t="n">
        <v>10</v>
      </c>
      <c r="AA70" t="n">
        <v>170.5406064699055</v>
      </c>
      <c r="AB70" t="n">
        <v>233.3411814925788</v>
      </c>
      <c r="AC70" t="n">
        <v>211.0714266273996</v>
      </c>
      <c r="AD70" t="n">
        <v>170540.6064699055</v>
      </c>
      <c r="AE70" t="n">
        <v>233341.1814925788</v>
      </c>
      <c r="AF70" t="n">
        <v>4.428349662258145e-06</v>
      </c>
      <c r="AG70" t="n">
        <v>7.135416666666667</v>
      </c>
      <c r="AH70" t="n">
        <v>211071.4266273996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12.1552</v>
      </c>
      <c r="E71" t="n">
        <v>8.23</v>
      </c>
      <c r="F71" t="n">
        <v>5.12</v>
      </c>
      <c r="G71" t="n">
        <v>61.45</v>
      </c>
      <c r="H71" t="n">
        <v>1.09</v>
      </c>
      <c r="I71" t="n">
        <v>5</v>
      </c>
      <c r="J71" t="n">
        <v>297.31</v>
      </c>
      <c r="K71" t="n">
        <v>59.89</v>
      </c>
      <c r="L71" t="n">
        <v>18.25</v>
      </c>
      <c r="M71" t="n">
        <v>3</v>
      </c>
      <c r="N71" t="n">
        <v>84.17</v>
      </c>
      <c r="O71" t="n">
        <v>36902.52</v>
      </c>
      <c r="P71" t="n">
        <v>79.73999999999999</v>
      </c>
      <c r="Q71" t="n">
        <v>202.81</v>
      </c>
      <c r="R71" t="n">
        <v>20.17</v>
      </c>
      <c r="S71" t="n">
        <v>13.89</v>
      </c>
      <c r="T71" t="n">
        <v>1461.77</v>
      </c>
      <c r="U71" t="n">
        <v>0.6899999999999999</v>
      </c>
      <c r="V71" t="n">
        <v>0.76</v>
      </c>
      <c r="W71" t="n">
        <v>0.65</v>
      </c>
      <c r="X71" t="n">
        <v>0.08</v>
      </c>
      <c r="Y71" t="n">
        <v>1</v>
      </c>
      <c r="Z71" t="n">
        <v>10</v>
      </c>
      <c r="AA71" t="n">
        <v>170.6523475169651</v>
      </c>
      <c r="AB71" t="n">
        <v>233.4940705228327</v>
      </c>
      <c r="AC71" t="n">
        <v>211.2097241431872</v>
      </c>
      <c r="AD71" t="n">
        <v>170652.3475169651</v>
      </c>
      <c r="AE71" t="n">
        <v>233494.0705228327</v>
      </c>
      <c r="AF71" t="n">
        <v>4.423727661690202e-06</v>
      </c>
      <c r="AG71" t="n">
        <v>7.144097222222222</v>
      </c>
      <c r="AH71" t="n">
        <v>211209.7241431872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12.1556</v>
      </c>
      <c r="E72" t="n">
        <v>8.23</v>
      </c>
      <c r="F72" t="n">
        <v>5.12</v>
      </c>
      <c r="G72" t="n">
        <v>61.45</v>
      </c>
      <c r="H72" t="n">
        <v>1.11</v>
      </c>
      <c r="I72" t="n">
        <v>5</v>
      </c>
      <c r="J72" t="n">
        <v>297.83</v>
      </c>
      <c r="K72" t="n">
        <v>59.89</v>
      </c>
      <c r="L72" t="n">
        <v>18.5</v>
      </c>
      <c r="M72" t="n">
        <v>3</v>
      </c>
      <c r="N72" t="n">
        <v>84.45</v>
      </c>
      <c r="O72" t="n">
        <v>36966.84</v>
      </c>
      <c r="P72" t="n">
        <v>79.69</v>
      </c>
      <c r="Q72" t="n">
        <v>202.81</v>
      </c>
      <c r="R72" t="n">
        <v>20.28</v>
      </c>
      <c r="S72" t="n">
        <v>13.89</v>
      </c>
      <c r="T72" t="n">
        <v>1515.62</v>
      </c>
      <c r="U72" t="n">
        <v>0.68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170.6283629347066</v>
      </c>
      <c r="AB72" t="n">
        <v>233.4612537592616</v>
      </c>
      <c r="AC72" t="n">
        <v>211.1800393654727</v>
      </c>
      <c r="AD72" t="n">
        <v>170628.3629347066</v>
      </c>
      <c r="AE72" t="n">
        <v>233461.2537592616</v>
      </c>
      <c r="AF72" t="n">
        <v>4.423873236511239e-06</v>
      </c>
      <c r="AG72" t="n">
        <v>7.144097222222222</v>
      </c>
      <c r="AH72" t="n">
        <v>211180.0393654727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12.1564</v>
      </c>
      <c r="E73" t="n">
        <v>8.23</v>
      </c>
      <c r="F73" t="n">
        <v>5.12</v>
      </c>
      <c r="G73" t="n">
        <v>61.44</v>
      </c>
      <c r="H73" t="n">
        <v>1.12</v>
      </c>
      <c r="I73" t="n">
        <v>5</v>
      </c>
      <c r="J73" t="n">
        <v>298.35</v>
      </c>
      <c r="K73" t="n">
        <v>59.89</v>
      </c>
      <c r="L73" t="n">
        <v>18.75</v>
      </c>
      <c r="M73" t="n">
        <v>3</v>
      </c>
      <c r="N73" t="n">
        <v>84.72</v>
      </c>
      <c r="O73" t="n">
        <v>37031.27</v>
      </c>
      <c r="P73" t="n">
        <v>79.31</v>
      </c>
      <c r="Q73" t="n">
        <v>202.81</v>
      </c>
      <c r="R73" t="n">
        <v>20.16</v>
      </c>
      <c r="S73" t="n">
        <v>13.89</v>
      </c>
      <c r="T73" t="n">
        <v>1453.78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170.4550531400894</v>
      </c>
      <c r="AB73" t="n">
        <v>233.2241236523779</v>
      </c>
      <c r="AC73" t="n">
        <v>210.9655406231757</v>
      </c>
      <c r="AD73" t="n">
        <v>170455.0531400894</v>
      </c>
      <c r="AE73" t="n">
        <v>233224.1236523779</v>
      </c>
      <c r="AF73" t="n">
        <v>4.424164386153315e-06</v>
      </c>
      <c r="AG73" t="n">
        <v>7.144097222222222</v>
      </c>
      <c r="AH73" t="n">
        <v>210965.5406231757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12.2662</v>
      </c>
      <c r="E74" t="n">
        <v>8.15</v>
      </c>
      <c r="F74" t="n">
        <v>5.1</v>
      </c>
      <c r="G74" t="n">
        <v>76.45999999999999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78.87</v>
      </c>
      <c r="Q74" t="n">
        <v>202.81</v>
      </c>
      <c r="R74" t="n">
        <v>19.34</v>
      </c>
      <c r="S74" t="n">
        <v>13.89</v>
      </c>
      <c r="T74" t="n">
        <v>1048.2</v>
      </c>
      <c r="U74" t="n">
        <v>0.72</v>
      </c>
      <c r="V74" t="n">
        <v>0.76</v>
      </c>
      <c r="W74" t="n">
        <v>0.65</v>
      </c>
      <c r="X74" t="n">
        <v>0.06</v>
      </c>
      <c r="Y74" t="n">
        <v>1</v>
      </c>
      <c r="Z74" t="n">
        <v>10</v>
      </c>
      <c r="AA74" t="n">
        <v>169.7763470324848</v>
      </c>
      <c r="AB74" t="n">
        <v>232.2954880135536</v>
      </c>
      <c r="AC74" t="n">
        <v>210.1255326663721</v>
      </c>
      <c r="AD74" t="n">
        <v>169776.3470324848</v>
      </c>
      <c r="AE74" t="n">
        <v>232295.4880135536</v>
      </c>
      <c r="AF74" t="n">
        <v>4.464124674528131e-06</v>
      </c>
      <c r="AG74" t="n">
        <v>7.074652777777778</v>
      </c>
      <c r="AH74" t="n">
        <v>210125.5326663721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12.2649</v>
      </c>
      <c r="E75" t="n">
        <v>8.15</v>
      </c>
      <c r="F75" t="n">
        <v>5.1</v>
      </c>
      <c r="G75" t="n">
        <v>76.47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78.92</v>
      </c>
      <c r="Q75" t="n">
        <v>202.82</v>
      </c>
      <c r="R75" t="n">
        <v>19.43</v>
      </c>
      <c r="S75" t="n">
        <v>13.89</v>
      </c>
      <c r="T75" t="n">
        <v>1097.17</v>
      </c>
      <c r="U75" t="n">
        <v>0.71</v>
      </c>
      <c r="V75" t="n">
        <v>0.76</v>
      </c>
      <c r="W75" t="n">
        <v>0.65</v>
      </c>
      <c r="X75" t="n">
        <v>0.06</v>
      </c>
      <c r="Y75" t="n">
        <v>1</v>
      </c>
      <c r="Z75" t="n">
        <v>10</v>
      </c>
      <c r="AA75" t="n">
        <v>169.8035929596359</v>
      </c>
      <c r="AB75" t="n">
        <v>232.3327670930872</v>
      </c>
      <c r="AC75" t="n">
        <v>210.1592538828766</v>
      </c>
      <c r="AD75" t="n">
        <v>169803.5929596359</v>
      </c>
      <c r="AE75" t="n">
        <v>232332.7670930872</v>
      </c>
      <c r="AF75" t="n">
        <v>4.46365155635976e-06</v>
      </c>
      <c r="AG75" t="n">
        <v>7.074652777777778</v>
      </c>
      <c r="AH75" t="n">
        <v>210159.2538828766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12.2637</v>
      </c>
      <c r="E76" t="n">
        <v>8.15</v>
      </c>
      <c r="F76" t="n">
        <v>5.1</v>
      </c>
      <c r="G76" t="n">
        <v>76.48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79.08</v>
      </c>
      <c r="Q76" t="n">
        <v>202.81</v>
      </c>
      <c r="R76" t="n">
        <v>19.59</v>
      </c>
      <c r="S76" t="n">
        <v>13.89</v>
      </c>
      <c r="T76" t="n">
        <v>1174.09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169.879266862659</v>
      </c>
      <c r="AB76" t="n">
        <v>232.4363074657003</v>
      </c>
      <c r="AC76" t="n">
        <v>210.2529125076473</v>
      </c>
      <c r="AD76" t="n">
        <v>169879.266862659</v>
      </c>
      <c r="AE76" t="n">
        <v>232436.3074657003</v>
      </c>
      <c r="AF76" t="n">
        <v>4.463214831896648e-06</v>
      </c>
      <c r="AG76" t="n">
        <v>7.074652777777778</v>
      </c>
      <c r="AH76" t="n">
        <v>210252.9125076473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12.2674</v>
      </c>
      <c r="E77" t="n">
        <v>8.15</v>
      </c>
      <c r="F77" t="n">
        <v>5.1</v>
      </c>
      <c r="G77" t="n">
        <v>76.45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79.3</v>
      </c>
      <c r="Q77" t="n">
        <v>202.81</v>
      </c>
      <c r="R77" t="n">
        <v>19.43</v>
      </c>
      <c r="S77" t="n">
        <v>13.89</v>
      </c>
      <c r="T77" t="n">
        <v>1095.99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169.9624293486328</v>
      </c>
      <c r="AB77" t="n">
        <v>232.5500940478796</v>
      </c>
      <c r="AC77" t="n">
        <v>210.355839458124</v>
      </c>
      <c r="AD77" t="n">
        <v>169962.4293486328</v>
      </c>
      <c r="AE77" t="n">
        <v>232550.0940478796</v>
      </c>
      <c r="AF77" t="n">
        <v>4.464561398991245e-06</v>
      </c>
      <c r="AG77" t="n">
        <v>7.074652777777778</v>
      </c>
      <c r="AH77" t="n">
        <v>210355.839458124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12.2616</v>
      </c>
      <c r="E78" t="n">
        <v>8.16</v>
      </c>
      <c r="F78" t="n">
        <v>5.1</v>
      </c>
      <c r="G78" t="n">
        <v>76.5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79.40000000000001</v>
      </c>
      <c r="Q78" t="n">
        <v>202.83</v>
      </c>
      <c r="R78" t="n">
        <v>19.55</v>
      </c>
      <c r="S78" t="n">
        <v>13.89</v>
      </c>
      <c r="T78" t="n">
        <v>1155.39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170.0294846838044</v>
      </c>
      <c r="AB78" t="n">
        <v>232.6418421157338</v>
      </c>
      <c r="AC78" t="n">
        <v>210.4388312191514</v>
      </c>
      <c r="AD78" t="n">
        <v>170029.4846838044</v>
      </c>
      <c r="AE78" t="n">
        <v>232641.8421157338</v>
      </c>
      <c r="AF78" t="n">
        <v>4.4624505640862e-06</v>
      </c>
      <c r="AG78" t="n">
        <v>7.083333333333333</v>
      </c>
      <c r="AH78" t="n">
        <v>210438.8312191514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12.2587</v>
      </c>
      <c r="E79" t="n">
        <v>8.16</v>
      </c>
      <c r="F79" t="n">
        <v>5.1</v>
      </c>
      <c r="G79" t="n">
        <v>76.53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79.56</v>
      </c>
      <c r="Q79" t="n">
        <v>202.82</v>
      </c>
      <c r="R79" t="n">
        <v>19.64</v>
      </c>
      <c r="S79" t="n">
        <v>13.89</v>
      </c>
      <c r="T79" t="n">
        <v>1200.27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170.1118680320964</v>
      </c>
      <c r="AB79" t="n">
        <v>232.7545626473637</v>
      </c>
      <c r="AC79" t="n">
        <v>210.5407938614468</v>
      </c>
      <c r="AD79" t="n">
        <v>170111.8680320964</v>
      </c>
      <c r="AE79" t="n">
        <v>232754.5626473637</v>
      </c>
      <c r="AF79" t="n">
        <v>4.461395146633677e-06</v>
      </c>
      <c r="AG79" t="n">
        <v>7.083333333333333</v>
      </c>
      <c r="AH79" t="n">
        <v>210540.7938614468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12.2607</v>
      </c>
      <c r="E80" t="n">
        <v>8.16</v>
      </c>
      <c r="F80" t="n">
        <v>5.1</v>
      </c>
      <c r="G80" t="n">
        <v>76.51000000000001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79.52</v>
      </c>
      <c r="Q80" t="n">
        <v>202.81</v>
      </c>
      <c r="R80" t="n">
        <v>19.58</v>
      </c>
      <c r="S80" t="n">
        <v>13.89</v>
      </c>
      <c r="T80" t="n">
        <v>1168.41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170.0862705798731</v>
      </c>
      <c r="AB80" t="n">
        <v>232.7195390839519</v>
      </c>
      <c r="AC80" t="n">
        <v>210.5091128977712</v>
      </c>
      <c r="AD80" t="n">
        <v>170086.2705798731</v>
      </c>
      <c r="AE80" t="n">
        <v>232719.5390839519</v>
      </c>
      <c r="AF80" t="n">
        <v>4.462123020738865e-06</v>
      </c>
      <c r="AG80" t="n">
        <v>7.083333333333333</v>
      </c>
      <c r="AH80" t="n">
        <v>210509.1128977712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12.2587</v>
      </c>
      <c r="E81" t="n">
        <v>8.16</v>
      </c>
      <c r="F81" t="n">
        <v>5.1</v>
      </c>
      <c r="G81" t="n">
        <v>76.53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79.47</v>
      </c>
      <c r="Q81" t="n">
        <v>202.81</v>
      </c>
      <c r="R81" t="n">
        <v>19.69</v>
      </c>
      <c r="S81" t="n">
        <v>13.89</v>
      </c>
      <c r="T81" t="n">
        <v>1227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170.0719146707264</v>
      </c>
      <c r="AB81" t="n">
        <v>232.6998966957194</v>
      </c>
      <c r="AC81" t="n">
        <v>210.4913451515033</v>
      </c>
      <c r="AD81" t="n">
        <v>170071.9146707264</v>
      </c>
      <c r="AE81" t="n">
        <v>232699.8966957194</v>
      </c>
      <c r="AF81" t="n">
        <v>4.461395146633677e-06</v>
      </c>
      <c r="AG81" t="n">
        <v>7.083333333333333</v>
      </c>
      <c r="AH81" t="n">
        <v>210491.3451515033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12.2624</v>
      </c>
      <c r="E82" t="n">
        <v>8.15</v>
      </c>
      <c r="F82" t="n">
        <v>5.1</v>
      </c>
      <c r="G82" t="n">
        <v>76.5</v>
      </c>
      <c r="H82" t="n">
        <v>1.23</v>
      </c>
      <c r="I82" t="n">
        <v>4</v>
      </c>
      <c r="J82" t="n">
        <v>303.1</v>
      </c>
      <c r="K82" t="n">
        <v>59.89</v>
      </c>
      <c r="L82" t="n">
        <v>21</v>
      </c>
      <c r="M82" t="n">
        <v>2</v>
      </c>
      <c r="N82" t="n">
        <v>87.20999999999999</v>
      </c>
      <c r="O82" t="n">
        <v>37616.56</v>
      </c>
      <c r="P82" t="n">
        <v>79.31</v>
      </c>
      <c r="Q82" t="n">
        <v>202.81</v>
      </c>
      <c r="R82" t="n">
        <v>19.59</v>
      </c>
      <c r="S82" t="n">
        <v>13.89</v>
      </c>
      <c r="T82" t="n">
        <v>1173.87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169.9864118676945</v>
      </c>
      <c r="AB82" t="n">
        <v>232.5829079884938</v>
      </c>
      <c r="AC82" t="n">
        <v>210.3855216823006</v>
      </c>
      <c r="AD82" t="n">
        <v>169986.4118676945</v>
      </c>
      <c r="AE82" t="n">
        <v>232582.9079884938</v>
      </c>
      <c r="AF82" t="n">
        <v>4.462741713728274e-06</v>
      </c>
      <c r="AG82" t="n">
        <v>7.074652777777778</v>
      </c>
      <c r="AH82" t="n">
        <v>210385.5216823006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12.2699</v>
      </c>
      <c r="E83" t="n">
        <v>8.15</v>
      </c>
      <c r="F83" t="n">
        <v>5.09</v>
      </c>
      <c r="G83" t="n">
        <v>76.42</v>
      </c>
      <c r="H83" t="n">
        <v>1.25</v>
      </c>
      <c r="I83" t="n">
        <v>4</v>
      </c>
      <c r="J83" t="n">
        <v>303.63</v>
      </c>
      <c r="K83" t="n">
        <v>59.89</v>
      </c>
      <c r="L83" t="n">
        <v>21.25</v>
      </c>
      <c r="M83" t="n">
        <v>2</v>
      </c>
      <c r="N83" t="n">
        <v>87.48999999999999</v>
      </c>
      <c r="O83" t="n">
        <v>37682.17</v>
      </c>
      <c r="P83" t="n">
        <v>79.37</v>
      </c>
      <c r="Q83" t="n">
        <v>202.81</v>
      </c>
      <c r="R83" t="n">
        <v>19.35</v>
      </c>
      <c r="S83" t="n">
        <v>13.89</v>
      </c>
      <c r="T83" t="n">
        <v>1054.38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169.9587060678932</v>
      </c>
      <c r="AB83" t="n">
        <v>232.5449996909121</v>
      </c>
      <c r="AC83" t="n">
        <v>210.3512312994354</v>
      </c>
      <c r="AD83" t="n">
        <v>169958.7060678932</v>
      </c>
      <c r="AE83" t="n">
        <v>232544.9996909121</v>
      </c>
      <c r="AF83" t="n">
        <v>4.465471241622729e-06</v>
      </c>
      <c r="AG83" t="n">
        <v>7.074652777777778</v>
      </c>
      <c r="AH83" t="n">
        <v>210351.2312994354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12.2616</v>
      </c>
      <c r="E84" t="n">
        <v>8.16</v>
      </c>
      <c r="F84" t="n">
        <v>5.1</v>
      </c>
      <c r="G84" t="n">
        <v>76.5</v>
      </c>
      <c r="H84" t="n">
        <v>1.26</v>
      </c>
      <c r="I84" t="n">
        <v>4</v>
      </c>
      <c r="J84" t="n">
        <v>304.16</v>
      </c>
      <c r="K84" t="n">
        <v>59.89</v>
      </c>
      <c r="L84" t="n">
        <v>21.5</v>
      </c>
      <c r="M84" t="n">
        <v>2</v>
      </c>
      <c r="N84" t="n">
        <v>87.78</v>
      </c>
      <c r="O84" t="n">
        <v>37747.91</v>
      </c>
      <c r="P84" t="n">
        <v>79.33</v>
      </c>
      <c r="Q84" t="n">
        <v>202.81</v>
      </c>
      <c r="R84" t="n">
        <v>19.51</v>
      </c>
      <c r="S84" t="n">
        <v>13.89</v>
      </c>
      <c r="T84" t="n">
        <v>1135.99</v>
      </c>
      <c r="U84" t="n">
        <v>0.71</v>
      </c>
      <c r="V84" t="n">
        <v>0.76</v>
      </c>
      <c r="W84" t="n">
        <v>0.65</v>
      </c>
      <c r="X84" t="n">
        <v>0.06</v>
      </c>
      <c r="Y84" t="n">
        <v>1</v>
      </c>
      <c r="Z84" t="n">
        <v>10</v>
      </c>
      <c r="AA84" t="n">
        <v>169.9984171967156</v>
      </c>
      <c r="AB84" t="n">
        <v>232.5993342092983</v>
      </c>
      <c r="AC84" t="n">
        <v>210.4003802076458</v>
      </c>
      <c r="AD84" t="n">
        <v>169998.4171967157</v>
      </c>
      <c r="AE84" t="n">
        <v>232599.3342092982</v>
      </c>
      <c r="AF84" t="n">
        <v>4.4624505640862e-06</v>
      </c>
      <c r="AG84" t="n">
        <v>7.083333333333333</v>
      </c>
      <c r="AH84" t="n">
        <v>210400.3802076459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12.2674</v>
      </c>
      <c r="E85" t="n">
        <v>8.15</v>
      </c>
      <c r="F85" t="n">
        <v>5.1</v>
      </c>
      <c r="G85" t="n">
        <v>76.45</v>
      </c>
      <c r="H85" t="n">
        <v>1.27</v>
      </c>
      <c r="I85" t="n">
        <v>4</v>
      </c>
      <c r="J85" t="n">
        <v>304.7</v>
      </c>
      <c r="K85" t="n">
        <v>59.89</v>
      </c>
      <c r="L85" t="n">
        <v>21.75</v>
      </c>
      <c r="M85" t="n">
        <v>2</v>
      </c>
      <c r="N85" t="n">
        <v>88.06</v>
      </c>
      <c r="O85" t="n">
        <v>37813.76</v>
      </c>
      <c r="P85" t="n">
        <v>79.12</v>
      </c>
      <c r="Q85" t="n">
        <v>202.81</v>
      </c>
      <c r="R85" t="n">
        <v>19.47</v>
      </c>
      <c r="S85" t="n">
        <v>13.89</v>
      </c>
      <c r="T85" t="n">
        <v>1117.05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169.8825792954796</v>
      </c>
      <c r="AB85" t="n">
        <v>232.4408396824196</v>
      </c>
      <c r="AC85" t="n">
        <v>210.257012175964</v>
      </c>
      <c r="AD85" t="n">
        <v>169882.5792954796</v>
      </c>
      <c r="AE85" t="n">
        <v>232440.8396824196</v>
      </c>
      <c r="AF85" t="n">
        <v>4.464561398991245e-06</v>
      </c>
      <c r="AG85" t="n">
        <v>7.074652777777778</v>
      </c>
      <c r="AH85" t="n">
        <v>210257.012175964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12.2633</v>
      </c>
      <c r="E86" t="n">
        <v>8.15</v>
      </c>
      <c r="F86" t="n">
        <v>5.1</v>
      </c>
      <c r="G86" t="n">
        <v>76.48999999999999</v>
      </c>
      <c r="H86" t="n">
        <v>1.28</v>
      </c>
      <c r="I86" t="n">
        <v>4</v>
      </c>
      <c r="J86" t="n">
        <v>305.23</v>
      </c>
      <c r="K86" t="n">
        <v>59.89</v>
      </c>
      <c r="L86" t="n">
        <v>22</v>
      </c>
      <c r="M86" t="n">
        <v>2</v>
      </c>
      <c r="N86" t="n">
        <v>88.34999999999999</v>
      </c>
      <c r="O86" t="n">
        <v>37879.74</v>
      </c>
      <c r="P86" t="n">
        <v>79.09</v>
      </c>
      <c r="Q86" t="n">
        <v>202.81</v>
      </c>
      <c r="R86" t="n">
        <v>19.51</v>
      </c>
      <c r="S86" t="n">
        <v>13.89</v>
      </c>
      <c r="T86" t="n">
        <v>1133.2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169.8852652002322</v>
      </c>
      <c r="AB86" t="n">
        <v>232.4445146557958</v>
      </c>
      <c r="AC86" t="n">
        <v>210.2603364150391</v>
      </c>
      <c r="AD86" t="n">
        <v>169885.2652002322</v>
      </c>
      <c r="AE86" t="n">
        <v>232444.5146557958</v>
      </c>
      <c r="AF86" t="n">
        <v>4.463069257075609e-06</v>
      </c>
      <c r="AG86" t="n">
        <v>7.074652777777778</v>
      </c>
      <c r="AH86" t="n">
        <v>210260.3364150391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12.2716</v>
      </c>
      <c r="E87" t="n">
        <v>8.15</v>
      </c>
      <c r="F87" t="n">
        <v>5.09</v>
      </c>
      <c r="G87" t="n">
        <v>76.40000000000001</v>
      </c>
      <c r="H87" t="n">
        <v>1.3</v>
      </c>
      <c r="I87" t="n">
        <v>4</v>
      </c>
      <c r="J87" t="n">
        <v>305.77</v>
      </c>
      <c r="K87" t="n">
        <v>59.89</v>
      </c>
      <c r="L87" t="n">
        <v>22.25</v>
      </c>
      <c r="M87" t="n">
        <v>2</v>
      </c>
      <c r="N87" t="n">
        <v>88.63</v>
      </c>
      <c r="O87" t="n">
        <v>37945.85</v>
      </c>
      <c r="P87" t="n">
        <v>78.83</v>
      </c>
      <c r="Q87" t="n">
        <v>202.81</v>
      </c>
      <c r="R87" t="n">
        <v>19.36</v>
      </c>
      <c r="S87" t="n">
        <v>13.89</v>
      </c>
      <c r="T87" t="n">
        <v>1057.82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169.7125982303133</v>
      </c>
      <c r="AB87" t="n">
        <v>232.208264090024</v>
      </c>
      <c r="AC87" t="n">
        <v>210.0466332716846</v>
      </c>
      <c r="AD87" t="n">
        <v>169712.5982303133</v>
      </c>
      <c r="AE87" t="n">
        <v>232208.264090024</v>
      </c>
      <c r="AF87" t="n">
        <v>4.466089934612139e-06</v>
      </c>
      <c r="AG87" t="n">
        <v>7.074652777777778</v>
      </c>
      <c r="AH87" t="n">
        <v>210046.6332716846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12.2658</v>
      </c>
      <c r="E88" t="n">
        <v>8.15</v>
      </c>
      <c r="F88" t="n">
        <v>5.1</v>
      </c>
      <c r="G88" t="n">
        <v>76.45999999999999</v>
      </c>
      <c r="H88" t="n">
        <v>1.31</v>
      </c>
      <c r="I88" t="n">
        <v>4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78.75</v>
      </c>
      <c r="Q88" t="n">
        <v>202.82</v>
      </c>
      <c r="R88" t="n">
        <v>19.41</v>
      </c>
      <c r="S88" t="n">
        <v>13.89</v>
      </c>
      <c r="T88" t="n">
        <v>1087.05</v>
      </c>
      <c r="U88" t="n">
        <v>0.72</v>
      </c>
      <c r="V88" t="n">
        <v>0.76</v>
      </c>
      <c r="W88" t="n">
        <v>0.65</v>
      </c>
      <c r="X88" t="n">
        <v>0.06</v>
      </c>
      <c r="Y88" t="n">
        <v>1</v>
      </c>
      <c r="Z88" t="n">
        <v>10</v>
      </c>
      <c r="AA88" t="n">
        <v>169.7246637856949</v>
      </c>
      <c r="AB88" t="n">
        <v>232.2247727151918</v>
      </c>
      <c r="AC88" t="n">
        <v>210.0615663368364</v>
      </c>
      <c r="AD88" t="n">
        <v>169724.6637856949</v>
      </c>
      <c r="AE88" t="n">
        <v>232224.7727151918</v>
      </c>
      <c r="AF88" t="n">
        <v>4.463979099707094e-06</v>
      </c>
      <c r="AG88" t="n">
        <v>7.074652777777778</v>
      </c>
      <c r="AH88" t="n">
        <v>210061.5663368364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12.2733</v>
      </c>
      <c r="E89" t="n">
        <v>8.15</v>
      </c>
      <c r="F89" t="n">
        <v>5.09</v>
      </c>
      <c r="G89" t="n">
        <v>76.39</v>
      </c>
      <c r="H89" t="n">
        <v>1.32</v>
      </c>
      <c r="I89" t="n">
        <v>4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78.56999999999999</v>
      </c>
      <c r="Q89" t="n">
        <v>202.81</v>
      </c>
      <c r="R89" t="n">
        <v>19.36</v>
      </c>
      <c r="S89" t="n">
        <v>13.89</v>
      </c>
      <c r="T89" t="n">
        <v>1059.72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169.5907100537372</v>
      </c>
      <c r="AB89" t="n">
        <v>232.0414913095057</v>
      </c>
      <c r="AC89" t="n">
        <v>209.8957770512719</v>
      </c>
      <c r="AD89" t="n">
        <v>169590.7100537372</v>
      </c>
      <c r="AE89" t="n">
        <v>232041.4913095057</v>
      </c>
      <c r="AF89" t="n">
        <v>4.46670862760155e-06</v>
      </c>
      <c r="AG89" t="n">
        <v>7.074652777777778</v>
      </c>
      <c r="AH89" t="n">
        <v>209895.7770512719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12.275</v>
      </c>
      <c r="E90" t="n">
        <v>8.15</v>
      </c>
      <c r="F90" t="n">
        <v>5.09</v>
      </c>
      <c r="G90" t="n">
        <v>76.37</v>
      </c>
      <c r="H90" t="n">
        <v>1.33</v>
      </c>
      <c r="I90" t="n">
        <v>4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78.39</v>
      </c>
      <c r="Q90" t="n">
        <v>202.82</v>
      </c>
      <c r="R90" t="n">
        <v>19.27</v>
      </c>
      <c r="S90" t="n">
        <v>13.89</v>
      </c>
      <c r="T90" t="n">
        <v>1015.59</v>
      </c>
      <c r="U90" t="n">
        <v>0.72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169.5043225781921</v>
      </c>
      <c r="AB90" t="n">
        <v>231.9232921543185</v>
      </c>
      <c r="AC90" t="n">
        <v>209.7888586575622</v>
      </c>
      <c r="AD90" t="n">
        <v>169504.3225781921</v>
      </c>
      <c r="AE90" t="n">
        <v>231923.2921543185</v>
      </c>
      <c r="AF90" t="n">
        <v>4.467327320590959e-06</v>
      </c>
      <c r="AG90" t="n">
        <v>7.074652777777778</v>
      </c>
      <c r="AH90" t="n">
        <v>209788.8586575622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12.2649</v>
      </c>
      <c r="E91" t="n">
        <v>8.15</v>
      </c>
      <c r="F91" t="n">
        <v>5.1</v>
      </c>
      <c r="G91" t="n">
        <v>76.47</v>
      </c>
      <c r="H91" t="n">
        <v>1.35</v>
      </c>
      <c r="I91" t="n">
        <v>4</v>
      </c>
      <c r="J91" t="n">
        <v>307.92</v>
      </c>
      <c r="K91" t="n">
        <v>59.89</v>
      </c>
      <c r="L91" t="n">
        <v>23.25</v>
      </c>
      <c r="M91" t="n">
        <v>2</v>
      </c>
      <c r="N91" t="n">
        <v>89.79000000000001</v>
      </c>
      <c r="O91" t="n">
        <v>38211.5</v>
      </c>
      <c r="P91" t="n">
        <v>78.36</v>
      </c>
      <c r="Q91" t="n">
        <v>202.81</v>
      </c>
      <c r="R91" t="n">
        <v>19.45</v>
      </c>
      <c r="S91" t="n">
        <v>13.89</v>
      </c>
      <c r="T91" t="n">
        <v>1107.01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169.5551199351925</v>
      </c>
      <c r="AB91" t="n">
        <v>231.9927953391876</v>
      </c>
      <c r="AC91" t="n">
        <v>209.8517285560157</v>
      </c>
      <c r="AD91" t="n">
        <v>169555.1199351925</v>
      </c>
      <c r="AE91" t="n">
        <v>231992.7953391876</v>
      </c>
      <c r="AF91" t="n">
        <v>4.46365155635976e-06</v>
      </c>
      <c r="AG91" t="n">
        <v>7.074652777777778</v>
      </c>
      <c r="AH91" t="n">
        <v>209851.7285560157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12.2733</v>
      </c>
      <c r="E92" t="n">
        <v>8.15</v>
      </c>
      <c r="F92" t="n">
        <v>5.09</v>
      </c>
      <c r="G92" t="n">
        <v>76.39</v>
      </c>
      <c r="H92" t="n">
        <v>1.36</v>
      </c>
      <c r="I92" t="n">
        <v>4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78.03</v>
      </c>
      <c r="Q92" t="n">
        <v>202.81</v>
      </c>
      <c r="R92" t="n">
        <v>19.39</v>
      </c>
      <c r="S92" t="n">
        <v>13.89</v>
      </c>
      <c r="T92" t="n">
        <v>1073.31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169.3512750504245</v>
      </c>
      <c r="AB92" t="n">
        <v>231.7138857748466</v>
      </c>
      <c r="AC92" t="n">
        <v>209.5994377290432</v>
      </c>
      <c r="AD92" t="n">
        <v>169351.2750504245</v>
      </c>
      <c r="AE92" t="n">
        <v>231713.8857748466</v>
      </c>
      <c r="AF92" t="n">
        <v>4.46670862760155e-06</v>
      </c>
      <c r="AG92" t="n">
        <v>7.074652777777778</v>
      </c>
      <c r="AH92" t="n">
        <v>209599.4377290432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12.28</v>
      </c>
      <c r="E93" t="n">
        <v>8.140000000000001</v>
      </c>
      <c r="F93" t="n">
        <v>5.09</v>
      </c>
      <c r="G93" t="n">
        <v>76.31999999999999</v>
      </c>
      <c r="H93" t="n">
        <v>1.37</v>
      </c>
      <c r="I93" t="n">
        <v>4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77.66</v>
      </c>
      <c r="Q93" t="n">
        <v>202.81</v>
      </c>
      <c r="R93" t="n">
        <v>19.21</v>
      </c>
      <c r="S93" t="n">
        <v>13.89</v>
      </c>
      <c r="T93" t="n">
        <v>986.14</v>
      </c>
      <c r="U93" t="n">
        <v>0.72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169.1614884677606</v>
      </c>
      <c r="AB93" t="n">
        <v>231.4542113996528</v>
      </c>
      <c r="AC93" t="n">
        <v>209.3645463117626</v>
      </c>
      <c r="AD93" t="n">
        <v>169161.4884677606</v>
      </c>
      <c r="AE93" t="n">
        <v>231454.2113996528</v>
      </c>
      <c r="AF93" t="n">
        <v>4.469147005853928e-06</v>
      </c>
      <c r="AG93" t="n">
        <v>7.065972222222223</v>
      </c>
      <c r="AH93" t="n">
        <v>209364.5463117626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12.2829</v>
      </c>
      <c r="E94" t="n">
        <v>8.140000000000001</v>
      </c>
      <c r="F94" t="n">
        <v>5.09</v>
      </c>
      <c r="G94" t="n">
        <v>76.29000000000001</v>
      </c>
      <c r="H94" t="n">
        <v>1.38</v>
      </c>
      <c r="I94" t="n">
        <v>4</v>
      </c>
      <c r="J94" t="n">
        <v>309.55</v>
      </c>
      <c r="K94" t="n">
        <v>59.89</v>
      </c>
      <c r="L94" t="n">
        <v>24</v>
      </c>
      <c r="M94" t="n">
        <v>2</v>
      </c>
      <c r="N94" t="n">
        <v>90.66</v>
      </c>
      <c r="O94" t="n">
        <v>38412.07</v>
      </c>
      <c r="P94" t="n">
        <v>77.31</v>
      </c>
      <c r="Q94" t="n">
        <v>202.81</v>
      </c>
      <c r="R94" t="n">
        <v>19.11</v>
      </c>
      <c r="S94" t="n">
        <v>13.89</v>
      </c>
      <c r="T94" t="n">
        <v>935.17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168.9952925620378</v>
      </c>
      <c r="AB94" t="n">
        <v>231.2268148293971</v>
      </c>
      <c r="AC94" t="n">
        <v>209.158852151019</v>
      </c>
      <c r="AD94" t="n">
        <v>168995.2925620378</v>
      </c>
      <c r="AE94" t="n">
        <v>231226.8148293971</v>
      </c>
      <c r="AF94" t="n">
        <v>4.470202423306451e-06</v>
      </c>
      <c r="AG94" t="n">
        <v>7.065972222222223</v>
      </c>
      <c r="AH94" t="n">
        <v>209158.852151019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12.2808</v>
      </c>
      <c r="E95" t="n">
        <v>8.140000000000001</v>
      </c>
      <c r="F95" t="n">
        <v>5.09</v>
      </c>
      <c r="G95" t="n">
        <v>76.31</v>
      </c>
      <c r="H95" t="n">
        <v>1.39</v>
      </c>
      <c r="I95" t="n">
        <v>4</v>
      </c>
      <c r="J95" t="n">
        <v>310.09</v>
      </c>
      <c r="K95" t="n">
        <v>59.89</v>
      </c>
      <c r="L95" t="n">
        <v>24.25</v>
      </c>
      <c r="M95" t="n">
        <v>2</v>
      </c>
      <c r="N95" t="n">
        <v>90.95999999999999</v>
      </c>
      <c r="O95" t="n">
        <v>38479.19</v>
      </c>
      <c r="P95" t="n">
        <v>77.23999999999999</v>
      </c>
      <c r="Q95" t="n">
        <v>202.81</v>
      </c>
      <c r="R95" t="n">
        <v>19.19</v>
      </c>
      <c r="S95" t="n">
        <v>13.89</v>
      </c>
      <c r="T95" t="n">
        <v>976.26</v>
      </c>
      <c r="U95" t="n">
        <v>0.72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168.9723046987561</v>
      </c>
      <c r="AB95" t="n">
        <v>231.1953618207023</v>
      </c>
      <c r="AC95" t="n">
        <v>209.1304009733294</v>
      </c>
      <c r="AD95" t="n">
        <v>168972.3046987561</v>
      </c>
      <c r="AE95" t="n">
        <v>231195.3618207023</v>
      </c>
      <c r="AF95" t="n">
        <v>4.469438155496003e-06</v>
      </c>
      <c r="AG95" t="n">
        <v>7.065972222222223</v>
      </c>
      <c r="AH95" t="n">
        <v>209130.4009733294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12.2812</v>
      </c>
      <c r="E96" t="n">
        <v>8.140000000000001</v>
      </c>
      <c r="F96" t="n">
        <v>5.09</v>
      </c>
      <c r="G96" t="n">
        <v>76.31</v>
      </c>
      <c r="H96" t="n">
        <v>1.41</v>
      </c>
      <c r="I96" t="n">
        <v>4</v>
      </c>
      <c r="J96" t="n">
        <v>310.64</v>
      </c>
      <c r="K96" t="n">
        <v>59.89</v>
      </c>
      <c r="L96" t="n">
        <v>24.5</v>
      </c>
      <c r="M96" t="n">
        <v>2</v>
      </c>
      <c r="N96" t="n">
        <v>91.25</v>
      </c>
      <c r="O96" t="n">
        <v>38546.43</v>
      </c>
      <c r="P96" t="n">
        <v>77.12</v>
      </c>
      <c r="Q96" t="n">
        <v>202.81</v>
      </c>
      <c r="R96" t="n">
        <v>19.17</v>
      </c>
      <c r="S96" t="n">
        <v>13.89</v>
      </c>
      <c r="T96" t="n">
        <v>965.6</v>
      </c>
      <c r="U96" t="n">
        <v>0.72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168.9176022209314</v>
      </c>
      <c r="AB96" t="n">
        <v>231.1205154772396</v>
      </c>
      <c r="AC96" t="n">
        <v>209.0626978598392</v>
      </c>
      <c r="AD96" t="n">
        <v>168917.6022209314</v>
      </c>
      <c r="AE96" t="n">
        <v>231120.5154772396</v>
      </c>
      <c r="AF96" t="n">
        <v>4.469583730317041e-06</v>
      </c>
      <c r="AG96" t="n">
        <v>7.065972222222223</v>
      </c>
      <c r="AH96" t="n">
        <v>209062.6978598392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12.2787</v>
      </c>
      <c r="E97" t="n">
        <v>8.140000000000001</v>
      </c>
      <c r="F97" t="n">
        <v>5.09</v>
      </c>
      <c r="G97" t="n">
        <v>76.33</v>
      </c>
      <c r="H97" t="n">
        <v>1.42</v>
      </c>
      <c r="I97" t="n">
        <v>4</v>
      </c>
      <c r="J97" t="n">
        <v>311.19</v>
      </c>
      <c r="K97" t="n">
        <v>59.89</v>
      </c>
      <c r="L97" t="n">
        <v>24.75</v>
      </c>
      <c r="M97" t="n">
        <v>2</v>
      </c>
      <c r="N97" t="n">
        <v>91.55</v>
      </c>
      <c r="O97" t="n">
        <v>38613.8</v>
      </c>
      <c r="P97" t="n">
        <v>76.98</v>
      </c>
      <c r="Q97" t="n">
        <v>202.81</v>
      </c>
      <c r="R97" t="n">
        <v>19.18</v>
      </c>
      <c r="S97" t="n">
        <v>13.89</v>
      </c>
      <c r="T97" t="n">
        <v>972.08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168.8651003730845</v>
      </c>
      <c r="AB97" t="n">
        <v>231.0486801327974</v>
      </c>
      <c r="AC97" t="n">
        <v>208.9977183798491</v>
      </c>
      <c r="AD97" t="n">
        <v>168865.1003730845</v>
      </c>
      <c r="AE97" t="n">
        <v>231048.6801327974</v>
      </c>
      <c r="AF97" t="n">
        <v>4.468673887685557e-06</v>
      </c>
      <c r="AG97" t="n">
        <v>7.065972222222223</v>
      </c>
      <c r="AH97" t="n">
        <v>208997.7183798491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12.2821</v>
      </c>
      <c r="E98" t="n">
        <v>8.140000000000001</v>
      </c>
      <c r="F98" t="n">
        <v>5.09</v>
      </c>
      <c r="G98" t="n">
        <v>76.3</v>
      </c>
      <c r="H98" t="n">
        <v>1.43</v>
      </c>
      <c r="I98" t="n">
        <v>4</v>
      </c>
      <c r="J98" t="n">
        <v>311.73</v>
      </c>
      <c r="K98" t="n">
        <v>59.89</v>
      </c>
      <c r="L98" t="n">
        <v>25</v>
      </c>
      <c r="M98" t="n">
        <v>2</v>
      </c>
      <c r="N98" t="n">
        <v>91.84999999999999</v>
      </c>
      <c r="O98" t="n">
        <v>38681.31</v>
      </c>
      <c r="P98" t="n">
        <v>76.76000000000001</v>
      </c>
      <c r="Q98" t="n">
        <v>202.81</v>
      </c>
      <c r="R98" t="n">
        <v>19.12</v>
      </c>
      <c r="S98" t="n">
        <v>13.89</v>
      </c>
      <c r="T98" t="n">
        <v>940.5700000000001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168.7546574315401</v>
      </c>
      <c r="AB98" t="n">
        <v>230.8975672277777</v>
      </c>
      <c r="AC98" t="n">
        <v>208.8610274783961</v>
      </c>
      <c r="AD98" t="n">
        <v>168754.6574315401</v>
      </c>
      <c r="AE98" t="n">
        <v>230897.5672277777</v>
      </c>
      <c r="AF98" t="n">
        <v>4.469911273664376e-06</v>
      </c>
      <c r="AG98" t="n">
        <v>7.065972222222223</v>
      </c>
      <c r="AH98" t="n">
        <v>208861.0274783961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12.2829</v>
      </c>
      <c r="E99" t="n">
        <v>8.140000000000001</v>
      </c>
      <c r="F99" t="n">
        <v>5.09</v>
      </c>
      <c r="G99" t="n">
        <v>76.29000000000001</v>
      </c>
      <c r="H99" t="n">
        <v>1.44</v>
      </c>
      <c r="I99" t="n">
        <v>4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76.48999999999999</v>
      </c>
      <c r="Q99" t="n">
        <v>202.81</v>
      </c>
      <c r="R99" t="n">
        <v>19.1</v>
      </c>
      <c r="S99" t="n">
        <v>13.89</v>
      </c>
      <c r="T99" t="n">
        <v>931.05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168.6319902454101</v>
      </c>
      <c r="AB99" t="n">
        <v>230.7297285720204</v>
      </c>
      <c r="AC99" t="n">
        <v>208.7092071083812</v>
      </c>
      <c r="AD99" t="n">
        <v>168631.9902454101</v>
      </c>
      <c r="AE99" t="n">
        <v>230729.7285720204</v>
      </c>
      <c r="AF99" t="n">
        <v>4.470202423306451e-06</v>
      </c>
      <c r="AG99" t="n">
        <v>7.065972222222223</v>
      </c>
      <c r="AH99" t="n">
        <v>208709.2071083811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12.2825</v>
      </c>
      <c r="E100" t="n">
        <v>8.140000000000001</v>
      </c>
      <c r="F100" t="n">
        <v>5.09</v>
      </c>
      <c r="G100" t="n">
        <v>76.3</v>
      </c>
      <c r="H100" t="n">
        <v>1.45</v>
      </c>
      <c r="I100" t="n">
        <v>4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76.34</v>
      </c>
      <c r="Q100" t="n">
        <v>202.83</v>
      </c>
      <c r="R100" t="n">
        <v>19.1</v>
      </c>
      <c r="S100" t="n">
        <v>13.89</v>
      </c>
      <c r="T100" t="n">
        <v>932.16</v>
      </c>
      <c r="U100" t="n">
        <v>0.73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168.5670480212538</v>
      </c>
      <c r="AB100" t="n">
        <v>230.6408717558811</v>
      </c>
      <c r="AC100" t="n">
        <v>208.6288306620629</v>
      </c>
      <c r="AD100" t="n">
        <v>168567.0480212538</v>
      </c>
      <c r="AE100" t="n">
        <v>230640.8717558811</v>
      </c>
      <c r="AF100" t="n">
        <v>4.470056848485413e-06</v>
      </c>
      <c r="AG100" t="n">
        <v>7.065972222222223</v>
      </c>
      <c r="AH100" t="n">
        <v>208628.8306620629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12.2863</v>
      </c>
      <c r="E101" t="n">
        <v>8.140000000000001</v>
      </c>
      <c r="F101" t="n">
        <v>5.08</v>
      </c>
      <c r="G101" t="n">
        <v>76.26000000000001</v>
      </c>
      <c r="H101" t="n">
        <v>1.46</v>
      </c>
      <c r="I101" t="n">
        <v>4</v>
      </c>
      <c r="J101" t="n">
        <v>313.38</v>
      </c>
      <c r="K101" t="n">
        <v>59.89</v>
      </c>
      <c r="L101" t="n">
        <v>25.75</v>
      </c>
      <c r="M101" t="n">
        <v>2</v>
      </c>
      <c r="N101" t="n">
        <v>92.75</v>
      </c>
      <c r="O101" t="n">
        <v>38884.75</v>
      </c>
      <c r="P101" t="n">
        <v>76.03</v>
      </c>
      <c r="Q101" t="n">
        <v>202.81</v>
      </c>
      <c r="R101" t="n">
        <v>18.99</v>
      </c>
      <c r="S101" t="n">
        <v>13.89</v>
      </c>
      <c r="T101" t="n">
        <v>876.67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168.3903765547158</v>
      </c>
      <c r="AB101" t="n">
        <v>230.3991420611688</v>
      </c>
      <c r="AC101" t="n">
        <v>208.4101713101441</v>
      </c>
      <c r="AD101" t="n">
        <v>168390.3765547158</v>
      </c>
      <c r="AE101" t="n">
        <v>230399.1420611688</v>
      </c>
      <c r="AF101" t="n">
        <v>4.471439809285271e-06</v>
      </c>
      <c r="AG101" t="n">
        <v>7.065972222222223</v>
      </c>
      <c r="AH101" t="n">
        <v>208410.1713101441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12.2871</v>
      </c>
      <c r="E102" t="n">
        <v>8.140000000000001</v>
      </c>
      <c r="F102" t="n">
        <v>5.08</v>
      </c>
      <c r="G102" t="n">
        <v>76.25</v>
      </c>
      <c r="H102" t="n">
        <v>1.48</v>
      </c>
      <c r="I102" t="n">
        <v>4</v>
      </c>
      <c r="J102" t="n">
        <v>313.93</v>
      </c>
      <c r="K102" t="n">
        <v>59.89</v>
      </c>
      <c r="L102" t="n">
        <v>26</v>
      </c>
      <c r="M102" t="n">
        <v>2</v>
      </c>
      <c r="N102" t="n">
        <v>93.05</v>
      </c>
      <c r="O102" t="n">
        <v>38952.8</v>
      </c>
      <c r="P102" t="n">
        <v>75.66</v>
      </c>
      <c r="Q102" t="n">
        <v>202.83</v>
      </c>
      <c r="R102" t="n">
        <v>19.03</v>
      </c>
      <c r="S102" t="n">
        <v>13.89</v>
      </c>
      <c r="T102" t="n">
        <v>894.38</v>
      </c>
      <c r="U102" t="n">
        <v>0.73</v>
      </c>
      <c r="V102" t="n">
        <v>0.76</v>
      </c>
      <c r="W102" t="n">
        <v>0.64</v>
      </c>
      <c r="X102" t="n">
        <v>0.04</v>
      </c>
      <c r="Y102" t="n">
        <v>1</v>
      </c>
      <c r="Z102" t="n">
        <v>10</v>
      </c>
      <c r="AA102" t="n">
        <v>168.223485000768</v>
      </c>
      <c r="AB102" t="n">
        <v>230.1707936743219</v>
      </c>
      <c r="AC102" t="n">
        <v>208.2036161728489</v>
      </c>
      <c r="AD102" t="n">
        <v>168223.485000768</v>
      </c>
      <c r="AE102" t="n">
        <v>230170.7936743219</v>
      </c>
      <c r="AF102" t="n">
        <v>4.471730958927346e-06</v>
      </c>
      <c r="AG102" t="n">
        <v>7.065972222222223</v>
      </c>
      <c r="AH102" t="n">
        <v>208203.6161728489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12.2842</v>
      </c>
      <c r="E103" t="n">
        <v>8.140000000000001</v>
      </c>
      <c r="F103" t="n">
        <v>5.09</v>
      </c>
      <c r="G103" t="n">
        <v>76.28</v>
      </c>
      <c r="H103" t="n">
        <v>1.49</v>
      </c>
      <c r="I103" t="n">
        <v>4</v>
      </c>
      <c r="J103" t="n">
        <v>314.49</v>
      </c>
      <c r="K103" t="n">
        <v>59.89</v>
      </c>
      <c r="L103" t="n">
        <v>26.25</v>
      </c>
      <c r="M103" t="n">
        <v>2</v>
      </c>
      <c r="N103" t="n">
        <v>93.34999999999999</v>
      </c>
      <c r="O103" t="n">
        <v>39020.97</v>
      </c>
      <c r="P103" t="n">
        <v>75.26000000000001</v>
      </c>
      <c r="Q103" t="n">
        <v>202.81</v>
      </c>
      <c r="R103" t="n">
        <v>19.08</v>
      </c>
      <c r="S103" t="n">
        <v>13.89</v>
      </c>
      <c r="T103" t="n">
        <v>921.91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168.082162660618</v>
      </c>
      <c r="AB103" t="n">
        <v>229.9774302138271</v>
      </c>
      <c r="AC103" t="n">
        <v>208.0287070496362</v>
      </c>
      <c r="AD103" t="n">
        <v>168082.162660618</v>
      </c>
      <c r="AE103" t="n">
        <v>229977.4302138271</v>
      </c>
      <c r="AF103" t="n">
        <v>4.470675541474823e-06</v>
      </c>
      <c r="AG103" t="n">
        <v>7.065972222222223</v>
      </c>
      <c r="AH103" t="n">
        <v>208028.7070496362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12.2808</v>
      </c>
      <c r="E104" t="n">
        <v>8.140000000000001</v>
      </c>
      <c r="F104" t="n">
        <v>5.09</v>
      </c>
      <c r="G104" t="n">
        <v>76.31</v>
      </c>
      <c r="H104" t="n">
        <v>1.5</v>
      </c>
      <c r="I104" t="n">
        <v>4</v>
      </c>
      <c r="J104" t="n">
        <v>315.04</v>
      </c>
      <c r="K104" t="n">
        <v>59.89</v>
      </c>
      <c r="L104" t="n">
        <v>26.5</v>
      </c>
      <c r="M104" t="n">
        <v>2</v>
      </c>
      <c r="N104" t="n">
        <v>93.65000000000001</v>
      </c>
      <c r="O104" t="n">
        <v>39089.29</v>
      </c>
      <c r="P104" t="n">
        <v>74.95999999999999</v>
      </c>
      <c r="Q104" t="n">
        <v>202.81</v>
      </c>
      <c r="R104" t="n">
        <v>19.15</v>
      </c>
      <c r="S104" t="n">
        <v>13.89</v>
      </c>
      <c r="T104" t="n">
        <v>953.79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167.9619743023108</v>
      </c>
      <c r="AB104" t="n">
        <v>229.8129831996552</v>
      </c>
      <c r="AC104" t="n">
        <v>207.8799546276941</v>
      </c>
      <c r="AD104" t="n">
        <v>167961.9743023108</v>
      </c>
      <c r="AE104" t="n">
        <v>229812.9831996552</v>
      </c>
      <c r="AF104" t="n">
        <v>4.469438155496003e-06</v>
      </c>
      <c r="AG104" t="n">
        <v>7.065972222222223</v>
      </c>
      <c r="AH104" t="n">
        <v>207879.9546276941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12.3894</v>
      </c>
      <c r="E105" t="n">
        <v>8.07</v>
      </c>
      <c r="F105" t="n">
        <v>5.07</v>
      </c>
      <c r="G105" t="n">
        <v>101.33</v>
      </c>
      <c r="H105" t="n">
        <v>1.51</v>
      </c>
      <c r="I105" t="n">
        <v>3</v>
      </c>
      <c r="J105" t="n">
        <v>315.6</v>
      </c>
      <c r="K105" t="n">
        <v>59.89</v>
      </c>
      <c r="L105" t="n">
        <v>26.75</v>
      </c>
      <c r="M105" t="n">
        <v>1</v>
      </c>
      <c r="N105" t="n">
        <v>93.95999999999999</v>
      </c>
      <c r="O105" t="n">
        <v>39157.74</v>
      </c>
      <c r="P105" t="n">
        <v>74.41</v>
      </c>
      <c r="Q105" t="n">
        <v>202.81</v>
      </c>
      <c r="R105" t="n">
        <v>18.49</v>
      </c>
      <c r="S105" t="n">
        <v>13.89</v>
      </c>
      <c r="T105" t="n">
        <v>630.58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167.2682440561589</v>
      </c>
      <c r="AB105" t="n">
        <v>228.8637908716522</v>
      </c>
      <c r="AC105" t="n">
        <v>207.0213518832755</v>
      </c>
      <c r="AD105" t="n">
        <v>167268.2440561589</v>
      </c>
      <c r="AE105" t="n">
        <v>228863.7908716522</v>
      </c>
      <c r="AF105" t="n">
        <v>4.508961719407709e-06</v>
      </c>
      <c r="AG105" t="n">
        <v>7.005208333333333</v>
      </c>
      <c r="AH105" t="n">
        <v>207021.3518832755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12.3796</v>
      </c>
      <c r="E106" t="n">
        <v>8.08</v>
      </c>
      <c r="F106" t="n">
        <v>5.07</v>
      </c>
      <c r="G106" t="n">
        <v>101.46</v>
      </c>
      <c r="H106" t="n">
        <v>1.52</v>
      </c>
      <c r="I106" t="n">
        <v>3</v>
      </c>
      <c r="J106" t="n">
        <v>316.15</v>
      </c>
      <c r="K106" t="n">
        <v>59.89</v>
      </c>
      <c r="L106" t="n">
        <v>27</v>
      </c>
      <c r="M106" t="n">
        <v>1</v>
      </c>
      <c r="N106" t="n">
        <v>94.26000000000001</v>
      </c>
      <c r="O106" t="n">
        <v>39226.32</v>
      </c>
      <c r="P106" t="n">
        <v>74.63</v>
      </c>
      <c r="Q106" t="n">
        <v>202.81</v>
      </c>
      <c r="R106" t="n">
        <v>18.63</v>
      </c>
      <c r="S106" t="n">
        <v>13.89</v>
      </c>
      <c r="T106" t="n">
        <v>702.22</v>
      </c>
      <c r="U106" t="n">
        <v>0.75</v>
      </c>
      <c r="V106" t="n">
        <v>0.76</v>
      </c>
      <c r="W106" t="n">
        <v>0.64</v>
      </c>
      <c r="X106" t="n">
        <v>0.04</v>
      </c>
      <c r="Y106" t="n">
        <v>1</v>
      </c>
      <c r="Z106" t="n">
        <v>10</v>
      </c>
      <c r="AA106" t="n">
        <v>167.4007659982867</v>
      </c>
      <c r="AB106" t="n">
        <v>229.0451132393268</v>
      </c>
      <c r="AC106" t="n">
        <v>207.1853690986669</v>
      </c>
      <c r="AD106" t="n">
        <v>167400.7659982867</v>
      </c>
      <c r="AE106" t="n">
        <v>229045.1132393268</v>
      </c>
      <c r="AF106" t="n">
        <v>4.505395136292288e-06</v>
      </c>
      <c r="AG106" t="n">
        <v>7.013888888888889</v>
      </c>
      <c r="AH106" t="n">
        <v>207185.3690986669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12.3818</v>
      </c>
      <c r="E107" t="n">
        <v>8.08</v>
      </c>
      <c r="F107" t="n">
        <v>5.07</v>
      </c>
      <c r="G107" t="n">
        <v>101.43</v>
      </c>
      <c r="H107" t="n">
        <v>1.53</v>
      </c>
      <c r="I107" t="n">
        <v>3</v>
      </c>
      <c r="J107" t="n">
        <v>316.71</v>
      </c>
      <c r="K107" t="n">
        <v>59.89</v>
      </c>
      <c r="L107" t="n">
        <v>27.25</v>
      </c>
      <c r="M107" t="n">
        <v>1</v>
      </c>
      <c r="N107" t="n">
        <v>94.56999999999999</v>
      </c>
      <c r="O107" t="n">
        <v>39295.05</v>
      </c>
      <c r="P107" t="n">
        <v>74.69</v>
      </c>
      <c r="Q107" t="n">
        <v>202.81</v>
      </c>
      <c r="R107" t="n">
        <v>18.64</v>
      </c>
      <c r="S107" t="n">
        <v>13.89</v>
      </c>
      <c r="T107" t="n">
        <v>706.21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167.4190752234976</v>
      </c>
      <c r="AB107" t="n">
        <v>229.0701647290064</v>
      </c>
      <c r="AC107" t="n">
        <v>207.2080297093314</v>
      </c>
      <c r="AD107" t="n">
        <v>167419.0752234976</v>
      </c>
      <c r="AE107" t="n">
        <v>229070.1647290064</v>
      </c>
      <c r="AF107" t="n">
        <v>4.506195797807995e-06</v>
      </c>
      <c r="AG107" t="n">
        <v>7.013888888888889</v>
      </c>
      <c r="AH107" t="n">
        <v>207208.0297093314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12.3856</v>
      </c>
      <c r="E108" t="n">
        <v>8.07</v>
      </c>
      <c r="F108" t="n">
        <v>5.07</v>
      </c>
      <c r="G108" t="n">
        <v>101.38</v>
      </c>
      <c r="H108" t="n">
        <v>1.54</v>
      </c>
      <c r="I108" t="n">
        <v>3</v>
      </c>
      <c r="J108" t="n">
        <v>317.27</v>
      </c>
      <c r="K108" t="n">
        <v>59.89</v>
      </c>
      <c r="L108" t="n">
        <v>27.5</v>
      </c>
      <c r="M108" t="n">
        <v>1</v>
      </c>
      <c r="N108" t="n">
        <v>94.88</v>
      </c>
      <c r="O108" t="n">
        <v>39363.91</v>
      </c>
      <c r="P108" t="n">
        <v>74.86</v>
      </c>
      <c r="Q108" t="n">
        <v>202.81</v>
      </c>
      <c r="R108" t="n">
        <v>18.58</v>
      </c>
      <c r="S108" t="n">
        <v>13.89</v>
      </c>
      <c r="T108" t="n">
        <v>673.5599999999999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167.4798436419388</v>
      </c>
      <c r="AB108" t="n">
        <v>229.1533107600309</v>
      </c>
      <c r="AC108" t="n">
        <v>207.2832403998512</v>
      </c>
      <c r="AD108" t="n">
        <v>167479.8436419388</v>
      </c>
      <c r="AE108" t="n">
        <v>229153.3107600309</v>
      </c>
      <c r="AF108" t="n">
        <v>4.507578758607852e-06</v>
      </c>
      <c r="AG108" t="n">
        <v>7.005208333333333</v>
      </c>
      <c r="AH108" t="n">
        <v>207283.2403998512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12.3869</v>
      </c>
      <c r="E109" t="n">
        <v>8.07</v>
      </c>
      <c r="F109" t="n">
        <v>5.07</v>
      </c>
      <c r="G109" t="n">
        <v>101.37</v>
      </c>
      <c r="H109" t="n">
        <v>1.56</v>
      </c>
      <c r="I109" t="n">
        <v>3</v>
      </c>
      <c r="J109" t="n">
        <v>317.83</v>
      </c>
      <c r="K109" t="n">
        <v>59.89</v>
      </c>
      <c r="L109" t="n">
        <v>27.75</v>
      </c>
      <c r="M109" t="n">
        <v>1</v>
      </c>
      <c r="N109" t="n">
        <v>95.19</v>
      </c>
      <c r="O109" t="n">
        <v>39432.92</v>
      </c>
      <c r="P109" t="n">
        <v>74.89</v>
      </c>
      <c r="Q109" t="n">
        <v>202.81</v>
      </c>
      <c r="R109" t="n">
        <v>18.51</v>
      </c>
      <c r="S109" t="n">
        <v>13.89</v>
      </c>
      <c r="T109" t="n">
        <v>640.97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167.4882536208559</v>
      </c>
      <c r="AB109" t="n">
        <v>229.1648176642074</v>
      </c>
      <c r="AC109" t="n">
        <v>207.2936491012431</v>
      </c>
      <c r="AD109" t="n">
        <v>167488.2536208559</v>
      </c>
      <c r="AE109" t="n">
        <v>229164.8176642074</v>
      </c>
      <c r="AF109" t="n">
        <v>4.508051876776224e-06</v>
      </c>
      <c r="AG109" t="n">
        <v>7.005208333333333</v>
      </c>
      <c r="AH109" t="n">
        <v>207293.6491012431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12.3869</v>
      </c>
      <c r="E110" t="n">
        <v>8.07</v>
      </c>
      <c r="F110" t="n">
        <v>5.07</v>
      </c>
      <c r="G110" t="n">
        <v>101.37</v>
      </c>
      <c r="H110" t="n">
        <v>1.57</v>
      </c>
      <c r="I110" t="n">
        <v>3</v>
      </c>
      <c r="J110" t="n">
        <v>318.39</v>
      </c>
      <c r="K110" t="n">
        <v>59.89</v>
      </c>
      <c r="L110" t="n">
        <v>28</v>
      </c>
      <c r="M110" t="n">
        <v>1</v>
      </c>
      <c r="N110" t="n">
        <v>95.5</v>
      </c>
      <c r="O110" t="n">
        <v>39502.07</v>
      </c>
      <c r="P110" t="n">
        <v>74.97</v>
      </c>
      <c r="Q110" t="n">
        <v>202.81</v>
      </c>
      <c r="R110" t="n">
        <v>18.48</v>
      </c>
      <c r="S110" t="n">
        <v>13.89</v>
      </c>
      <c r="T110" t="n">
        <v>625.1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167.5234001615849</v>
      </c>
      <c r="AB110" t="n">
        <v>229.2129067117888</v>
      </c>
      <c r="AC110" t="n">
        <v>207.3371485976168</v>
      </c>
      <c r="AD110" t="n">
        <v>167523.4001615849</v>
      </c>
      <c r="AE110" t="n">
        <v>229212.9067117888</v>
      </c>
      <c r="AF110" t="n">
        <v>4.508051876776224e-06</v>
      </c>
      <c r="AG110" t="n">
        <v>7.005208333333333</v>
      </c>
      <c r="AH110" t="n">
        <v>207337.1485976168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12.389</v>
      </c>
      <c r="E111" t="n">
        <v>8.07</v>
      </c>
      <c r="F111" t="n">
        <v>5.07</v>
      </c>
      <c r="G111" t="n">
        <v>101.34</v>
      </c>
      <c r="H111" t="n">
        <v>1.58</v>
      </c>
      <c r="I111" t="n">
        <v>3</v>
      </c>
      <c r="J111" t="n">
        <v>318.95</v>
      </c>
      <c r="K111" t="n">
        <v>59.89</v>
      </c>
      <c r="L111" t="n">
        <v>28.25</v>
      </c>
      <c r="M111" t="n">
        <v>1</v>
      </c>
      <c r="N111" t="n">
        <v>95.81</v>
      </c>
      <c r="O111" t="n">
        <v>39571.36</v>
      </c>
      <c r="P111" t="n">
        <v>75.02</v>
      </c>
      <c r="Q111" t="n">
        <v>202.81</v>
      </c>
      <c r="R111" t="n">
        <v>18.48</v>
      </c>
      <c r="S111" t="n">
        <v>13.89</v>
      </c>
      <c r="T111" t="n">
        <v>622.48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167.5376516067452</v>
      </c>
      <c r="AB111" t="n">
        <v>229.2324061677865</v>
      </c>
      <c r="AC111" t="n">
        <v>207.3547870529016</v>
      </c>
      <c r="AD111" t="n">
        <v>167537.6516067452</v>
      </c>
      <c r="AE111" t="n">
        <v>229232.4061677865</v>
      </c>
      <c r="AF111" t="n">
        <v>4.508816144586671e-06</v>
      </c>
      <c r="AG111" t="n">
        <v>7.005208333333333</v>
      </c>
      <c r="AH111" t="n">
        <v>207354.7870529016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12.3873</v>
      </c>
      <c r="E112" t="n">
        <v>8.07</v>
      </c>
      <c r="F112" t="n">
        <v>5.07</v>
      </c>
      <c r="G112" t="n">
        <v>101.36</v>
      </c>
      <c r="H112" t="n">
        <v>1.59</v>
      </c>
      <c r="I112" t="n">
        <v>3</v>
      </c>
      <c r="J112" t="n">
        <v>319.51</v>
      </c>
      <c r="K112" t="n">
        <v>59.89</v>
      </c>
      <c r="L112" t="n">
        <v>28.5</v>
      </c>
      <c r="M112" t="n">
        <v>1</v>
      </c>
      <c r="N112" t="n">
        <v>96.13</v>
      </c>
      <c r="O112" t="n">
        <v>39640.79</v>
      </c>
      <c r="P112" t="n">
        <v>75.11</v>
      </c>
      <c r="Q112" t="n">
        <v>202.81</v>
      </c>
      <c r="R112" t="n">
        <v>18.56</v>
      </c>
      <c r="S112" t="n">
        <v>13.89</v>
      </c>
      <c r="T112" t="n">
        <v>666.21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167.5834355783879</v>
      </c>
      <c r="AB112" t="n">
        <v>229.2950498176342</v>
      </c>
      <c r="AC112" t="n">
        <v>207.4114520807289</v>
      </c>
      <c r="AD112" t="n">
        <v>167583.4355783879</v>
      </c>
      <c r="AE112" t="n">
        <v>229295.0498176342</v>
      </c>
      <c r="AF112" t="n">
        <v>4.508197451597261e-06</v>
      </c>
      <c r="AG112" t="n">
        <v>7.005208333333333</v>
      </c>
      <c r="AH112" t="n">
        <v>207411.4520807289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12.3894</v>
      </c>
      <c r="E113" t="n">
        <v>8.07</v>
      </c>
      <c r="F113" t="n">
        <v>5.07</v>
      </c>
      <c r="G113" t="n">
        <v>101.33</v>
      </c>
      <c r="H113" t="n">
        <v>1.6</v>
      </c>
      <c r="I113" t="n">
        <v>3</v>
      </c>
      <c r="J113" t="n">
        <v>320.08</v>
      </c>
      <c r="K113" t="n">
        <v>59.89</v>
      </c>
      <c r="L113" t="n">
        <v>28.75</v>
      </c>
      <c r="M113" t="n">
        <v>1</v>
      </c>
      <c r="N113" t="n">
        <v>96.44</v>
      </c>
      <c r="O113" t="n">
        <v>39710.36</v>
      </c>
      <c r="P113" t="n">
        <v>75.17</v>
      </c>
      <c r="Q113" t="n">
        <v>202.81</v>
      </c>
      <c r="R113" t="n">
        <v>18.5</v>
      </c>
      <c r="S113" t="n">
        <v>13.89</v>
      </c>
      <c r="T113" t="n">
        <v>632.51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167.6020688185274</v>
      </c>
      <c r="AB113" t="n">
        <v>229.3205446388337</v>
      </c>
      <c r="AC113" t="n">
        <v>207.4345137119753</v>
      </c>
      <c r="AD113" t="n">
        <v>167602.0688185274</v>
      </c>
      <c r="AE113" t="n">
        <v>229320.5446388337</v>
      </c>
      <c r="AF113" t="n">
        <v>4.508961719407709e-06</v>
      </c>
      <c r="AG113" t="n">
        <v>7.005208333333333</v>
      </c>
      <c r="AH113" t="n">
        <v>207434.5137119753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12.386</v>
      </c>
      <c r="E114" t="n">
        <v>8.07</v>
      </c>
      <c r="F114" t="n">
        <v>5.07</v>
      </c>
      <c r="G114" t="n">
        <v>101.38</v>
      </c>
      <c r="H114" t="n">
        <v>1.61</v>
      </c>
      <c r="I114" t="n">
        <v>3</v>
      </c>
      <c r="J114" t="n">
        <v>320.64</v>
      </c>
      <c r="K114" t="n">
        <v>59.89</v>
      </c>
      <c r="L114" t="n">
        <v>29</v>
      </c>
      <c r="M114" t="n">
        <v>1</v>
      </c>
      <c r="N114" t="n">
        <v>96.75</v>
      </c>
      <c r="O114" t="n">
        <v>39780.08</v>
      </c>
      <c r="P114" t="n">
        <v>75.5</v>
      </c>
      <c r="Q114" t="n">
        <v>202.83</v>
      </c>
      <c r="R114" t="n">
        <v>18.55</v>
      </c>
      <c r="S114" t="n">
        <v>13.89</v>
      </c>
      <c r="T114" t="n">
        <v>661.91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167.7595686075976</v>
      </c>
      <c r="AB114" t="n">
        <v>229.5360427986396</v>
      </c>
      <c r="AC114" t="n">
        <v>207.629445029863</v>
      </c>
      <c r="AD114" t="n">
        <v>167759.5686075976</v>
      </c>
      <c r="AE114" t="n">
        <v>229536.0427986396</v>
      </c>
      <c r="AF114" t="n">
        <v>4.507724333428889e-06</v>
      </c>
      <c r="AG114" t="n">
        <v>7.005208333333333</v>
      </c>
      <c r="AH114" t="n">
        <v>207629.445029863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12.3835</v>
      </c>
      <c r="E115" t="n">
        <v>8.08</v>
      </c>
      <c r="F115" t="n">
        <v>5.07</v>
      </c>
      <c r="G115" t="n">
        <v>101.41</v>
      </c>
      <c r="H115" t="n">
        <v>1.62</v>
      </c>
      <c r="I115" t="n">
        <v>3</v>
      </c>
      <c r="J115" t="n">
        <v>321.21</v>
      </c>
      <c r="K115" t="n">
        <v>59.89</v>
      </c>
      <c r="L115" t="n">
        <v>29.25</v>
      </c>
      <c r="M115" t="n">
        <v>1</v>
      </c>
      <c r="N115" t="n">
        <v>97.06999999999999</v>
      </c>
      <c r="O115" t="n">
        <v>39849.95</v>
      </c>
      <c r="P115" t="n">
        <v>75.64</v>
      </c>
      <c r="Q115" t="n">
        <v>202.83</v>
      </c>
      <c r="R115" t="n">
        <v>18.6</v>
      </c>
      <c r="S115" t="n">
        <v>13.89</v>
      </c>
      <c r="T115" t="n">
        <v>685.89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167.8303239575033</v>
      </c>
      <c r="AB115" t="n">
        <v>229.6328533898863</v>
      </c>
      <c r="AC115" t="n">
        <v>207.7170161541557</v>
      </c>
      <c r="AD115" t="n">
        <v>167830.3239575033</v>
      </c>
      <c r="AE115" t="n">
        <v>229632.8533898863</v>
      </c>
      <c r="AF115" t="n">
        <v>4.506814490797404e-06</v>
      </c>
      <c r="AG115" t="n">
        <v>7.013888888888889</v>
      </c>
      <c r="AH115" t="n">
        <v>207717.0161541557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12.3805</v>
      </c>
      <c r="E116" t="n">
        <v>8.08</v>
      </c>
      <c r="F116" t="n">
        <v>5.07</v>
      </c>
      <c r="G116" t="n">
        <v>101.45</v>
      </c>
      <c r="H116" t="n">
        <v>1.63</v>
      </c>
      <c r="I116" t="n">
        <v>3</v>
      </c>
      <c r="J116" t="n">
        <v>321.78</v>
      </c>
      <c r="K116" t="n">
        <v>59.89</v>
      </c>
      <c r="L116" t="n">
        <v>29.5</v>
      </c>
      <c r="M116" t="n">
        <v>1</v>
      </c>
      <c r="N116" t="n">
        <v>97.39</v>
      </c>
      <c r="O116" t="n">
        <v>39919.96</v>
      </c>
      <c r="P116" t="n">
        <v>75.69</v>
      </c>
      <c r="Q116" t="n">
        <v>202.81</v>
      </c>
      <c r="R116" t="n">
        <v>18.65</v>
      </c>
      <c r="S116" t="n">
        <v>13.89</v>
      </c>
      <c r="T116" t="n">
        <v>708.66</v>
      </c>
      <c r="U116" t="n">
        <v>0.74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167.8634001503726</v>
      </c>
      <c r="AB116" t="n">
        <v>229.6781096961886</v>
      </c>
      <c r="AC116" t="n">
        <v>207.7579532621021</v>
      </c>
      <c r="AD116" t="n">
        <v>167863.4001503726</v>
      </c>
      <c r="AE116" t="n">
        <v>229678.1096961887</v>
      </c>
      <c r="AF116" t="n">
        <v>4.505722679639622e-06</v>
      </c>
      <c r="AG116" t="n">
        <v>7.013888888888889</v>
      </c>
      <c r="AH116" t="n">
        <v>207757.9532621021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12.3865</v>
      </c>
      <c r="E117" t="n">
        <v>8.07</v>
      </c>
      <c r="F117" t="n">
        <v>5.07</v>
      </c>
      <c r="G117" t="n">
        <v>101.37</v>
      </c>
      <c r="H117" t="n">
        <v>1.64</v>
      </c>
      <c r="I117" t="n">
        <v>3</v>
      </c>
      <c r="J117" t="n">
        <v>322.34</v>
      </c>
      <c r="K117" t="n">
        <v>59.89</v>
      </c>
      <c r="L117" t="n">
        <v>29.75</v>
      </c>
      <c r="M117" t="n">
        <v>1</v>
      </c>
      <c r="N117" t="n">
        <v>97.70999999999999</v>
      </c>
      <c r="O117" t="n">
        <v>39990.12</v>
      </c>
      <c r="P117" t="n">
        <v>75.53</v>
      </c>
      <c r="Q117" t="n">
        <v>202.81</v>
      </c>
      <c r="R117" t="n">
        <v>18.52</v>
      </c>
      <c r="S117" t="n">
        <v>13.89</v>
      </c>
      <c r="T117" t="n">
        <v>644.0700000000001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167.7709030298938</v>
      </c>
      <c r="AB117" t="n">
        <v>229.5515510552647</v>
      </c>
      <c r="AC117" t="n">
        <v>207.6434732002418</v>
      </c>
      <c r="AD117" t="n">
        <v>167770.9030298938</v>
      </c>
      <c r="AE117" t="n">
        <v>229551.5510552647</v>
      </c>
      <c r="AF117" t="n">
        <v>4.507906301955187e-06</v>
      </c>
      <c r="AG117" t="n">
        <v>7.005208333333333</v>
      </c>
      <c r="AH117" t="n">
        <v>207643.4732002418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12.3869</v>
      </c>
      <c r="E118" t="n">
        <v>8.07</v>
      </c>
      <c r="F118" t="n">
        <v>5.07</v>
      </c>
      <c r="G118" t="n">
        <v>101.37</v>
      </c>
      <c r="H118" t="n">
        <v>1.66</v>
      </c>
      <c r="I118" t="n">
        <v>3</v>
      </c>
      <c r="J118" t="n">
        <v>322.91</v>
      </c>
      <c r="K118" t="n">
        <v>59.89</v>
      </c>
      <c r="L118" t="n">
        <v>30</v>
      </c>
      <c r="M118" t="n">
        <v>1</v>
      </c>
      <c r="N118" t="n">
        <v>98.03</v>
      </c>
      <c r="O118" t="n">
        <v>40060.43</v>
      </c>
      <c r="P118" t="n">
        <v>75.67</v>
      </c>
      <c r="Q118" t="n">
        <v>202.81</v>
      </c>
      <c r="R118" t="n">
        <v>18.57</v>
      </c>
      <c r="S118" t="n">
        <v>13.89</v>
      </c>
      <c r="T118" t="n">
        <v>671.65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167.8309323929641</v>
      </c>
      <c r="AB118" t="n">
        <v>229.6336858781261</v>
      </c>
      <c r="AC118" t="n">
        <v>207.7177691908862</v>
      </c>
      <c r="AD118" t="n">
        <v>167830.9323929641</v>
      </c>
      <c r="AE118" t="n">
        <v>229633.6858781261</v>
      </c>
      <c r="AF118" t="n">
        <v>4.508051876776224e-06</v>
      </c>
      <c r="AG118" t="n">
        <v>7.005208333333333</v>
      </c>
      <c r="AH118" t="n">
        <v>207717.7691908862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12.3805</v>
      </c>
      <c r="E119" t="n">
        <v>8.08</v>
      </c>
      <c r="F119" t="n">
        <v>5.07</v>
      </c>
      <c r="G119" t="n">
        <v>101.45</v>
      </c>
      <c r="H119" t="n">
        <v>1.67</v>
      </c>
      <c r="I119" t="n">
        <v>3</v>
      </c>
      <c r="J119" t="n">
        <v>323.49</v>
      </c>
      <c r="K119" t="n">
        <v>59.89</v>
      </c>
      <c r="L119" t="n">
        <v>30.25</v>
      </c>
      <c r="M119" t="n">
        <v>1</v>
      </c>
      <c r="N119" t="n">
        <v>98.34999999999999</v>
      </c>
      <c r="O119" t="n">
        <v>40131.01</v>
      </c>
      <c r="P119" t="n">
        <v>75.8</v>
      </c>
      <c r="Q119" t="n">
        <v>202.81</v>
      </c>
      <c r="R119" t="n">
        <v>18.65</v>
      </c>
      <c r="S119" t="n">
        <v>13.89</v>
      </c>
      <c r="T119" t="n">
        <v>712.29</v>
      </c>
      <c r="U119" t="n">
        <v>0.74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167.9117516258675</v>
      </c>
      <c r="AB119" t="n">
        <v>229.7442663180774</v>
      </c>
      <c r="AC119" t="n">
        <v>207.8177959888492</v>
      </c>
      <c r="AD119" t="n">
        <v>167911.7516258675</v>
      </c>
      <c r="AE119" t="n">
        <v>229744.2663180774</v>
      </c>
      <c r="AF119" t="n">
        <v>4.505722679639622e-06</v>
      </c>
      <c r="AG119" t="n">
        <v>7.013888888888889</v>
      </c>
      <c r="AH119" t="n">
        <v>207817.7959888492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12.3779</v>
      </c>
      <c r="E120" t="n">
        <v>8.08</v>
      </c>
      <c r="F120" t="n">
        <v>5.07</v>
      </c>
      <c r="G120" t="n">
        <v>101.48</v>
      </c>
      <c r="H120" t="n">
        <v>1.68</v>
      </c>
      <c r="I120" t="n">
        <v>3</v>
      </c>
      <c r="J120" t="n">
        <v>324.06</v>
      </c>
      <c r="K120" t="n">
        <v>59.89</v>
      </c>
      <c r="L120" t="n">
        <v>30.5</v>
      </c>
      <c r="M120" t="n">
        <v>1</v>
      </c>
      <c r="N120" t="n">
        <v>98.67</v>
      </c>
      <c r="O120" t="n">
        <v>40201.62</v>
      </c>
      <c r="P120" t="n">
        <v>75.8</v>
      </c>
      <c r="Q120" t="n">
        <v>202.81</v>
      </c>
      <c r="R120" t="n">
        <v>18.7</v>
      </c>
      <c r="S120" t="n">
        <v>13.89</v>
      </c>
      <c r="T120" t="n">
        <v>734.86</v>
      </c>
      <c r="U120" t="n">
        <v>0.74</v>
      </c>
      <c r="V120" t="n">
        <v>0.76</v>
      </c>
      <c r="W120" t="n">
        <v>0.64</v>
      </c>
      <c r="X120" t="n">
        <v>0.04</v>
      </c>
      <c r="Y120" t="n">
        <v>1</v>
      </c>
      <c r="Z120" t="n">
        <v>10</v>
      </c>
      <c r="AA120" t="n">
        <v>167.9213892331416</v>
      </c>
      <c r="AB120" t="n">
        <v>229.757452917531</v>
      </c>
      <c r="AC120" t="n">
        <v>207.8297240777585</v>
      </c>
      <c r="AD120" t="n">
        <v>167921.3892331416</v>
      </c>
      <c r="AE120" t="n">
        <v>229757.452917531</v>
      </c>
      <c r="AF120" t="n">
        <v>4.504776443302878e-06</v>
      </c>
      <c r="AG120" t="n">
        <v>7.013888888888889</v>
      </c>
      <c r="AH120" t="n">
        <v>207829.7240777585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12.3809</v>
      </c>
      <c r="E121" t="n">
        <v>8.08</v>
      </c>
      <c r="F121" t="n">
        <v>5.07</v>
      </c>
      <c r="G121" t="n">
        <v>101.44</v>
      </c>
      <c r="H121" t="n">
        <v>1.69</v>
      </c>
      <c r="I121" t="n">
        <v>3</v>
      </c>
      <c r="J121" t="n">
        <v>324.63</v>
      </c>
      <c r="K121" t="n">
        <v>59.89</v>
      </c>
      <c r="L121" t="n">
        <v>30.75</v>
      </c>
      <c r="M121" t="n">
        <v>1</v>
      </c>
      <c r="N121" t="n">
        <v>99</v>
      </c>
      <c r="O121" t="n">
        <v>40272.38</v>
      </c>
      <c r="P121" t="n">
        <v>75.83</v>
      </c>
      <c r="Q121" t="n">
        <v>202.83</v>
      </c>
      <c r="R121" t="n">
        <v>18.68</v>
      </c>
      <c r="S121" t="n">
        <v>13.89</v>
      </c>
      <c r="T121" t="n">
        <v>724.1900000000001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167.9234556163377</v>
      </c>
      <c r="AB121" t="n">
        <v>229.7602802341823</v>
      </c>
      <c r="AC121" t="n">
        <v>207.8322815592767</v>
      </c>
      <c r="AD121" t="n">
        <v>167923.4556163377</v>
      </c>
      <c r="AE121" t="n">
        <v>229760.2802341823</v>
      </c>
      <c r="AF121" t="n">
        <v>4.50586825446066e-06</v>
      </c>
      <c r="AG121" t="n">
        <v>7.013888888888889</v>
      </c>
      <c r="AH121" t="n">
        <v>207832.2815592767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12.3813</v>
      </c>
      <c r="E122" t="n">
        <v>8.08</v>
      </c>
      <c r="F122" t="n">
        <v>5.07</v>
      </c>
      <c r="G122" t="n">
        <v>101.44</v>
      </c>
      <c r="H122" t="n">
        <v>1.7</v>
      </c>
      <c r="I122" t="n">
        <v>3</v>
      </c>
      <c r="J122" t="n">
        <v>325.21</v>
      </c>
      <c r="K122" t="n">
        <v>59.89</v>
      </c>
      <c r="L122" t="n">
        <v>31</v>
      </c>
      <c r="M122" t="n">
        <v>1</v>
      </c>
      <c r="N122" t="n">
        <v>99.31999999999999</v>
      </c>
      <c r="O122" t="n">
        <v>40343.29</v>
      </c>
      <c r="P122" t="n">
        <v>75.92</v>
      </c>
      <c r="Q122" t="n">
        <v>202.81</v>
      </c>
      <c r="R122" t="n">
        <v>18.63</v>
      </c>
      <c r="S122" t="n">
        <v>13.89</v>
      </c>
      <c r="T122" t="n">
        <v>700.41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167.9615306785713</v>
      </c>
      <c r="AB122" t="n">
        <v>229.8123762140835</v>
      </c>
      <c r="AC122" t="n">
        <v>207.8794055719734</v>
      </c>
      <c r="AD122" t="n">
        <v>167961.5306785713</v>
      </c>
      <c r="AE122" t="n">
        <v>229812.3762140835</v>
      </c>
      <c r="AF122" t="n">
        <v>4.506013829281698e-06</v>
      </c>
      <c r="AG122" t="n">
        <v>7.013888888888889</v>
      </c>
      <c r="AH122" t="n">
        <v>207879.4055719734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12.383</v>
      </c>
      <c r="E123" t="n">
        <v>8.08</v>
      </c>
      <c r="F123" t="n">
        <v>5.07</v>
      </c>
      <c r="G123" t="n">
        <v>101.42</v>
      </c>
      <c r="H123" t="n">
        <v>1.71</v>
      </c>
      <c r="I123" t="n">
        <v>3</v>
      </c>
      <c r="J123" t="n">
        <v>325.78</v>
      </c>
      <c r="K123" t="n">
        <v>59.89</v>
      </c>
      <c r="L123" t="n">
        <v>31.25</v>
      </c>
      <c r="M123" t="n">
        <v>1</v>
      </c>
      <c r="N123" t="n">
        <v>99.65000000000001</v>
      </c>
      <c r="O123" t="n">
        <v>40414.36</v>
      </c>
      <c r="P123" t="n">
        <v>75.93000000000001</v>
      </c>
      <c r="Q123" t="n">
        <v>202.81</v>
      </c>
      <c r="R123" t="n">
        <v>18.62</v>
      </c>
      <c r="S123" t="n">
        <v>13.89</v>
      </c>
      <c r="T123" t="n">
        <v>693.09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167.9596196287727</v>
      </c>
      <c r="AB123" t="n">
        <v>229.8097614314395</v>
      </c>
      <c r="AC123" t="n">
        <v>207.8770403405151</v>
      </c>
      <c r="AD123" t="n">
        <v>167959.6196287728</v>
      </c>
      <c r="AE123" t="n">
        <v>229809.7614314395</v>
      </c>
      <c r="AF123" t="n">
        <v>4.506632522271108e-06</v>
      </c>
      <c r="AG123" t="n">
        <v>7.013888888888889</v>
      </c>
      <c r="AH123" t="n">
        <v>207877.0403405151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12.3801</v>
      </c>
      <c r="E124" t="n">
        <v>8.08</v>
      </c>
      <c r="F124" t="n">
        <v>5.07</v>
      </c>
      <c r="G124" t="n">
        <v>101.46</v>
      </c>
      <c r="H124" t="n">
        <v>1.72</v>
      </c>
      <c r="I124" t="n">
        <v>3</v>
      </c>
      <c r="J124" t="n">
        <v>326.36</v>
      </c>
      <c r="K124" t="n">
        <v>59.89</v>
      </c>
      <c r="L124" t="n">
        <v>31.5</v>
      </c>
      <c r="M124" t="n">
        <v>1</v>
      </c>
      <c r="N124" t="n">
        <v>99.97</v>
      </c>
      <c r="O124" t="n">
        <v>40485.58</v>
      </c>
      <c r="P124" t="n">
        <v>75.97</v>
      </c>
      <c r="Q124" t="n">
        <v>202.85</v>
      </c>
      <c r="R124" t="n">
        <v>18.69</v>
      </c>
      <c r="S124" t="n">
        <v>13.89</v>
      </c>
      <c r="T124" t="n">
        <v>728.5</v>
      </c>
      <c r="U124" t="n">
        <v>0.74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167.9879614931367</v>
      </c>
      <c r="AB124" t="n">
        <v>229.8485400206171</v>
      </c>
      <c r="AC124" t="n">
        <v>207.9121179555677</v>
      </c>
      <c r="AD124" t="n">
        <v>167987.9614931367</v>
      </c>
      <c r="AE124" t="n">
        <v>229848.5400206171</v>
      </c>
      <c r="AF124" t="n">
        <v>4.505577104818585e-06</v>
      </c>
      <c r="AG124" t="n">
        <v>7.013888888888889</v>
      </c>
      <c r="AH124" t="n">
        <v>207912.1179555677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12.3796</v>
      </c>
      <c r="E125" t="n">
        <v>8.08</v>
      </c>
      <c r="F125" t="n">
        <v>5.07</v>
      </c>
      <c r="G125" t="n">
        <v>101.46</v>
      </c>
      <c r="H125" t="n">
        <v>1.73</v>
      </c>
      <c r="I125" t="n">
        <v>3</v>
      </c>
      <c r="J125" t="n">
        <v>326.94</v>
      </c>
      <c r="K125" t="n">
        <v>59.89</v>
      </c>
      <c r="L125" t="n">
        <v>31.75</v>
      </c>
      <c r="M125" t="n">
        <v>1</v>
      </c>
      <c r="N125" t="n">
        <v>100.3</v>
      </c>
      <c r="O125" t="n">
        <v>40556.96</v>
      </c>
      <c r="P125" t="n">
        <v>75.98999999999999</v>
      </c>
      <c r="Q125" t="n">
        <v>202.81</v>
      </c>
      <c r="R125" t="n">
        <v>18.67</v>
      </c>
      <c r="S125" t="n">
        <v>13.89</v>
      </c>
      <c r="T125" t="n">
        <v>719.5700000000001</v>
      </c>
      <c r="U125" t="n">
        <v>0.74</v>
      </c>
      <c r="V125" t="n">
        <v>0.76</v>
      </c>
      <c r="W125" t="n">
        <v>0.64</v>
      </c>
      <c r="X125" t="n">
        <v>0.04</v>
      </c>
      <c r="Y125" t="n">
        <v>1</v>
      </c>
      <c r="Z125" t="n">
        <v>10</v>
      </c>
      <c r="AA125" t="n">
        <v>167.9986095191649</v>
      </c>
      <c r="AB125" t="n">
        <v>229.8631091195866</v>
      </c>
      <c r="AC125" t="n">
        <v>207.9252966001794</v>
      </c>
      <c r="AD125" t="n">
        <v>167998.6095191649</v>
      </c>
      <c r="AE125" t="n">
        <v>229863.1091195866</v>
      </c>
      <c r="AF125" t="n">
        <v>4.505395136292288e-06</v>
      </c>
      <c r="AG125" t="n">
        <v>7.013888888888889</v>
      </c>
      <c r="AH125" t="n">
        <v>207925.2966001794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12.3822</v>
      </c>
      <c r="E126" t="n">
        <v>8.08</v>
      </c>
      <c r="F126" t="n">
        <v>5.07</v>
      </c>
      <c r="G126" t="n">
        <v>101.43</v>
      </c>
      <c r="H126" t="n">
        <v>1.74</v>
      </c>
      <c r="I126" t="n">
        <v>3</v>
      </c>
      <c r="J126" t="n">
        <v>327.52</v>
      </c>
      <c r="K126" t="n">
        <v>59.89</v>
      </c>
      <c r="L126" t="n">
        <v>32</v>
      </c>
      <c r="M126" t="n">
        <v>1</v>
      </c>
      <c r="N126" t="n">
        <v>100.63</v>
      </c>
      <c r="O126" t="n">
        <v>40628.49</v>
      </c>
      <c r="P126" t="n">
        <v>75.97</v>
      </c>
      <c r="Q126" t="n">
        <v>202.81</v>
      </c>
      <c r="R126" t="n">
        <v>18.59</v>
      </c>
      <c r="S126" t="n">
        <v>13.89</v>
      </c>
      <c r="T126" t="n">
        <v>680.2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167.9801670500609</v>
      </c>
      <c r="AB126" t="n">
        <v>229.8378753197342</v>
      </c>
      <c r="AC126" t="n">
        <v>207.902471078769</v>
      </c>
      <c r="AD126" t="n">
        <v>167980.1670500609</v>
      </c>
      <c r="AE126" t="n">
        <v>229837.8753197342</v>
      </c>
      <c r="AF126" t="n">
        <v>4.506341372629032e-06</v>
      </c>
      <c r="AG126" t="n">
        <v>7.013888888888889</v>
      </c>
      <c r="AH126" t="n">
        <v>207902.471078769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12.3818</v>
      </c>
      <c r="E127" t="n">
        <v>8.08</v>
      </c>
      <c r="F127" t="n">
        <v>5.07</v>
      </c>
      <c r="G127" t="n">
        <v>101.43</v>
      </c>
      <c r="H127" t="n">
        <v>1.75</v>
      </c>
      <c r="I127" t="n">
        <v>3</v>
      </c>
      <c r="J127" t="n">
        <v>328.1</v>
      </c>
      <c r="K127" t="n">
        <v>59.89</v>
      </c>
      <c r="L127" t="n">
        <v>32.25</v>
      </c>
      <c r="M127" t="n">
        <v>1</v>
      </c>
      <c r="N127" t="n">
        <v>100.96</v>
      </c>
      <c r="O127" t="n">
        <v>40700.18</v>
      </c>
      <c r="P127" t="n">
        <v>75.92</v>
      </c>
      <c r="Q127" t="n">
        <v>202.81</v>
      </c>
      <c r="R127" t="n">
        <v>18.64</v>
      </c>
      <c r="S127" t="n">
        <v>13.89</v>
      </c>
      <c r="T127" t="n">
        <v>704.29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167.9596758661634</v>
      </c>
      <c r="AB127" t="n">
        <v>229.8098383779185</v>
      </c>
      <c r="AC127" t="n">
        <v>207.8771099433301</v>
      </c>
      <c r="AD127" t="n">
        <v>167959.6758661634</v>
      </c>
      <c r="AE127" t="n">
        <v>229809.8383779185</v>
      </c>
      <c r="AF127" t="n">
        <v>4.506195797807995e-06</v>
      </c>
      <c r="AG127" t="n">
        <v>7.013888888888889</v>
      </c>
      <c r="AH127" t="n">
        <v>207877.1099433301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12.3788</v>
      </c>
      <c r="E128" t="n">
        <v>8.08</v>
      </c>
      <c r="F128" t="n">
        <v>5.07</v>
      </c>
      <c r="G128" t="n">
        <v>101.47</v>
      </c>
      <c r="H128" t="n">
        <v>1.76</v>
      </c>
      <c r="I128" t="n">
        <v>3</v>
      </c>
      <c r="J128" t="n">
        <v>328.68</v>
      </c>
      <c r="K128" t="n">
        <v>59.89</v>
      </c>
      <c r="L128" t="n">
        <v>32.5</v>
      </c>
      <c r="M128" t="n">
        <v>1</v>
      </c>
      <c r="N128" t="n">
        <v>101.3</v>
      </c>
      <c r="O128" t="n">
        <v>40772.03</v>
      </c>
      <c r="P128" t="n">
        <v>76.01000000000001</v>
      </c>
      <c r="Q128" t="n">
        <v>202.81</v>
      </c>
      <c r="R128" t="n">
        <v>18.75</v>
      </c>
      <c r="S128" t="n">
        <v>13.89</v>
      </c>
      <c r="T128" t="n">
        <v>760.64</v>
      </c>
      <c r="U128" t="n">
        <v>0.74</v>
      </c>
      <c r="V128" t="n">
        <v>0.76</v>
      </c>
      <c r="W128" t="n">
        <v>0.64</v>
      </c>
      <c r="X128" t="n">
        <v>0.04</v>
      </c>
      <c r="Y128" t="n">
        <v>1</v>
      </c>
      <c r="Z128" t="n">
        <v>10</v>
      </c>
      <c r="AA128" t="n">
        <v>168.0103727191881</v>
      </c>
      <c r="AB128" t="n">
        <v>229.8792040488141</v>
      </c>
      <c r="AC128" t="n">
        <v>207.9398554519508</v>
      </c>
      <c r="AD128" t="n">
        <v>168010.3727191881</v>
      </c>
      <c r="AE128" t="n">
        <v>229879.2040488141</v>
      </c>
      <c r="AF128" t="n">
        <v>4.505103986650213e-06</v>
      </c>
      <c r="AG128" t="n">
        <v>7.013888888888889</v>
      </c>
      <c r="AH128" t="n">
        <v>207939.8554519508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12.3826</v>
      </c>
      <c r="E129" t="n">
        <v>8.08</v>
      </c>
      <c r="F129" t="n">
        <v>5.07</v>
      </c>
      <c r="G129" t="n">
        <v>101.42</v>
      </c>
      <c r="H129" t="n">
        <v>1.77</v>
      </c>
      <c r="I129" t="n">
        <v>3</v>
      </c>
      <c r="J129" t="n">
        <v>329.27</v>
      </c>
      <c r="K129" t="n">
        <v>59.89</v>
      </c>
      <c r="L129" t="n">
        <v>32.75</v>
      </c>
      <c r="M129" t="n">
        <v>1</v>
      </c>
      <c r="N129" t="n">
        <v>101.63</v>
      </c>
      <c r="O129" t="n">
        <v>40844.03</v>
      </c>
      <c r="P129" t="n">
        <v>75.90000000000001</v>
      </c>
      <c r="Q129" t="n">
        <v>202.81</v>
      </c>
      <c r="R129" t="n">
        <v>18.67</v>
      </c>
      <c r="S129" t="n">
        <v>13.89</v>
      </c>
      <c r="T129" t="n">
        <v>718.28</v>
      </c>
      <c r="U129" t="n">
        <v>0.74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167.9479187914356</v>
      </c>
      <c r="AB129" t="n">
        <v>229.7937518295903</v>
      </c>
      <c r="AC129" t="n">
        <v>207.8625586725967</v>
      </c>
      <c r="AD129" t="n">
        <v>167947.9187914356</v>
      </c>
      <c r="AE129" t="n">
        <v>229793.7518295903</v>
      </c>
      <c r="AF129" t="n">
        <v>4.50648694745007e-06</v>
      </c>
      <c r="AG129" t="n">
        <v>7.013888888888889</v>
      </c>
      <c r="AH129" t="n">
        <v>207862.5586725967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12.3767</v>
      </c>
      <c r="E130" t="n">
        <v>8.08</v>
      </c>
      <c r="F130" t="n">
        <v>5.08</v>
      </c>
      <c r="G130" t="n">
        <v>101.5</v>
      </c>
      <c r="H130" t="n">
        <v>1.78</v>
      </c>
      <c r="I130" t="n">
        <v>3</v>
      </c>
      <c r="J130" t="n">
        <v>329.85</v>
      </c>
      <c r="K130" t="n">
        <v>59.89</v>
      </c>
      <c r="L130" t="n">
        <v>33</v>
      </c>
      <c r="M130" t="n">
        <v>1</v>
      </c>
      <c r="N130" t="n">
        <v>101.97</v>
      </c>
      <c r="O130" t="n">
        <v>40916.2</v>
      </c>
      <c r="P130" t="n">
        <v>76</v>
      </c>
      <c r="Q130" t="n">
        <v>202.81</v>
      </c>
      <c r="R130" t="n">
        <v>18.76</v>
      </c>
      <c r="S130" t="n">
        <v>13.89</v>
      </c>
      <c r="T130" t="n">
        <v>764.1799999999999</v>
      </c>
      <c r="U130" t="n">
        <v>0.74</v>
      </c>
      <c r="V130" t="n">
        <v>0.76</v>
      </c>
      <c r="W130" t="n">
        <v>0.64</v>
      </c>
      <c r="X130" t="n">
        <v>0.04</v>
      </c>
      <c r="Y130" t="n">
        <v>1</v>
      </c>
      <c r="Z130" t="n">
        <v>10</v>
      </c>
      <c r="AA130" t="n">
        <v>168.0385651602231</v>
      </c>
      <c r="AB130" t="n">
        <v>229.9177781904009</v>
      </c>
      <c r="AC130" t="n">
        <v>207.9747481316036</v>
      </c>
      <c r="AD130" t="n">
        <v>168038.5651602231</v>
      </c>
      <c r="AE130" t="n">
        <v>229917.7781904009</v>
      </c>
      <c r="AF130" t="n">
        <v>4.504339718839765e-06</v>
      </c>
      <c r="AG130" t="n">
        <v>7.013888888888889</v>
      </c>
      <c r="AH130" t="n">
        <v>207974.7481316036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12.3733</v>
      </c>
      <c r="E131" t="n">
        <v>8.08</v>
      </c>
      <c r="F131" t="n">
        <v>5.08</v>
      </c>
      <c r="G131" t="n">
        <v>101.54</v>
      </c>
      <c r="H131" t="n">
        <v>1.79</v>
      </c>
      <c r="I131" t="n">
        <v>3</v>
      </c>
      <c r="J131" t="n">
        <v>330.44</v>
      </c>
      <c r="K131" t="n">
        <v>59.89</v>
      </c>
      <c r="L131" t="n">
        <v>33.25</v>
      </c>
      <c r="M131" t="n">
        <v>0</v>
      </c>
      <c r="N131" t="n">
        <v>102.3</v>
      </c>
      <c r="O131" t="n">
        <v>40988.53</v>
      </c>
      <c r="P131" t="n">
        <v>76.15000000000001</v>
      </c>
      <c r="Q131" t="n">
        <v>202.81</v>
      </c>
      <c r="R131" t="n">
        <v>18.76</v>
      </c>
      <c r="S131" t="n">
        <v>13.89</v>
      </c>
      <c r="T131" t="n">
        <v>765.97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168.117179914002</v>
      </c>
      <c r="AB131" t="n">
        <v>230.0253423647592</v>
      </c>
      <c r="AC131" t="n">
        <v>208.0720465321285</v>
      </c>
      <c r="AD131" t="n">
        <v>168117.179914002</v>
      </c>
      <c r="AE131" t="n">
        <v>230025.3423647592</v>
      </c>
      <c r="AF131" t="n">
        <v>4.503102332860947e-06</v>
      </c>
      <c r="AG131" t="n">
        <v>7.013888888888889</v>
      </c>
      <c r="AH131" t="n">
        <v>208072.0465321285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9.774900000000001</v>
      </c>
      <c r="E2" t="n">
        <v>10.23</v>
      </c>
      <c r="F2" t="n">
        <v>6.13</v>
      </c>
      <c r="G2" t="n">
        <v>6.69</v>
      </c>
      <c r="H2" t="n">
        <v>0.11</v>
      </c>
      <c r="I2" t="n">
        <v>55</v>
      </c>
      <c r="J2" t="n">
        <v>159.12</v>
      </c>
      <c r="K2" t="n">
        <v>50.28</v>
      </c>
      <c r="L2" t="n">
        <v>1</v>
      </c>
      <c r="M2" t="n">
        <v>53</v>
      </c>
      <c r="N2" t="n">
        <v>27.84</v>
      </c>
      <c r="O2" t="n">
        <v>19859.16</v>
      </c>
      <c r="P2" t="n">
        <v>74.73</v>
      </c>
      <c r="Q2" t="n">
        <v>202.85</v>
      </c>
      <c r="R2" t="n">
        <v>51.79</v>
      </c>
      <c r="S2" t="n">
        <v>13.89</v>
      </c>
      <c r="T2" t="n">
        <v>17020.21</v>
      </c>
      <c r="U2" t="n">
        <v>0.27</v>
      </c>
      <c r="V2" t="n">
        <v>0.63</v>
      </c>
      <c r="W2" t="n">
        <v>0.72</v>
      </c>
      <c r="X2" t="n">
        <v>1.09</v>
      </c>
      <c r="Y2" t="n">
        <v>1</v>
      </c>
      <c r="Z2" t="n">
        <v>10</v>
      </c>
      <c r="AA2" t="n">
        <v>200.5940603013729</v>
      </c>
      <c r="AB2" t="n">
        <v>274.46164288958</v>
      </c>
      <c r="AC2" t="n">
        <v>248.2674089016141</v>
      </c>
      <c r="AD2" t="n">
        <v>200594.0603013729</v>
      </c>
      <c r="AE2" t="n">
        <v>274461.64288958</v>
      </c>
      <c r="AF2" t="n">
        <v>4.087533668026571e-06</v>
      </c>
      <c r="AG2" t="n">
        <v>8.880208333333334</v>
      </c>
      <c r="AH2" t="n">
        <v>248267.4089016141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10.4572</v>
      </c>
      <c r="E3" t="n">
        <v>9.56</v>
      </c>
      <c r="F3" t="n">
        <v>5.88</v>
      </c>
      <c r="G3" t="n">
        <v>8.41</v>
      </c>
      <c r="H3" t="n">
        <v>0.14</v>
      </c>
      <c r="I3" t="n">
        <v>42</v>
      </c>
      <c r="J3" t="n">
        <v>159.48</v>
      </c>
      <c r="K3" t="n">
        <v>50.28</v>
      </c>
      <c r="L3" t="n">
        <v>1.25</v>
      </c>
      <c r="M3" t="n">
        <v>40</v>
      </c>
      <c r="N3" t="n">
        <v>27.95</v>
      </c>
      <c r="O3" t="n">
        <v>19902.91</v>
      </c>
      <c r="P3" t="n">
        <v>71.51000000000001</v>
      </c>
      <c r="Q3" t="n">
        <v>202.82</v>
      </c>
      <c r="R3" t="n">
        <v>43.55</v>
      </c>
      <c r="S3" t="n">
        <v>13.89</v>
      </c>
      <c r="T3" t="n">
        <v>12965.85</v>
      </c>
      <c r="U3" t="n">
        <v>0.32</v>
      </c>
      <c r="V3" t="n">
        <v>0.66</v>
      </c>
      <c r="W3" t="n">
        <v>0.72</v>
      </c>
      <c r="X3" t="n">
        <v>0.85</v>
      </c>
      <c r="Y3" t="n">
        <v>1</v>
      </c>
      <c r="Z3" t="n">
        <v>10</v>
      </c>
      <c r="AA3" t="n">
        <v>184.5029997937627</v>
      </c>
      <c r="AB3" t="n">
        <v>252.4451440155906</v>
      </c>
      <c r="AC3" t="n">
        <v>228.352133779801</v>
      </c>
      <c r="AD3" t="n">
        <v>184502.9997937627</v>
      </c>
      <c r="AE3" t="n">
        <v>252445.1440155906</v>
      </c>
      <c r="AF3" t="n">
        <v>4.37284852768698e-06</v>
      </c>
      <c r="AG3" t="n">
        <v>8.298611111111111</v>
      </c>
      <c r="AH3" t="n">
        <v>228352.133779801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10.9656</v>
      </c>
      <c r="E4" t="n">
        <v>9.119999999999999</v>
      </c>
      <c r="F4" t="n">
        <v>5.7</v>
      </c>
      <c r="G4" t="n">
        <v>10.06</v>
      </c>
      <c r="H4" t="n">
        <v>0.17</v>
      </c>
      <c r="I4" t="n">
        <v>34</v>
      </c>
      <c r="J4" t="n">
        <v>159.83</v>
      </c>
      <c r="K4" t="n">
        <v>50.28</v>
      </c>
      <c r="L4" t="n">
        <v>1.5</v>
      </c>
      <c r="M4" t="n">
        <v>32</v>
      </c>
      <c r="N4" t="n">
        <v>28.05</v>
      </c>
      <c r="O4" t="n">
        <v>19946.71</v>
      </c>
      <c r="P4" t="n">
        <v>68.97</v>
      </c>
      <c r="Q4" t="n">
        <v>202.86</v>
      </c>
      <c r="R4" t="n">
        <v>38.1</v>
      </c>
      <c r="S4" t="n">
        <v>13.89</v>
      </c>
      <c r="T4" t="n">
        <v>10281.66</v>
      </c>
      <c r="U4" t="n">
        <v>0.36</v>
      </c>
      <c r="V4" t="n">
        <v>0.68</v>
      </c>
      <c r="W4" t="n">
        <v>0.6899999999999999</v>
      </c>
      <c r="X4" t="n">
        <v>0.66</v>
      </c>
      <c r="Y4" t="n">
        <v>1</v>
      </c>
      <c r="Z4" t="n">
        <v>10</v>
      </c>
      <c r="AA4" t="n">
        <v>170.3712404674297</v>
      </c>
      <c r="AB4" t="n">
        <v>233.1094474560909</v>
      </c>
      <c r="AC4" t="n">
        <v>210.8618089621132</v>
      </c>
      <c r="AD4" t="n">
        <v>170371.2404674297</v>
      </c>
      <c r="AE4" t="n">
        <v>233109.4474560909</v>
      </c>
      <c r="AF4" t="n">
        <v>4.585444269518069e-06</v>
      </c>
      <c r="AG4" t="n">
        <v>7.916666666666667</v>
      </c>
      <c r="AH4" t="n">
        <v>210861.8089621132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11.2708</v>
      </c>
      <c r="E5" t="n">
        <v>8.869999999999999</v>
      </c>
      <c r="F5" t="n">
        <v>5.61</v>
      </c>
      <c r="G5" t="n">
        <v>11.61</v>
      </c>
      <c r="H5" t="n">
        <v>0.19</v>
      </c>
      <c r="I5" t="n">
        <v>29</v>
      </c>
      <c r="J5" t="n">
        <v>160.19</v>
      </c>
      <c r="K5" t="n">
        <v>50.28</v>
      </c>
      <c r="L5" t="n">
        <v>1.75</v>
      </c>
      <c r="M5" t="n">
        <v>27</v>
      </c>
      <c r="N5" t="n">
        <v>28.16</v>
      </c>
      <c r="O5" t="n">
        <v>19990.53</v>
      </c>
      <c r="P5" t="n">
        <v>67.75</v>
      </c>
      <c r="Q5" t="n">
        <v>202.82</v>
      </c>
      <c r="R5" t="n">
        <v>35.58</v>
      </c>
      <c r="S5" t="n">
        <v>13.89</v>
      </c>
      <c r="T5" t="n">
        <v>9042.540000000001</v>
      </c>
      <c r="U5" t="n">
        <v>0.39</v>
      </c>
      <c r="V5" t="n">
        <v>0.6899999999999999</v>
      </c>
      <c r="W5" t="n">
        <v>0.68</v>
      </c>
      <c r="X5" t="n">
        <v>0.57</v>
      </c>
      <c r="Y5" t="n">
        <v>1</v>
      </c>
      <c r="Z5" t="n">
        <v>10</v>
      </c>
      <c r="AA5" t="n">
        <v>168.3072937721591</v>
      </c>
      <c r="AB5" t="n">
        <v>230.2854645327211</v>
      </c>
      <c r="AC5" t="n">
        <v>208.3073430054641</v>
      </c>
      <c r="AD5" t="n">
        <v>168307.2937721591</v>
      </c>
      <c r="AE5" t="n">
        <v>230285.4645327211</v>
      </c>
      <c r="AF5" t="n">
        <v>4.71306862122312e-06</v>
      </c>
      <c r="AG5" t="n">
        <v>7.699652777777778</v>
      </c>
      <c r="AH5" t="n">
        <v>208307.3430054641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11.5741</v>
      </c>
      <c r="E6" t="n">
        <v>8.640000000000001</v>
      </c>
      <c r="F6" t="n">
        <v>5.51</v>
      </c>
      <c r="G6" t="n">
        <v>13.22</v>
      </c>
      <c r="H6" t="n">
        <v>0.22</v>
      </c>
      <c r="I6" t="n">
        <v>25</v>
      </c>
      <c r="J6" t="n">
        <v>160.54</v>
      </c>
      <c r="K6" t="n">
        <v>50.28</v>
      </c>
      <c r="L6" t="n">
        <v>2</v>
      </c>
      <c r="M6" t="n">
        <v>23</v>
      </c>
      <c r="N6" t="n">
        <v>28.26</v>
      </c>
      <c r="O6" t="n">
        <v>20034.4</v>
      </c>
      <c r="P6" t="n">
        <v>66.25</v>
      </c>
      <c r="Q6" t="n">
        <v>202.85</v>
      </c>
      <c r="R6" t="n">
        <v>32.37</v>
      </c>
      <c r="S6" t="n">
        <v>13.89</v>
      </c>
      <c r="T6" t="n">
        <v>7460.99</v>
      </c>
      <c r="U6" t="n">
        <v>0.43</v>
      </c>
      <c r="V6" t="n">
        <v>0.7</v>
      </c>
      <c r="W6" t="n">
        <v>0.67</v>
      </c>
      <c r="X6" t="n">
        <v>0.47</v>
      </c>
      <c r="Y6" t="n">
        <v>1</v>
      </c>
      <c r="Z6" t="n">
        <v>10</v>
      </c>
      <c r="AA6" t="n">
        <v>166.0355506418108</v>
      </c>
      <c r="AB6" t="n">
        <v>227.1771653595466</v>
      </c>
      <c r="AC6" t="n">
        <v>205.495695542851</v>
      </c>
      <c r="AD6" t="n">
        <v>166035.5506418108</v>
      </c>
      <c r="AE6" t="n">
        <v>227177.1653595466</v>
      </c>
      <c r="AF6" t="n">
        <v>4.83989845697719e-06</v>
      </c>
      <c r="AG6" t="n">
        <v>7.5</v>
      </c>
      <c r="AH6" t="n">
        <v>205495.695542851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11.754</v>
      </c>
      <c r="E7" t="n">
        <v>8.51</v>
      </c>
      <c r="F7" t="n">
        <v>5.47</v>
      </c>
      <c r="G7" t="n">
        <v>14.93</v>
      </c>
      <c r="H7" t="n">
        <v>0.25</v>
      </c>
      <c r="I7" t="n">
        <v>22</v>
      </c>
      <c r="J7" t="n">
        <v>160.9</v>
      </c>
      <c r="K7" t="n">
        <v>50.28</v>
      </c>
      <c r="L7" t="n">
        <v>2.25</v>
      </c>
      <c r="M7" t="n">
        <v>20</v>
      </c>
      <c r="N7" t="n">
        <v>28.37</v>
      </c>
      <c r="O7" t="n">
        <v>20078.3</v>
      </c>
      <c r="P7" t="n">
        <v>65.58</v>
      </c>
      <c r="Q7" t="n">
        <v>202.84</v>
      </c>
      <c r="R7" t="n">
        <v>30.86</v>
      </c>
      <c r="S7" t="n">
        <v>13.89</v>
      </c>
      <c r="T7" t="n">
        <v>6718.4</v>
      </c>
      <c r="U7" t="n">
        <v>0.45</v>
      </c>
      <c r="V7" t="n">
        <v>0.71</v>
      </c>
      <c r="W7" t="n">
        <v>0.68</v>
      </c>
      <c r="X7" t="n">
        <v>0.44</v>
      </c>
      <c r="Y7" t="n">
        <v>1</v>
      </c>
      <c r="Z7" t="n">
        <v>10</v>
      </c>
      <c r="AA7" t="n">
        <v>164.9830475695756</v>
      </c>
      <c r="AB7" t="n">
        <v>225.7370842229566</v>
      </c>
      <c r="AC7" t="n">
        <v>204.1930537287701</v>
      </c>
      <c r="AD7" t="n">
        <v>164983.0475695756</v>
      </c>
      <c r="AE7" t="n">
        <v>225737.0842229566</v>
      </c>
      <c r="AF7" t="n">
        <v>4.915126572546452e-06</v>
      </c>
      <c r="AG7" t="n">
        <v>7.387152777777778</v>
      </c>
      <c r="AH7" t="n">
        <v>204193.0537287701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11.9363</v>
      </c>
      <c r="E8" t="n">
        <v>8.380000000000001</v>
      </c>
      <c r="F8" t="n">
        <v>5.41</v>
      </c>
      <c r="G8" t="n">
        <v>16.23</v>
      </c>
      <c r="H8" t="n">
        <v>0.27</v>
      </c>
      <c r="I8" t="n">
        <v>20</v>
      </c>
      <c r="J8" t="n">
        <v>161.26</v>
      </c>
      <c r="K8" t="n">
        <v>50.28</v>
      </c>
      <c r="L8" t="n">
        <v>2.5</v>
      </c>
      <c r="M8" t="n">
        <v>18</v>
      </c>
      <c r="N8" t="n">
        <v>28.48</v>
      </c>
      <c r="O8" t="n">
        <v>20122.23</v>
      </c>
      <c r="P8" t="n">
        <v>64.59999999999999</v>
      </c>
      <c r="Q8" t="n">
        <v>202.85</v>
      </c>
      <c r="R8" t="n">
        <v>29.15</v>
      </c>
      <c r="S8" t="n">
        <v>13.89</v>
      </c>
      <c r="T8" t="n">
        <v>5876.38</v>
      </c>
      <c r="U8" t="n">
        <v>0.48</v>
      </c>
      <c r="V8" t="n">
        <v>0.72</v>
      </c>
      <c r="W8" t="n">
        <v>0.67</v>
      </c>
      <c r="X8" t="n">
        <v>0.37</v>
      </c>
      <c r="Y8" t="n">
        <v>1</v>
      </c>
      <c r="Z8" t="n">
        <v>10</v>
      </c>
      <c r="AA8" t="n">
        <v>163.7710950570219</v>
      </c>
      <c r="AB8" t="n">
        <v>224.0788373277102</v>
      </c>
      <c r="AC8" t="n">
        <v>202.6930675898414</v>
      </c>
      <c r="AD8" t="n">
        <v>163771.0950570219</v>
      </c>
      <c r="AE8" t="n">
        <v>224078.8373277102</v>
      </c>
      <c r="AF8" t="n">
        <v>4.991358287211691e-06</v>
      </c>
      <c r="AG8" t="n">
        <v>7.274305555555555</v>
      </c>
      <c r="AH8" t="n">
        <v>202693.0675898414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12.0708</v>
      </c>
      <c r="E9" t="n">
        <v>8.279999999999999</v>
      </c>
      <c r="F9" t="n">
        <v>5.38</v>
      </c>
      <c r="G9" t="n">
        <v>17.93</v>
      </c>
      <c r="H9" t="n">
        <v>0.3</v>
      </c>
      <c r="I9" t="n">
        <v>18</v>
      </c>
      <c r="J9" t="n">
        <v>161.61</v>
      </c>
      <c r="K9" t="n">
        <v>50.28</v>
      </c>
      <c r="L9" t="n">
        <v>2.75</v>
      </c>
      <c r="M9" t="n">
        <v>16</v>
      </c>
      <c r="N9" t="n">
        <v>28.58</v>
      </c>
      <c r="O9" t="n">
        <v>20166.2</v>
      </c>
      <c r="P9" t="n">
        <v>64.06999999999999</v>
      </c>
      <c r="Q9" t="n">
        <v>202.81</v>
      </c>
      <c r="R9" t="n">
        <v>27.99</v>
      </c>
      <c r="S9" t="n">
        <v>13.89</v>
      </c>
      <c r="T9" t="n">
        <v>5307.12</v>
      </c>
      <c r="U9" t="n">
        <v>0.5</v>
      </c>
      <c r="V9" t="n">
        <v>0.72</v>
      </c>
      <c r="W9" t="n">
        <v>0.67</v>
      </c>
      <c r="X9" t="n">
        <v>0.34</v>
      </c>
      <c r="Y9" t="n">
        <v>1</v>
      </c>
      <c r="Z9" t="n">
        <v>10</v>
      </c>
      <c r="AA9" t="n">
        <v>153.0968959773234</v>
      </c>
      <c r="AB9" t="n">
        <v>209.4739272344459</v>
      </c>
      <c r="AC9" t="n">
        <v>189.4820296177535</v>
      </c>
      <c r="AD9" t="n">
        <v>153096.8959773234</v>
      </c>
      <c r="AE9" t="n">
        <v>209473.9272344459</v>
      </c>
      <c r="AF9" t="n">
        <v>5.047601653215392e-06</v>
      </c>
      <c r="AG9" t="n">
        <v>7.1875</v>
      </c>
      <c r="AH9" t="n">
        <v>189482.0296177535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12.1494</v>
      </c>
      <c r="E10" t="n">
        <v>8.23</v>
      </c>
      <c r="F10" t="n">
        <v>5.36</v>
      </c>
      <c r="G10" t="n">
        <v>18.91</v>
      </c>
      <c r="H10" t="n">
        <v>0.33</v>
      </c>
      <c r="I10" t="n">
        <v>17</v>
      </c>
      <c r="J10" t="n">
        <v>161.97</v>
      </c>
      <c r="K10" t="n">
        <v>50.28</v>
      </c>
      <c r="L10" t="n">
        <v>3</v>
      </c>
      <c r="M10" t="n">
        <v>15</v>
      </c>
      <c r="N10" t="n">
        <v>28.69</v>
      </c>
      <c r="O10" t="n">
        <v>20210.21</v>
      </c>
      <c r="P10" t="n">
        <v>63.43</v>
      </c>
      <c r="Q10" t="n">
        <v>202.85</v>
      </c>
      <c r="R10" t="n">
        <v>27.71</v>
      </c>
      <c r="S10" t="n">
        <v>13.89</v>
      </c>
      <c r="T10" t="n">
        <v>5170.05</v>
      </c>
      <c r="U10" t="n">
        <v>0.5</v>
      </c>
      <c r="V10" t="n">
        <v>0.72</v>
      </c>
      <c r="W10" t="n">
        <v>0.66</v>
      </c>
      <c r="X10" t="n">
        <v>0.32</v>
      </c>
      <c r="Y10" t="n">
        <v>1</v>
      </c>
      <c r="Z10" t="n">
        <v>10</v>
      </c>
      <c r="AA10" t="n">
        <v>152.5108335207403</v>
      </c>
      <c r="AB10" t="n">
        <v>208.6720507260986</v>
      </c>
      <c r="AC10" t="n">
        <v>188.7566830779218</v>
      </c>
      <c r="AD10" t="n">
        <v>152510.8335207403</v>
      </c>
      <c r="AE10" t="n">
        <v>208672.0507260986</v>
      </c>
      <c r="AF10" t="n">
        <v>5.080469523608633e-06</v>
      </c>
      <c r="AG10" t="n">
        <v>7.144097222222222</v>
      </c>
      <c r="AH10" t="n">
        <v>188756.6830779219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12.2708</v>
      </c>
      <c r="E11" t="n">
        <v>8.15</v>
      </c>
      <c r="F11" t="n">
        <v>5.34</v>
      </c>
      <c r="G11" t="n">
        <v>21.37</v>
      </c>
      <c r="H11" t="n">
        <v>0.35</v>
      </c>
      <c r="I11" t="n">
        <v>15</v>
      </c>
      <c r="J11" t="n">
        <v>162.33</v>
      </c>
      <c r="K11" t="n">
        <v>50.28</v>
      </c>
      <c r="L11" t="n">
        <v>3.25</v>
      </c>
      <c r="M11" t="n">
        <v>13</v>
      </c>
      <c r="N11" t="n">
        <v>28.8</v>
      </c>
      <c r="O11" t="n">
        <v>20254.26</v>
      </c>
      <c r="P11" t="n">
        <v>63.06</v>
      </c>
      <c r="Q11" t="n">
        <v>202.82</v>
      </c>
      <c r="R11" t="n">
        <v>27.16</v>
      </c>
      <c r="S11" t="n">
        <v>13.89</v>
      </c>
      <c r="T11" t="n">
        <v>4906.16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151.9167408772107</v>
      </c>
      <c r="AB11" t="n">
        <v>207.8591869617041</v>
      </c>
      <c r="AC11" t="n">
        <v>188.0213978903395</v>
      </c>
      <c r="AD11" t="n">
        <v>151916.7408772107</v>
      </c>
      <c r="AE11" t="n">
        <v>207859.1869617041</v>
      </c>
      <c r="AF11" t="n">
        <v>5.13123491121346e-06</v>
      </c>
      <c r="AG11" t="n">
        <v>7.074652777777778</v>
      </c>
      <c r="AH11" t="n">
        <v>188021.3978903395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12.3792</v>
      </c>
      <c r="E12" t="n">
        <v>8.08</v>
      </c>
      <c r="F12" t="n">
        <v>5.3</v>
      </c>
      <c r="G12" t="n">
        <v>22.73</v>
      </c>
      <c r="H12" t="n">
        <v>0.38</v>
      </c>
      <c r="I12" t="n">
        <v>14</v>
      </c>
      <c r="J12" t="n">
        <v>162.68</v>
      </c>
      <c r="K12" t="n">
        <v>50.28</v>
      </c>
      <c r="L12" t="n">
        <v>3.5</v>
      </c>
      <c r="M12" t="n">
        <v>12</v>
      </c>
      <c r="N12" t="n">
        <v>28.9</v>
      </c>
      <c r="O12" t="n">
        <v>20298.34</v>
      </c>
      <c r="P12" t="n">
        <v>62.4</v>
      </c>
      <c r="Q12" t="n">
        <v>202.86</v>
      </c>
      <c r="R12" t="n">
        <v>25.95</v>
      </c>
      <c r="S12" t="n">
        <v>13.89</v>
      </c>
      <c r="T12" t="n">
        <v>4303.61</v>
      </c>
      <c r="U12" t="n">
        <v>0.54</v>
      </c>
      <c r="V12" t="n">
        <v>0.73</v>
      </c>
      <c r="W12" t="n">
        <v>0.66</v>
      </c>
      <c r="X12" t="n">
        <v>0.26</v>
      </c>
      <c r="Y12" t="n">
        <v>1</v>
      </c>
      <c r="Z12" t="n">
        <v>10</v>
      </c>
      <c r="AA12" t="n">
        <v>151.2067784062606</v>
      </c>
      <c r="AB12" t="n">
        <v>206.887784987617</v>
      </c>
      <c r="AC12" t="n">
        <v>187.1427051572877</v>
      </c>
      <c r="AD12" t="n">
        <v>151206.7784062607</v>
      </c>
      <c r="AE12" t="n">
        <v>206887.7849876171</v>
      </c>
      <c r="AF12" t="n">
        <v>5.176564137048413e-06</v>
      </c>
      <c r="AG12" t="n">
        <v>7.013888888888889</v>
      </c>
      <c r="AH12" t="n">
        <v>187142.7051572877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5.28</v>
      </c>
      <c r="G13" t="n">
        <v>24.37</v>
      </c>
      <c r="H13" t="n">
        <v>0.41</v>
      </c>
      <c r="I13" t="n">
        <v>13</v>
      </c>
      <c r="J13" t="n">
        <v>163.04</v>
      </c>
      <c r="K13" t="n">
        <v>50.28</v>
      </c>
      <c r="L13" t="n">
        <v>3.75</v>
      </c>
      <c r="M13" t="n">
        <v>11</v>
      </c>
      <c r="N13" t="n">
        <v>29.01</v>
      </c>
      <c r="O13" t="n">
        <v>20342.46</v>
      </c>
      <c r="P13" t="n">
        <v>61.93</v>
      </c>
      <c r="Q13" t="n">
        <v>202.81</v>
      </c>
      <c r="R13" t="n">
        <v>25.07</v>
      </c>
      <c r="S13" t="n">
        <v>13.89</v>
      </c>
      <c r="T13" t="n">
        <v>3869.23</v>
      </c>
      <c r="U13" t="n">
        <v>0.55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150.5333299521743</v>
      </c>
      <c r="AB13" t="n">
        <v>205.9663431022876</v>
      </c>
      <c r="AC13" t="n">
        <v>186.309204392242</v>
      </c>
      <c r="AD13" t="n">
        <v>150533.3299521743</v>
      </c>
      <c r="AE13" t="n">
        <v>205966.3431022876</v>
      </c>
      <c r="AF13" t="n">
        <v>5.211857371923598e-06</v>
      </c>
      <c r="AG13" t="n">
        <v>6.961805555555555</v>
      </c>
      <c r="AH13" t="n">
        <v>186309.204392242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12.5514</v>
      </c>
      <c r="E14" t="n">
        <v>7.97</v>
      </c>
      <c r="F14" t="n">
        <v>5.26</v>
      </c>
      <c r="G14" t="n">
        <v>26.28</v>
      </c>
      <c r="H14" t="n">
        <v>0.43</v>
      </c>
      <c r="I14" t="n">
        <v>12</v>
      </c>
      <c r="J14" t="n">
        <v>163.4</v>
      </c>
      <c r="K14" t="n">
        <v>50.28</v>
      </c>
      <c r="L14" t="n">
        <v>4</v>
      </c>
      <c r="M14" t="n">
        <v>10</v>
      </c>
      <c r="N14" t="n">
        <v>29.12</v>
      </c>
      <c r="O14" t="n">
        <v>20386.62</v>
      </c>
      <c r="P14" t="n">
        <v>61.42</v>
      </c>
      <c r="Q14" t="n">
        <v>202.9</v>
      </c>
      <c r="R14" t="n">
        <v>24.36</v>
      </c>
      <c r="S14" t="n">
        <v>13.89</v>
      </c>
      <c r="T14" t="n">
        <v>3521.03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150.0098541388424</v>
      </c>
      <c r="AB14" t="n">
        <v>205.2501004003644</v>
      </c>
      <c r="AC14" t="n">
        <v>185.6613188885372</v>
      </c>
      <c r="AD14" t="n">
        <v>150009.8541388424</v>
      </c>
      <c r="AE14" t="n">
        <v>205250.1004003644</v>
      </c>
      <c r="AF14" t="n">
        <v>5.248572372184748e-06</v>
      </c>
      <c r="AG14" t="n">
        <v>6.918402777777778</v>
      </c>
      <c r="AH14" t="n">
        <v>185661.3188885372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12.5418</v>
      </c>
      <c r="E15" t="n">
        <v>7.97</v>
      </c>
      <c r="F15" t="n">
        <v>5.26</v>
      </c>
      <c r="G15" t="n">
        <v>26.31</v>
      </c>
      <c r="H15" t="n">
        <v>0.46</v>
      </c>
      <c r="I15" t="n">
        <v>12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61.33</v>
      </c>
      <c r="Q15" t="n">
        <v>202.85</v>
      </c>
      <c r="R15" t="n">
        <v>24.62</v>
      </c>
      <c r="S15" t="n">
        <v>13.89</v>
      </c>
      <c r="T15" t="n">
        <v>3649.72</v>
      </c>
      <c r="U15" t="n">
        <v>0.5600000000000001</v>
      </c>
      <c r="V15" t="n">
        <v>0.74</v>
      </c>
      <c r="W15" t="n">
        <v>0.66</v>
      </c>
      <c r="X15" t="n">
        <v>0.22</v>
      </c>
      <c r="Y15" t="n">
        <v>1</v>
      </c>
      <c r="Z15" t="n">
        <v>10</v>
      </c>
      <c r="AA15" t="n">
        <v>149.9991549935877</v>
      </c>
      <c r="AB15" t="n">
        <v>205.2354613578138</v>
      </c>
      <c r="AC15" t="n">
        <v>185.6480769756616</v>
      </c>
      <c r="AD15" t="n">
        <v>149999.1549935877</v>
      </c>
      <c r="AE15" t="n">
        <v>205235.4613578138</v>
      </c>
      <c r="AF15" t="n">
        <v>5.244557975800841e-06</v>
      </c>
      <c r="AG15" t="n">
        <v>6.918402777777778</v>
      </c>
      <c r="AH15" t="n">
        <v>185648.0769756616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12.6356</v>
      </c>
      <c r="E16" t="n">
        <v>7.91</v>
      </c>
      <c r="F16" t="n">
        <v>5.24</v>
      </c>
      <c r="G16" t="n">
        <v>28.56</v>
      </c>
      <c r="H16" t="n">
        <v>0.49</v>
      </c>
      <c r="I16" t="n">
        <v>11</v>
      </c>
      <c r="J16" t="n">
        <v>164.12</v>
      </c>
      <c r="K16" t="n">
        <v>50.28</v>
      </c>
      <c r="L16" t="n">
        <v>4.5</v>
      </c>
      <c r="M16" t="n">
        <v>9</v>
      </c>
      <c r="N16" t="n">
        <v>29.34</v>
      </c>
      <c r="O16" t="n">
        <v>20475.04</v>
      </c>
      <c r="P16" t="n">
        <v>60.67</v>
      </c>
      <c r="Q16" t="n">
        <v>202.81</v>
      </c>
      <c r="R16" t="n">
        <v>23.79</v>
      </c>
      <c r="S16" t="n">
        <v>13.89</v>
      </c>
      <c r="T16" t="n">
        <v>3242.32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149.4006929550474</v>
      </c>
      <c r="AB16" t="n">
        <v>204.4166191944016</v>
      </c>
      <c r="AC16" t="n">
        <v>184.9073839590731</v>
      </c>
      <c r="AD16" t="n">
        <v>149400.6929550474</v>
      </c>
      <c r="AE16" t="n">
        <v>204416.6191944016</v>
      </c>
      <c r="AF16" t="n">
        <v>5.283781973801935e-06</v>
      </c>
      <c r="AG16" t="n">
        <v>6.866319444444445</v>
      </c>
      <c r="AH16" t="n">
        <v>184907.383959073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12.6311</v>
      </c>
      <c r="E17" t="n">
        <v>7.92</v>
      </c>
      <c r="F17" t="n">
        <v>5.24</v>
      </c>
      <c r="G17" t="n">
        <v>28.57</v>
      </c>
      <c r="H17" t="n">
        <v>0.51</v>
      </c>
      <c r="I17" t="n">
        <v>11</v>
      </c>
      <c r="J17" t="n">
        <v>164.48</v>
      </c>
      <c r="K17" t="n">
        <v>50.28</v>
      </c>
      <c r="L17" t="n">
        <v>4.75</v>
      </c>
      <c r="M17" t="n">
        <v>9</v>
      </c>
      <c r="N17" t="n">
        <v>29.45</v>
      </c>
      <c r="O17" t="n">
        <v>20519.3</v>
      </c>
      <c r="P17" t="n">
        <v>60.44</v>
      </c>
      <c r="Q17" t="n">
        <v>202.81</v>
      </c>
      <c r="R17" t="n">
        <v>23.75</v>
      </c>
      <c r="S17" t="n">
        <v>13.89</v>
      </c>
      <c r="T17" t="n">
        <v>3219.71</v>
      </c>
      <c r="U17" t="n">
        <v>0.58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149.3145793933395</v>
      </c>
      <c r="AB17" t="n">
        <v>204.2987948202107</v>
      </c>
      <c r="AC17" t="n">
        <v>184.8008045777873</v>
      </c>
      <c r="AD17" t="n">
        <v>149314.5793933395</v>
      </c>
      <c r="AE17" t="n">
        <v>204298.7948202107</v>
      </c>
      <c r="AF17" t="n">
        <v>5.281900225496979e-06</v>
      </c>
      <c r="AG17" t="n">
        <v>6.875</v>
      </c>
      <c r="AH17" t="n">
        <v>184800.8045777873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12.7146</v>
      </c>
      <c r="E18" t="n">
        <v>7.86</v>
      </c>
      <c r="F18" t="n">
        <v>5.22</v>
      </c>
      <c r="G18" t="n">
        <v>31.31</v>
      </c>
      <c r="H18" t="n">
        <v>0.54</v>
      </c>
      <c r="I18" t="n">
        <v>10</v>
      </c>
      <c r="J18" t="n">
        <v>164.83</v>
      </c>
      <c r="K18" t="n">
        <v>50.28</v>
      </c>
      <c r="L18" t="n">
        <v>5</v>
      </c>
      <c r="M18" t="n">
        <v>8</v>
      </c>
      <c r="N18" t="n">
        <v>29.55</v>
      </c>
      <c r="O18" t="n">
        <v>20563.61</v>
      </c>
      <c r="P18" t="n">
        <v>60.12</v>
      </c>
      <c r="Q18" t="n">
        <v>202.81</v>
      </c>
      <c r="R18" t="n">
        <v>23.16</v>
      </c>
      <c r="S18" t="n">
        <v>13.89</v>
      </c>
      <c r="T18" t="n">
        <v>2929.57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148.8998521497747</v>
      </c>
      <c r="AB18" t="n">
        <v>203.731346709091</v>
      </c>
      <c r="AC18" t="n">
        <v>184.2875129179742</v>
      </c>
      <c r="AD18" t="n">
        <v>148899.8521497747</v>
      </c>
      <c r="AE18" t="n">
        <v>203731.346709091</v>
      </c>
      <c r="AF18" t="n">
        <v>5.316817110711173e-06</v>
      </c>
      <c r="AG18" t="n">
        <v>6.822916666666667</v>
      </c>
      <c r="AH18" t="n">
        <v>184287.5129179742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12.7132</v>
      </c>
      <c r="E19" t="n">
        <v>7.87</v>
      </c>
      <c r="F19" t="n">
        <v>5.22</v>
      </c>
      <c r="G19" t="n">
        <v>31.32</v>
      </c>
      <c r="H19" t="n">
        <v>0.5600000000000001</v>
      </c>
      <c r="I19" t="n">
        <v>10</v>
      </c>
      <c r="J19" t="n">
        <v>165.19</v>
      </c>
      <c r="K19" t="n">
        <v>50.28</v>
      </c>
      <c r="L19" t="n">
        <v>5.25</v>
      </c>
      <c r="M19" t="n">
        <v>8</v>
      </c>
      <c r="N19" t="n">
        <v>29.66</v>
      </c>
      <c r="O19" t="n">
        <v>20607.95</v>
      </c>
      <c r="P19" t="n">
        <v>59.87</v>
      </c>
      <c r="Q19" t="n">
        <v>202.87</v>
      </c>
      <c r="R19" t="n">
        <v>23.1</v>
      </c>
      <c r="S19" t="n">
        <v>13.89</v>
      </c>
      <c r="T19" t="n">
        <v>2899.76</v>
      </c>
      <c r="U19" t="n">
        <v>0.6</v>
      </c>
      <c r="V19" t="n">
        <v>0.74</v>
      </c>
      <c r="W19" t="n">
        <v>0.66</v>
      </c>
      <c r="X19" t="n">
        <v>0.18</v>
      </c>
      <c r="Y19" t="n">
        <v>1</v>
      </c>
      <c r="Z19" t="n">
        <v>10</v>
      </c>
      <c r="AA19" t="n">
        <v>148.7967949486968</v>
      </c>
      <c r="AB19" t="n">
        <v>203.5903393000135</v>
      </c>
      <c r="AC19" t="n">
        <v>184.1599630581139</v>
      </c>
      <c r="AD19" t="n">
        <v>148796.7949486968</v>
      </c>
      <c r="AE19" t="n">
        <v>203590.3393000135</v>
      </c>
      <c r="AF19" t="n">
        <v>5.316231677905186e-06</v>
      </c>
      <c r="AG19" t="n">
        <v>6.831597222222222</v>
      </c>
      <c r="AH19" t="n">
        <v>184159.9630581139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12.8005</v>
      </c>
      <c r="E20" t="n">
        <v>7.81</v>
      </c>
      <c r="F20" t="n">
        <v>5.2</v>
      </c>
      <c r="G20" t="n">
        <v>34.65</v>
      </c>
      <c r="H20" t="n">
        <v>0.59</v>
      </c>
      <c r="I20" t="n">
        <v>9</v>
      </c>
      <c r="J20" t="n">
        <v>165.55</v>
      </c>
      <c r="K20" t="n">
        <v>50.28</v>
      </c>
      <c r="L20" t="n">
        <v>5.5</v>
      </c>
      <c r="M20" t="n">
        <v>7</v>
      </c>
      <c r="N20" t="n">
        <v>29.77</v>
      </c>
      <c r="O20" t="n">
        <v>20652.33</v>
      </c>
      <c r="P20" t="n">
        <v>59.34</v>
      </c>
      <c r="Q20" t="n">
        <v>202.81</v>
      </c>
      <c r="R20" t="n">
        <v>22.68</v>
      </c>
      <c r="S20" t="n">
        <v>13.89</v>
      </c>
      <c r="T20" t="n">
        <v>2694.26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148.2883138774427</v>
      </c>
      <c r="AB20" t="n">
        <v>202.8946130657222</v>
      </c>
      <c r="AC20" t="n">
        <v>183.5306359591653</v>
      </c>
      <c r="AD20" t="n">
        <v>148288.3138774427</v>
      </c>
      <c r="AE20" t="n">
        <v>202894.6130657223</v>
      </c>
      <c r="AF20" t="n">
        <v>5.352737595021342e-06</v>
      </c>
      <c r="AG20" t="n">
        <v>6.779513888888889</v>
      </c>
      <c r="AH20" t="n">
        <v>183530.6359591653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12.7977</v>
      </c>
      <c r="E21" t="n">
        <v>7.81</v>
      </c>
      <c r="F21" t="n">
        <v>5.2</v>
      </c>
      <c r="G21" t="n">
        <v>34.66</v>
      </c>
      <c r="H21" t="n">
        <v>0.61</v>
      </c>
      <c r="I21" t="n">
        <v>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59</v>
      </c>
      <c r="Q21" t="n">
        <v>202.81</v>
      </c>
      <c r="R21" t="n">
        <v>22.64</v>
      </c>
      <c r="S21" t="n">
        <v>13.89</v>
      </c>
      <c r="T21" t="n">
        <v>2674.22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148.1514633063294</v>
      </c>
      <c r="AB21" t="n">
        <v>202.7073680769041</v>
      </c>
      <c r="AC21" t="n">
        <v>183.3612613692799</v>
      </c>
      <c r="AD21" t="n">
        <v>148151.4633063294</v>
      </c>
      <c r="AE21" t="n">
        <v>202707.3680769042</v>
      </c>
      <c r="AF21" t="n">
        <v>5.35156672940937e-06</v>
      </c>
      <c r="AG21" t="n">
        <v>6.779513888888889</v>
      </c>
      <c r="AH21" t="n">
        <v>183361.2613692799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12.8774</v>
      </c>
      <c r="E22" t="n">
        <v>7.77</v>
      </c>
      <c r="F22" t="n">
        <v>5.18</v>
      </c>
      <c r="G22" t="n">
        <v>38.88</v>
      </c>
      <c r="H22" t="n">
        <v>0.64</v>
      </c>
      <c r="I22" t="n">
        <v>8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58.53</v>
      </c>
      <c r="Q22" t="n">
        <v>202.81</v>
      </c>
      <c r="R22" t="n">
        <v>22.2</v>
      </c>
      <c r="S22" t="n">
        <v>13.89</v>
      </c>
      <c r="T22" t="n">
        <v>2460.03</v>
      </c>
      <c r="U22" t="n">
        <v>0.63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147.6965133770407</v>
      </c>
      <c r="AB22" t="n">
        <v>202.0848855126773</v>
      </c>
      <c r="AC22" t="n">
        <v>182.798187667323</v>
      </c>
      <c r="AD22" t="n">
        <v>147696.5133770407</v>
      </c>
      <c r="AE22" t="n">
        <v>202084.8855126773</v>
      </c>
      <c r="AF22" t="n">
        <v>5.3848945827216e-06</v>
      </c>
      <c r="AG22" t="n">
        <v>6.744791666666667</v>
      </c>
      <c r="AH22" t="n">
        <v>182798.187667323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12.8755</v>
      </c>
      <c r="E23" t="n">
        <v>7.77</v>
      </c>
      <c r="F23" t="n">
        <v>5.18</v>
      </c>
      <c r="G23" t="n">
        <v>38.88</v>
      </c>
      <c r="H23" t="n">
        <v>0.66</v>
      </c>
      <c r="I23" t="n">
        <v>8</v>
      </c>
      <c r="J23" t="n">
        <v>166.64</v>
      </c>
      <c r="K23" t="n">
        <v>50.28</v>
      </c>
      <c r="L23" t="n">
        <v>6.25</v>
      </c>
      <c r="M23" t="n">
        <v>6</v>
      </c>
      <c r="N23" t="n">
        <v>30.11</v>
      </c>
      <c r="O23" t="n">
        <v>20785.69</v>
      </c>
      <c r="P23" t="n">
        <v>58.6</v>
      </c>
      <c r="Q23" t="n">
        <v>202.82</v>
      </c>
      <c r="R23" t="n">
        <v>22.32</v>
      </c>
      <c r="S23" t="n">
        <v>13.89</v>
      </c>
      <c r="T23" t="n">
        <v>2517.96</v>
      </c>
      <c r="U23" t="n">
        <v>0.62</v>
      </c>
      <c r="V23" t="n">
        <v>0.75</v>
      </c>
      <c r="W23" t="n">
        <v>0.65</v>
      </c>
      <c r="X23" t="n">
        <v>0.15</v>
      </c>
      <c r="Y23" t="n">
        <v>1</v>
      </c>
      <c r="Z23" t="n">
        <v>10</v>
      </c>
      <c r="AA23" t="n">
        <v>147.7312241755739</v>
      </c>
      <c r="AB23" t="n">
        <v>202.1323783585627</v>
      </c>
      <c r="AC23" t="n">
        <v>182.8411478626537</v>
      </c>
      <c r="AD23" t="n">
        <v>147731.2241755739</v>
      </c>
      <c r="AE23" t="n">
        <v>202132.3783585627</v>
      </c>
      <c r="AF23" t="n">
        <v>5.384100066770619e-06</v>
      </c>
      <c r="AG23" t="n">
        <v>6.744791666666667</v>
      </c>
      <c r="AH23" t="n">
        <v>182841.1478626537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12.8797</v>
      </c>
      <c r="E24" t="n">
        <v>7.76</v>
      </c>
      <c r="F24" t="n">
        <v>5.18</v>
      </c>
      <c r="G24" t="n">
        <v>38.86</v>
      </c>
      <c r="H24" t="n">
        <v>0.6899999999999999</v>
      </c>
      <c r="I24" t="n">
        <v>8</v>
      </c>
      <c r="J24" t="n">
        <v>167</v>
      </c>
      <c r="K24" t="n">
        <v>50.28</v>
      </c>
      <c r="L24" t="n">
        <v>6.5</v>
      </c>
      <c r="M24" t="n">
        <v>6</v>
      </c>
      <c r="N24" t="n">
        <v>30.22</v>
      </c>
      <c r="O24" t="n">
        <v>20830.22</v>
      </c>
      <c r="P24" t="n">
        <v>58.09</v>
      </c>
      <c r="Q24" t="n">
        <v>202.82</v>
      </c>
      <c r="R24" t="n">
        <v>22.05</v>
      </c>
      <c r="S24" t="n">
        <v>13.89</v>
      </c>
      <c r="T24" t="n">
        <v>2382.48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147.5044021897632</v>
      </c>
      <c r="AB24" t="n">
        <v>201.8220305108969</v>
      </c>
      <c r="AC24" t="n">
        <v>182.5604191779931</v>
      </c>
      <c r="AD24" t="n">
        <v>147504.4021897632</v>
      </c>
      <c r="AE24" t="n">
        <v>201822.0305108969</v>
      </c>
      <c r="AF24" t="n">
        <v>5.385856365188577e-06</v>
      </c>
      <c r="AG24" t="n">
        <v>6.736111111111111</v>
      </c>
      <c r="AH24" t="n">
        <v>182560.4191779931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12.9051</v>
      </c>
      <c r="E25" t="n">
        <v>7.75</v>
      </c>
      <c r="F25" t="n">
        <v>5.17</v>
      </c>
      <c r="G25" t="n">
        <v>38.75</v>
      </c>
      <c r="H25" t="n">
        <v>0.71</v>
      </c>
      <c r="I25" t="n">
        <v>8</v>
      </c>
      <c r="J25" t="n">
        <v>167.36</v>
      </c>
      <c r="K25" t="n">
        <v>50.28</v>
      </c>
      <c r="L25" t="n">
        <v>6.75</v>
      </c>
      <c r="M25" t="n">
        <v>6</v>
      </c>
      <c r="N25" t="n">
        <v>30.33</v>
      </c>
      <c r="O25" t="n">
        <v>20874.78</v>
      </c>
      <c r="P25" t="n">
        <v>57.6</v>
      </c>
      <c r="Q25" t="n">
        <v>202.81</v>
      </c>
      <c r="R25" t="n">
        <v>21.74</v>
      </c>
      <c r="S25" t="n">
        <v>13.89</v>
      </c>
      <c r="T25" t="n">
        <v>2228.55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147.2105519047595</v>
      </c>
      <c r="AB25" t="n">
        <v>201.4199715871955</v>
      </c>
      <c r="AC25" t="n">
        <v>182.1967321936764</v>
      </c>
      <c r="AD25" t="n">
        <v>147210.5519047595</v>
      </c>
      <c r="AE25" t="n">
        <v>201419.9715871955</v>
      </c>
      <c r="AF25" t="n">
        <v>5.396477788954332e-06</v>
      </c>
      <c r="AG25" t="n">
        <v>6.727430555555555</v>
      </c>
      <c r="AH25" t="n">
        <v>182196.7321936763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12.9716</v>
      </c>
      <c r="E26" t="n">
        <v>7.71</v>
      </c>
      <c r="F26" t="n">
        <v>5.16</v>
      </c>
      <c r="G26" t="n">
        <v>44.22</v>
      </c>
      <c r="H26" t="n">
        <v>0.74</v>
      </c>
      <c r="I26" t="n">
        <v>7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57.28</v>
      </c>
      <c r="Q26" t="n">
        <v>202.81</v>
      </c>
      <c r="R26" t="n">
        <v>21.47</v>
      </c>
      <c r="S26" t="n">
        <v>13.89</v>
      </c>
      <c r="T26" t="n">
        <v>2099.83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146.8816111593079</v>
      </c>
      <c r="AB26" t="n">
        <v>200.9699003474272</v>
      </c>
      <c r="AC26" t="n">
        <v>181.7896151213525</v>
      </c>
      <c r="AD26" t="n">
        <v>146881.6111593079</v>
      </c>
      <c r="AE26" t="n">
        <v>200969.9003474272</v>
      </c>
      <c r="AF26" t="n">
        <v>5.42428584723869e-06</v>
      </c>
      <c r="AG26" t="n">
        <v>6.692708333333333</v>
      </c>
      <c r="AH26" t="n">
        <v>181789.6151213525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12.9786</v>
      </c>
      <c r="E27" t="n">
        <v>7.7</v>
      </c>
      <c r="F27" t="n">
        <v>5.16</v>
      </c>
      <c r="G27" t="n">
        <v>44.19</v>
      </c>
      <c r="H27" t="n">
        <v>0.76</v>
      </c>
      <c r="I27" t="n">
        <v>7</v>
      </c>
      <c r="J27" t="n">
        <v>168.08</v>
      </c>
      <c r="K27" t="n">
        <v>50.28</v>
      </c>
      <c r="L27" t="n">
        <v>7.25</v>
      </c>
      <c r="M27" t="n">
        <v>5</v>
      </c>
      <c r="N27" t="n">
        <v>30.55</v>
      </c>
      <c r="O27" t="n">
        <v>20964.03</v>
      </c>
      <c r="P27" t="n">
        <v>57.38</v>
      </c>
      <c r="Q27" t="n">
        <v>202.83</v>
      </c>
      <c r="R27" t="n">
        <v>21.23</v>
      </c>
      <c r="S27" t="n">
        <v>13.89</v>
      </c>
      <c r="T27" t="n">
        <v>1978.21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146.9052507952199</v>
      </c>
      <c r="AB27" t="n">
        <v>201.0022451401892</v>
      </c>
      <c r="AC27" t="n">
        <v>181.8188729724894</v>
      </c>
      <c r="AD27" t="n">
        <v>146905.2507952199</v>
      </c>
      <c r="AE27" t="n">
        <v>201002.2451401892</v>
      </c>
      <c r="AF27" t="n">
        <v>5.427213011268622e-06</v>
      </c>
      <c r="AG27" t="n">
        <v>6.684027777777778</v>
      </c>
      <c r="AH27" t="n">
        <v>181818.8729724894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12.9636</v>
      </c>
      <c r="E28" t="n">
        <v>7.71</v>
      </c>
      <c r="F28" t="n">
        <v>5.16</v>
      </c>
      <c r="G28" t="n">
        <v>44.26</v>
      </c>
      <c r="H28" t="n">
        <v>0.79</v>
      </c>
      <c r="I28" t="n">
        <v>7</v>
      </c>
      <c r="J28" t="n">
        <v>168.44</v>
      </c>
      <c r="K28" t="n">
        <v>50.28</v>
      </c>
      <c r="L28" t="n">
        <v>7.5</v>
      </c>
      <c r="M28" t="n">
        <v>5</v>
      </c>
      <c r="N28" t="n">
        <v>30.66</v>
      </c>
      <c r="O28" t="n">
        <v>21008.71</v>
      </c>
      <c r="P28" t="n">
        <v>57.43</v>
      </c>
      <c r="Q28" t="n">
        <v>202.81</v>
      </c>
      <c r="R28" t="n">
        <v>21.47</v>
      </c>
      <c r="S28" t="n">
        <v>13.89</v>
      </c>
      <c r="T28" t="n">
        <v>2097.41</v>
      </c>
      <c r="U28" t="n">
        <v>0.65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146.9655070383152</v>
      </c>
      <c r="AB28" t="n">
        <v>201.0846903903099</v>
      </c>
      <c r="AC28" t="n">
        <v>181.8934497636513</v>
      </c>
      <c r="AD28" t="n">
        <v>146965.5070383152</v>
      </c>
      <c r="AE28" t="n">
        <v>201084.6903903099</v>
      </c>
      <c r="AF28" t="n">
        <v>5.420940516918767e-06</v>
      </c>
      <c r="AG28" t="n">
        <v>6.692708333333333</v>
      </c>
      <c r="AH28" t="n">
        <v>181893.4497636514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12.9697</v>
      </c>
      <c r="E29" t="n">
        <v>7.71</v>
      </c>
      <c r="F29" t="n">
        <v>5.16</v>
      </c>
      <c r="G29" t="n">
        <v>44.23</v>
      </c>
      <c r="H29" t="n">
        <v>0.8100000000000001</v>
      </c>
      <c r="I29" t="n">
        <v>7</v>
      </c>
      <c r="J29" t="n">
        <v>168.81</v>
      </c>
      <c r="K29" t="n">
        <v>50.28</v>
      </c>
      <c r="L29" t="n">
        <v>7.75</v>
      </c>
      <c r="M29" t="n">
        <v>5</v>
      </c>
      <c r="N29" t="n">
        <v>30.78</v>
      </c>
      <c r="O29" t="n">
        <v>21053.43</v>
      </c>
      <c r="P29" t="n">
        <v>56.9</v>
      </c>
      <c r="Q29" t="n">
        <v>202.81</v>
      </c>
      <c r="R29" t="n">
        <v>21.37</v>
      </c>
      <c r="S29" t="n">
        <v>13.89</v>
      </c>
      <c r="T29" t="n">
        <v>2051.91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146.7271348967243</v>
      </c>
      <c r="AB29" t="n">
        <v>200.7585391099487</v>
      </c>
      <c r="AC29" t="n">
        <v>181.5984259037315</v>
      </c>
      <c r="AD29" t="n">
        <v>146727.1348967243</v>
      </c>
      <c r="AE29" t="n">
        <v>200758.5391099487</v>
      </c>
      <c r="AF29" t="n">
        <v>5.423491331287708e-06</v>
      </c>
      <c r="AG29" t="n">
        <v>6.692708333333333</v>
      </c>
      <c r="AH29" t="n">
        <v>181598.4259037315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12.959</v>
      </c>
      <c r="E30" t="n">
        <v>7.72</v>
      </c>
      <c r="F30" t="n">
        <v>5.17</v>
      </c>
      <c r="G30" t="n">
        <v>44.29</v>
      </c>
      <c r="H30" t="n">
        <v>0.84</v>
      </c>
      <c r="I30" t="n">
        <v>7</v>
      </c>
      <c r="J30" t="n">
        <v>169.17</v>
      </c>
      <c r="K30" t="n">
        <v>50.28</v>
      </c>
      <c r="L30" t="n">
        <v>8</v>
      </c>
      <c r="M30" t="n">
        <v>5</v>
      </c>
      <c r="N30" t="n">
        <v>30.89</v>
      </c>
      <c r="O30" t="n">
        <v>21098.19</v>
      </c>
      <c r="P30" t="n">
        <v>56.47</v>
      </c>
      <c r="Q30" t="n">
        <v>202.84</v>
      </c>
      <c r="R30" t="n">
        <v>21.65</v>
      </c>
      <c r="S30" t="n">
        <v>13.89</v>
      </c>
      <c r="T30" t="n">
        <v>2189.25</v>
      </c>
      <c r="U30" t="n">
        <v>0.64</v>
      </c>
      <c r="V30" t="n">
        <v>0.75</v>
      </c>
      <c r="W30" t="n">
        <v>0.65</v>
      </c>
      <c r="X30" t="n">
        <v>0.13</v>
      </c>
      <c r="Y30" t="n">
        <v>1</v>
      </c>
      <c r="Z30" t="n">
        <v>10</v>
      </c>
      <c r="AA30" t="n">
        <v>146.5936046890936</v>
      </c>
      <c r="AB30" t="n">
        <v>200.5758371889314</v>
      </c>
      <c r="AC30" t="n">
        <v>181.4331607976323</v>
      </c>
      <c r="AD30" t="n">
        <v>146593.6046890936</v>
      </c>
      <c r="AE30" t="n">
        <v>200575.8371889314</v>
      </c>
      <c r="AF30" t="n">
        <v>5.419016951984812e-06</v>
      </c>
      <c r="AG30" t="n">
        <v>6.701388888888889</v>
      </c>
      <c r="AH30" t="n">
        <v>181433.1607976323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13.0605</v>
      </c>
      <c r="E31" t="n">
        <v>7.66</v>
      </c>
      <c r="F31" t="n">
        <v>5.14</v>
      </c>
      <c r="G31" t="n">
        <v>51.39</v>
      </c>
      <c r="H31" t="n">
        <v>0.86</v>
      </c>
      <c r="I31" t="n">
        <v>6</v>
      </c>
      <c r="J31" t="n">
        <v>169.53</v>
      </c>
      <c r="K31" t="n">
        <v>50.28</v>
      </c>
      <c r="L31" t="n">
        <v>8.25</v>
      </c>
      <c r="M31" t="n">
        <v>4</v>
      </c>
      <c r="N31" t="n">
        <v>31</v>
      </c>
      <c r="O31" t="n">
        <v>21142.98</v>
      </c>
      <c r="P31" t="n">
        <v>55.98</v>
      </c>
      <c r="Q31" t="n">
        <v>202.83</v>
      </c>
      <c r="R31" t="n">
        <v>20.75</v>
      </c>
      <c r="S31" t="n">
        <v>13.89</v>
      </c>
      <c r="T31" t="n">
        <v>1743.79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146.0710614659008</v>
      </c>
      <c r="AB31" t="n">
        <v>199.8608704979794</v>
      </c>
      <c r="AC31" t="n">
        <v>180.7864295242024</v>
      </c>
      <c r="AD31" t="n">
        <v>146071.0614659007</v>
      </c>
      <c r="AE31" t="n">
        <v>199860.8704979794</v>
      </c>
      <c r="AF31" t="n">
        <v>5.461460830418831e-06</v>
      </c>
      <c r="AG31" t="n">
        <v>6.649305555555555</v>
      </c>
      <c r="AH31" t="n">
        <v>180786.4295242024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13.0596</v>
      </c>
      <c r="E32" t="n">
        <v>7.66</v>
      </c>
      <c r="F32" t="n">
        <v>5.14</v>
      </c>
      <c r="G32" t="n">
        <v>51.39</v>
      </c>
      <c r="H32" t="n">
        <v>0.89</v>
      </c>
      <c r="I32" t="n">
        <v>6</v>
      </c>
      <c r="J32" t="n">
        <v>169.9</v>
      </c>
      <c r="K32" t="n">
        <v>50.28</v>
      </c>
      <c r="L32" t="n">
        <v>8.5</v>
      </c>
      <c r="M32" t="n">
        <v>4</v>
      </c>
      <c r="N32" t="n">
        <v>31.12</v>
      </c>
      <c r="O32" t="n">
        <v>21187.82</v>
      </c>
      <c r="P32" t="n">
        <v>55.82</v>
      </c>
      <c r="Q32" t="n">
        <v>202.81</v>
      </c>
      <c r="R32" t="n">
        <v>20.8</v>
      </c>
      <c r="S32" t="n">
        <v>13.89</v>
      </c>
      <c r="T32" t="n">
        <v>1770.54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146.0066703860184</v>
      </c>
      <c r="AB32" t="n">
        <v>199.7727677817505</v>
      </c>
      <c r="AC32" t="n">
        <v>180.7067352075574</v>
      </c>
      <c r="AD32" t="n">
        <v>146006.6703860184</v>
      </c>
      <c r="AE32" t="n">
        <v>199772.7677817505</v>
      </c>
      <c r="AF32" t="n">
        <v>5.461084480757839e-06</v>
      </c>
      <c r="AG32" t="n">
        <v>6.649305555555555</v>
      </c>
      <c r="AH32" t="n">
        <v>180706.7352075574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13.0728</v>
      </c>
      <c r="E33" t="n">
        <v>7.65</v>
      </c>
      <c r="F33" t="n">
        <v>5.13</v>
      </c>
      <c r="G33" t="n">
        <v>51.32</v>
      </c>
      <c r="H33" t="n">
        <v>0.91</v>
      </c>
      <c r="I33" t="n">
        <v>6</v>
      </c>
      <c r="J33" t="n">
        <v>170.26</v>
      </c>
      <c r="K33" t="n">
        <v>50.28</v>
      </c>
      <c r="L33" t="n">
        <v>8.75</v>
      </c>
      <c r="M33" t="n">
        <v>4</v>
      </c>
      <c r="N33" t="n">
        <v>31.23</v>
      </c>
      <c r="O33" t="n">
        <v>21232.69</v>
      </c>
      <c r="P33" t="n">
        <v>55.56</v>
      </c>
      <c r="Q33" t="n">
        <v>202.83</v>
      </c>
      <c r="R33" t="n">
        <v>20.56</v>
      </c>
      <c r="S33" t="n">
        <v>13.89</v>
      </c>
      <c r="T33" t="n">
        <v>1651.7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145.8460760211284</v>
      </c>
      <c r="AB33" t="n">
        <v>199.5530354867847</v>
      </c>
      <c r="AC33" t="n">
        <v>180.5079738544269</v>
      </c>
      <c r="AD33" t="n">
        <v>145846.0760211284</v>
      </c>
      <c r="AE33" t="n">
        <v>199553.0354867847</v>
      </c>
      <c r="AF33" t="n">
        <v>5.466604275785713e-06</v>
      </c>
      <c r="AG33" t="n">
        <v>6.640625</v>
      </c>
      <c r="AH33" t="n">
        <v>180507.9738544269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13.0615</v>
      </c>
      <c r="E34" t="n">
        <v>7.66</v>
      </c>
      <c r="F34" t="n">
        <v>5.14</v>
      </c>
      <c r="G34" t="n">
        <v>51.38</v>
      </c>
      <c r="H34" t="n">
        <v>0.9399999999999999</v>
      </c>
      <c r="I34" t="n">
        <v>6</v>
      </c>
      <c r="J34" t="n">
        <v>170.62</v>
      </c>
      <c r="K34" t="n">
        <v>50.28</v>
      </c>
      <c r="L34" t="n">
        <v>9</v>
      </c>
      <c r="M34" t="n">
        <v>4</v>
      </c>
      <c r="N34" t="n">
        <v>31.34</v>
      </c>
      <c r="O34" t="n">
        <v>21277.6</v>
      </c>
      <c r="P34" t="n">
        <v>55.43</v>
      </c>
      <c r="Q34" t="n">
        <v>202.81</v>
      </c>
      <c r="R34" t="n">
        <v>20.7</v>
      </c>
      <c r="S34" t="n">
        <v>13.89</v>
      </c>
      <c r="T34" t="n">
        <v>1718.49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145.839374522124</v>
      </c>
      <c r="AB34" t="n">
        <v>199.5438662001976</v>
      </c>
      <c r="AC34" t="n">
        <v>180.4996796716825</v>
      </c>
      <c r="AD34" t="n">
        <v>145839.374522124</v>
      </c>
      <c r="AE34" t="n">
        <v>199543.8662001975</v>
      </c>
      <c r="AF34" t="n">
        <v>5.461878996708822e-06</v>
      </c>
      <c r="AG34" t="n">
        <v>6.649305555555555</v>
      </c>
      <c r="AH34" t="n">
        <v>180499.6796716825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13.0619</v>
      </c>
      <c r="E35" t="n">
        <v>7.66</v>
      </c>
      <c r="F35" t="n">
        <v>5.14</v>
      </c>
      <c r="G35" t="n">
        <v>51.38</v>
      </c>
      <c r="H35" t="n">
        <v>0.96</v>
      </c>
      <c r="I35" t="n">
        <v>6</v>
      </c>
      <c r="J35" t="n">
        <v>170.99</v>
      </c>
      <c r="K35" t="n">
        <v>50.28</v>
      </c>
      <c r="L35" t="n">
        <v>9.25</v>
      </c>
      <c r="M35" t="n">
        <v>4</v>
      </c>
      <c r="N35" t="n">
        <v>31.46</v>
      </c>
      <c r="O35" t="n">
        <v>21322.55</v>
      </c>
      <c r="P35" t="n">
        <v>55.23</v>
      </c>
      <c r="Q35" t="n">
        <v>202.81</v>
      </c>
      <c r="R35" t="n">
        <v>20.78</v>
      </c>
      <c r="S35" t="n">
        <v>13.89</v>
      </c>
      <c r="T35" t="n">
        <v>1761.39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145.7550422457829</v>
      </c>
      <c r="AB35" t="n">
        <v>199.4284790592303</v>
      </c>
      <c r="AC35" t="n">
        <v>180.3953049175022</v>
      </c>
      <c r="AD35" t="n">
        <v>145755.0422457829</v>
      </c>
      <c r="AE35" t="n">
        <v>199428.4790592303</v>
      </c>
      <c r="AF35" t="n">
        <v>5.462046263224817e-06</v>
      </c>
      <c r="AG35" t="n">
        <v>6.649305555555555</v>
      </c>
      <c r="AH35" t="n">
        <v>180395.3049175022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13.0695</v>
      </c>
      <c r="E36" t="n">
        <v>7.65</v>
      </c>
      <c r="F36" t="n">
        <v>5.13</v>
      </c>
      <c r="G36" t="n">
        <v>51.34</v>
      </c>
      <c r="H36" t="n">
        <v>0.98</v>
      </c>
      <c r="I36" t="n">
        <v>6</v>
      </c>
      <c r="J36" t="n">
        <v>171.35</v>
      </c>
      <c r="K36" t="n">
        <v>50.28</v>
      </c>
      <c r="L36" t="n">
        <v>9.5</v>
      </c>
      <c r="M36" t="n">
        <v>4</v>
      </c>
      <c r="N36" t="n">
        <v>31.57</v>
      </c>
      <c r="O36" t="n">
        <v>21367.54</v>
      </c>
      <c r="P36" t="n">
        <v>54.87</v>
      </c>
      <c r="Q36" t="n">
        <v>202.81</v>
      </c>
      <c r="R36" t="n">
        <v>20.67</v>
      </c>
      <c r="S36" t="n">
        <v>13.89</v>
      </c>
      <c r="T36" t="n">
        <v>1702.42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145.5670708633997</v>
      </c>
      <c r="AB36" t="n">
        <v>199.1712883211417</v>
      </c>
      <c r="AC36" t="n">
        <v>180.1626601024873</v>
      </c>
      <c r="AD36" t="n">
        <v>145567.0708633997</v>
      </c>
      <c r="AE36" t="n">
        <v>199171.2883211417</v>
      </c>
      <c r="AF36" t="n">
        <v>5.465224327028745e-06</v>
      </c>
      <c r="AG36" t="n">
        <v>6.640625</v>
      </c>
      <c r="AH36" t="n">
        <v>180162.6601024873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13.1507</v>
      </c>
      <c r="E37" t="n">
        <v>7.6</v>
      </c>
      <c r="F37" t="n">
        <v>5.12</v>
      </c>
      <c r="G37" t="n">
        <v>61.42</v>
      </c>
      <c r="H37" t="n">
        <v>1.01</v>
      </c>
      <c r="I37" t="n">
        <v>5</v>
      </c>
      <c r="J37" t="n">
        <v>171.72</v>
      </c>
      <c r="K37" t="n">
        <v>50.28</v>
      </c>
      <c r="L37" t="n">
        <v>9.75</v>
      </c>
      <c r="M37" t="n">
        <v>3</v>
      </c>
      <c r="N37" t="n">
        <v>31.69</v>
      </c>
      <c r="O37" t="n">
        <v>21412.57</v>
      </c>
      <c r="P37" t="n">
        <v>54.2</v>
      </c>
      <c r="Q37" t="n">
        <v>202.82</v>
      </c>
      <c r="R37" t="n">
        <v>20.21</v>
      </c>
      <c r="S37" t="n">
        <v>13.89</v>
      </c>
      <c r="T37" t="n">
        <v>1480.42</v>
      </c>
      <c r="U37" t="n">
        <v>0.6899999999999999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135.1497610444352</v>
      </c>
      <c r="AB37" t="n">
        <v>184.9178654475678</v>
      </c>
      <c r="AC37" t="n">
        <v>167.2695639031581</v>
      </c>
      <c r="AD37" t="n">
        <v>135149.7610444352</v>
      </c>
      <c r="AE37" t="n">
        <v>184917.8654475678</v>
      </c>
      <c r="AF37" t="n">
        <v>5.49917942977596e-06</v>
      </c>
      <c r="AG37" t="n">
        <v>6.597222222222222</v>
      </c>
      <c r="AH37" t="n">
        <v>167269.5639031581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13.1416</v>
      </c>
      <c r="E38" t="n">
        <v>7.61</v>
      </c>
      <c r="F38" t="n">
        <v>5.12</v>
      </c>
      <c r="G38" t="n">
        <v>61.49</v>
      </c>
      <c r="H38" t="n">
        <v>1.03</v>
      </c>
      <c r="I38" t="n">
        <v>5</v>
      </c>
      <c r="J38" t="n">
        <v>172.08</v>
      </c>
      <c r="K38" t="n">
        <v>50.28</v>
      </c>
      <c r="L38" t="n">
        <v>10</v>
      </c>
      <c r="M38" t="n">
        <v>3</v>
      </c>
      <c r="N38" t="n">
        <v>31.8</v>
      </c>
      <c r="O38" t="n">
        <v>21457.64</v>
      </c>
      <c r="P38" t="n">
        <v>54.12</v>
      </c>
      <c r="Q38" t="n">
        <v>202.81</v>
      </c>
      <c r="R38" t="n">
        <v>20.26</v>
      </c>
      <c r="S38" t="n">
        <v>13.89</v>
      </c>
      <c r="T38" t="n">
        <v>1503.25</v>
      </c>
      <c r="U38" t="n">
        <v>0.6899999999999999</v>
      </c>
      <c r="V38" t="n">
        <v>0.75</v>
      </c>
      <c r="W38" t="n">
        <v>0.65</v>
      </c>
      <c r="X38" t="n">
        <v>0.09</v>
      </c>
      <c r="Y38" t="n">
        <v>1</v>
      </c>
      <c r="Z38" t="n">
        <v>10</v>
      </c>
      <c r="AA38" t="n">
        <v>145.058747202276</v>
      </c>
      <c r="AB38" t="n">
        <v>198.4757774623353</v>
      </c>
      <c r="AC38" t="n">
        <v>179.5335278238895</v>
      </c>
      <c r="AD38" t="n">
        <v>145058.747202276</v>
      </c>
      <c r="AE38" t="n">
        <v>198475.7774623353</v>
      </c>
      <c r="AF38" t="n">
        <v>5.495374116537048e-06</v>
      </c>
      <c r="AG38" t="n">
        <v>6.605902777777778</v>
      </c>
      <c r="AH38" t="n">
        <v>179533.5278238895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13.1536</v>
      </c>
      <c r="E39" t="n">
        <v>7.6</v>
      </c>
      <c r="F39" t="n">
        <v>5.12</v>
      </c>
      <c r="G39" t="n">
        <v>61.4</v>
      </c>
      <c r="H39" t="n">
        <v>1.05</v>
      </c>
      <c r="I39" t="n">
        <v>5</v>
      </c>
      <c r="J39" t="n">
        <v>172.45</v>
      </c>
      <c r="K39" t="n">
        <v>50.28</v>
      </c>
      <c r="L39" t="n">
        <v>10.25</v>
      </c>
      <c r="M39" t="n">
        <v>3</v>
      </c>
      <c r="N39" t="n">
        <v>31.92</v>
      </c>
      <c r="O39" t="n">
        <v>21502.75</v>
      </c>
      <c r="P39" t="n">
        <v>53.83</v>
      </c>
      <c r="Q39" t="n">
        <v>202.81</v>
      </c>
      <c r="R39" t="n">
        <v>20.03</v>
      </c>
      <c r="S39" t="n">
        <v>13.89</v>
      </c>
      <c r="T39" t="n">
        <v>1387.52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134.9896059689538</v>
      </c>
      <c r="AB39" t="n">
        <v>184.698734207751</v>
      </c>
      <c r="AC39" t="n">
        <v>167.0713462413167</v>
      </c>
      <c r="AD39" t="n">
        <v>134989.6059689538</v>
      </c>
      <c r="AE39" t="n">
        <v>184698.734207751</v>
      </c>
      <c r="AF39" t="n">
        <v>5.500392112016932e-06</v>
      </c>
      <c r="AG39" t="n">
        <v>6.597222222222222</v>
      </c>
      <c r="AH39" t="n">
        <v>167071.3462413167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13.1526</v>
      </c>
      <c r="E40" t="n">
        <v>7.6</v>
      </c>
      <c r="F40" t="n">
        <v>5.12</v>
      </c>
      <c r="G40" t="n">
        <v>61.41</v>
      </c>
      <c r="H40" t="n">
        <v>1.08</v>
      </c>
      <c r="I40" t="n">
        <v>5</v>
      </c>
      <c r="J40" t="n">
        <v>172.82</v>
      </c>
      <c r="K40" t="n">
        <v>50.28</v>
      </c>
      <c r="L40" t="n">
        <v>10.5</v>
      </c>
      <c r="M40" t="n">
        <v>3</v>
      </c>
      <c r="N40" t="n">
        <v>32.04</v>
      </c>
      <c r="O40" t="n">
        <v>21547.89</v>
      </c>
      <c r="P40" t="n">
        <v>53.97</v>
      </c>
      <c r="Q40" t="n">
        <v>202.83</v>
      </c>
      <c r="R40" t="n">
        <v>20.17</v>
      </c>
      <c r="S40" t="n">
        <v>13.89</v>
      </c>
      <c r="T40" t="n">
        <v>1458.09</v>
      </c>
      <c r="U40" t="n">
        <v>0.6899999999999999</v>
      </c>
      <c r="V40" t="n">
        <v>0.76</v>
      </c>
      <c r="W40" t="n">
        <v>0.64</v>
      </c>
      <c r="X40" t="n">
        <v>0.08</v>
      </c>
      <c r="Y40" t="n">
        <v>1</v>
      </c>
      <c r="Z40" t="n">
        <v>10</v>
      </c>
      <c r="AA40" t="n">
        <v>135.049960152486</v>
      </c>
      <c r="AB40" t="n">
        <v>184.7813134642983</v>
      </c>
      <c r="AC40" t="n">
        <v>167.1460442495199</v>
      </c>
      <c r="AD40" t="n">
        <v>135049.960152486</v>
      </c>
      <c r="AE40" t="n">
        <v>184781.3134642983</v>
      </c>
      <c r="AF40" t="n">
        <v>5.499973945726941e-06</v>
      </c>
      <c r="AG40" t="n">
        <v>6.597222222222222</v>
      </c>
      <c r="AH40" t="n">
        <v>167146.0442495199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13.1435</v>
      </c>
      <c r="E41" t="n">
        <v>7.61</v>
      </c>
      <c r="F41" t="n">
        <v>5.12</v>
      </c>
      <c r="G41" t="n">
        <v>61.47</v>
      </c>
      <c r="H41" t="n">
        <v>1.1</v>
      </c>
      <c r="I41" t="n">
        <v>5</v>
      </c>
      <c r="J41" t="n">
        <v>173.18</v>
      </c>
      <c r="K41" t="n">
        <v>50.28</v>
      </c>
      <c r="L41" t="n">
        <v>10.75</v>
      </c>
      <c r="M41" t="n">
        <v>3</v>
      </c>
      <c r="N41" t="n">
        <v>32.15</v>
      </c>
      <c r="O41" t="n">
        <v>21593.08</v>
      </c>
      <c r="P41" t="n">
        <v>53.72</v>
      </c>
      <c r="Q41" t="n">
        <v>202.81</v>
      </c>
      <c r="R41" t="n">
        <v>20.28</v>
      </c>
      <c r="S41" t="n">
        <v>13.89</v>
      </c>
      <c r="T41" t="n">
        <v>1513.88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144.8884916799358</v>
      </c>
      <c r="AB41" t="n">
        <v>198.2428263455261</v>
      </c>
      <c r="AC41" t="n">
        <v>179.3228092347195</v>
      </c>
      <c r="AD41" t="n">
        <v>144888.4916799358</v>
      </c>
      <c r="AE41" t="n">
        <v>198242.8263455261</v>
      </c>
      <c r="AF41" t="n">
        <v>5.49616863248803e-06</v>
      </c>
      <c r="AG41" t="n">
        <v>6.605902777777778</v>
      </c>
      <c r="AH41" t="n">
        <v>179322.8092347195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13.1406</v>
      </c>
      <c r="E42" t="n">
        <v>7.61</v>
      </c>
      <c r="F42" t="n">
        <v>5.12</v>
      </c>
      <c r="G42" t="n">
        <v>61.49</v>
      </c>
      <c r="H42" t="n">
        <v>1.12</v>
      </c>
      <c r="I42" t="n">
        <v>5</v>
      </c>
      <c r="J42" t="n">
        <v>173.55</v>
      </c>
      <c r="K42" t="n">
        <v>50.28</v>
      </c>
      <c r="L42" t="n">
        <v>11</v>
      </c>
      <c r="M42" t="n">
        <v>3</v>
      </c>
      <c r="N42" t="n">
        <v>32.27</v>
      </c>
      <c r="O42" t="n">
        <v>21638.31</v>
      </c>
      <c r="P42" t="n">
        <v>53.35</v>
      </c>
      <c r="Q42" t="n">
        <v>202.81</v>
      </c>
      <c r="R42" t="n">
        <v>20.29</v>
      </c>
      <c r="S42" t="n">
        <v>13.89</v>
      </c>
      <c r="T42" t="n">
        <v>1520.9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144.7423066587309</v>
      </c>
      <c r="AB42" t="n">
        <v>198.0428095502857</v>
      </c>
      <c r="AC42" t="n">
        <v>179.1418817616915</v>
      </c>
      <c r="AD42" t="n">
        <v>144742.3066587309</v>
      </c>
      <c r="AE42" t="n">
        <v>198042.8095502857</v>
      </c>
      <c r="AF42" t="n">
        <v>5.494955950247056e-06</v>
      </c>
      <c r="AG42" t="n">
        <v>6.605902777777778</v>
      </c>
      <c r="AH42" t="n">
        <v>179141.8817616915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13.154</v>
      </c>
      <c r="E43" t="n">
        <v>7.6</v>
      </c>
      <c r="F43" t="n">
        <v>5.12</v>
      </c>
      <c r="G43" t="n">
        <v>61.4</v>
      </c>
      <c r="H43" t="n">
        <v>1.15</v>
      </c>
      <c r="I43" t="n">
        <v>5</v>
      </c>
      <c r="J43" t="n">
        <v>173.92</v>
      </c>
      <c r="K43" t="n">
        <v>50.28</v>
      </c>
      <c r="L43" t="n">
        <v>11.25</v>
      </c>
      <c r="M43" t="n">
        <v>3</v>
      </c>
      <c r="N43" t="n">
        <v>32.39</v>
      </c>
      <c r="O43" t="n">
        <v>21683.57</v>
      </c>
      <c r="P43" t="n">
        <v>52.76</v>
      </c>
      <c r="Q43" t="n">
        <v>202.82</v>
      </c>
      <c r="R43" t="n">
        <v>20.15</v>
      </c>
      <c r="S43" t="n">
        <v>13.89</v>
      </c>
      <c r="T43" t="n">
        <v>1451.7</v>
      </c>
      <c r="U43" t="n">
        <v>0.6899999999999999</v>
      </c>
      <c r="V43" t="n">
        <v>0.76</v>
      </c>
      <c r="W43" t="n">
        <v>0.64</v>
      </c>
      <c r="X43" t="n">
        <v>0.08</v>
      </c>
      <c r="Y43" t="n">
        <v>1</v>
      </c>
      <c r="Z43" t="n">
        <v>10</v>
      </c>
      <c r="AA43" t="n">
        <v>134.5459635970041</v>
      </c>
      <c r="AB43" t="n">
        <v>184.0917231423296</v>
      </c>
      <c r="AC43" t="n">
        <v>166.5222674600336</v>
      </c>
      <c r="AD43" t="n">
        <v>134545.9635970041</v>
      </c>
      <c r="AE43" t="n">
        <v>184091.7231423296</v>
      </c>
      <c r="AF43" t="n">
        <v>5.500559378532927e-06</v>
      </c>
      <c r="AG43" t="n">
        <v>6.597222222222222</v>
      </c>
      <c r="AH43" t="n">
        <v>166522.2674600336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13.1598</v>
      </c>
      <c r="E44" t="n">
        <v>7.6</v>
      </c>
      <c r="F44" t="n">
        <v>5.11</v>
      </c>
      <c r="G44" t="n">
        <v>61.36</v>
      </c>
      <c r="H44" t="n">
        <v>1.17</v>
      </c>
      <c r="I44" t="n">
        <v>5</v>
      </c>
      <c r="J44" t="n">
        <v>174.28</v>
      </c>
      <c r="K44" t="n">
        <v>50.28</v>
      </c>
      <c r="L44" t="n">
        <v>11.5</v>
      </c>
      <c r="M44" t="n">
        <v>3</v>
      </c>
      <c r="N44" t="n">
        <v>32.5</v>
      </c>
      <c r="O44" t="n">
        <v>21728.87</v>
      </c>
      <c r="P44" t="n">
        <v>51.87</v>
      </c>
      <c r="Q44" t="n">
        <v>202.81</v>
      </c>
      <c r="R44" t="n">
        <v>19.93</v>
      </c>
      <c r="S44" t="n">
        <v>13.89</v>
      </c>
      <c r="T44" t="n">
        <v>1341.94</v>
      </c>
      <c r="U44" t="n">
        <v>0.7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134.1451643224866</v>
      </c>
      <c r="AB44" t="n">
        <v>183.5433318929191</v>
      </c>
      <c r="AC44" t="n">
        <v>166.0262139017946</v>
      </c>
      <c r="AD44" t="n">
        <v>134145.1643224866</v>
      </c>
      <c r="AE44" t="n">
        <v>183543.3318929191</v>
      </c>
      <c r="AF44" t="n">
        <v>5.502984743014873e-06</v>
      </c>
      <c r="AG44" t="n">
        <v>6.597222222222222</v>
      </c>
      <c r="AH44" t="n">
        <v>166026.2139017946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13.1478</v>
      </c>
      <c r="E45" t="n">
        <v>7.61</v>
      </c>
      <c r="F45" t="n">
        <v>5.12</v>
      </c>
      <c r="G45" t="n">
        <v>61.44</v>
      </c>
      <c r="H45" t="n">
        <v>1.19</v>
      </c>
      <c r="I45" t="n">
        <v>5</v>
      </c>
      <c r="J45" t="n">
        <v>174.65</v>
      </c>
      <c r="K45" t="n">
        <v>50.28</v>
      </c>
      <c r="L45" t="n">
        <v>11.75</v>
      </c>
      <c r="M45" t="n">
        <v>3</v>
      </c>
      <c r="N45" t="n">
        <v>32.62</v>
      </c>
      <c r="O45" t="n">
        <v>21774.22</v>
      </c>
      <c r="P45" t="n">
        <v>51.66</v>
      </c>
      <c r="Q45" t="n">
        <v>202.81</v>
      </c>
      <c r="R45" t="n">
        <v>20.16</v>
      </c>
      <c r="S45" t="n">
        <v>13.89</v>
      </c>
      <c r="T45" t="n">
        <v>1452.88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144.0254052809639</v>
      </c>
      <c r="AB45" t="n">
        <v>197.0619134577686</v>
      </c>
      <c r="AC45" t="n">
        <v>178.2546010155476</v>
      </c>
      <c r="AD45" t="n">
        <v>144025.4052809639</v>
      </c>
      <c r="AE45" t="n">
        <v>197061.9134577686</v>
      </c>
      <c r="AF45" t="n">
        <v>5.497966747534989e-06</v>
      </c>
      <c r="AG45" t="n">
        <v>6.605902777777778</v>
      </c>
      <c r="AH45" t="n">
        <v>178254.6010155476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13.1531</v>
      </c>
      <c r="E46" t="n">
        <v>7.6</v>
      </c>
      <c r="F46" t="n">
        <v>5.12</v>
      </c>
      <c r="G46" t="n">
        <v>61.41</v>
      </c>
      <c r="H46" t="n">
        <v>1.22</v>
      </c>
      <c r="I46" t="n">
        <v>5</v>
      </c>
      <c r="J46" t="n">
        <v>175.02</v>
      </c>
      <c r="K46" t="n">
        <v>50.28</v>
      </c>
      <c r="L46" t="n">
        <v>12</v>
      </c>
      <c r="M46" t="n">
        <v>3</v>
      </c>
      <c r="N46" t="n">
        <v>32.74</v>
      </c>
      <c r="O46" t="n">
        <v>21819.6</v>
      </c>
      <c r="P46" t="n">
        <v>51.19</v>
      </c>
      <c r="Q46" t="n">
        <v>202.81</v>
      </c>
      <c r="R46" t="n">
        <v>20.07</v>
      </c>
      <c r="S46" t="n">
        <v>13.89</v>
      </c>
      <c r="T46" t="n">
        <v>1410.18</v>
      </c>
      <c r="U46" t="n">
        <v>0.6899999999999999</v>
      </c>
      <c r="V46" t="n">
        <v>0.76</v>
      </c>
      <c r="W46" t="n">
        <v>0.65</v>
      </c>
      <c r="X46" t="n">
        <v>0.08</v>
      </c>
      <c r="Y46" t="n">
        <v>1</v>
      </c>
      <c r="Z46" t="n">
        <v>10</v>
      </c>
      <c r="AA46" t="n">
        <v>133.8985475493193</v>
      </c>
      <c r="AB46" t="n">
        <v>183.2058999439075</v>
      </c>
      <c r="AC46" t="n">
        <v>165.7209859844078</v>
      </c>
      <c r="AD46" t="n">
        <v>133898.5475493192</v>
      </c>
      <c r="AE46" t="n">
        <v>183205.8999439075</v>
      </c>
      <c r="AF46" t="n">
        <v>5.500183028871937e-06</v>
      </c>
      <c r="AG46" t="n">
        <v>6.597222222222222</v>
      </c>
      <c r="AH46" t="n">
        <v>165720.9859844078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13.246</v>
      </c>
      <c r="E47" t="n">
        <v>7.55</v>
      </c>
      <c r="F47" t="n">
        <v>5.1</v>
      </c>
      <c r="G47" t="n">
        <v>76.44</v>
      </c>
      <c r="H47" t="n">
        <v>1.24</v>
      </c>
      <c r="I47" t="n">
        <v>4</v>
      </c>
      <c r="J47" t="n">
        <v>175.39</v>
      </c>
      <c r="K47" t="n">
        <v>50.28</v>
      </c>
      <c r="L47" t="n">
        <v>12.25</v>
      </c>
      <c r="M47" t="n">
        <v>2</v>
      </c>
      <c r="N47" t="n">
        <v>32.86</v>
      </c>
      <c r="O47" t="n">
        <v>21865.03</v>
      </c>
      <c r="P47" t="n">
        <v>50.65</v>
      </c>
      <c r="Q47" t="n">
        <v>202.81</v>
      </c>
      <c r="R47" t="n">
        <v>19.41</v>
      </c>
      <c r="S47" t="n">
        <v>13.89</v>
      </c>
      <c r="T47" t="n">
        <v>1087</v>
      </c>
      <c r="U47" t="n">
        <v>0.72</v>
      </c>
      <c r="V47" t="n">
        <v>0.76</v>
      </c>
      <c r="W47" t="n">
        <v>0.64</v>
      </c>
      <c r="X47" t="n">
        <v>0.06</v>
      </c>
      <c r="Y47" t="n">
        <v>1</v>
      </c>
      <c r="Z47" t="n">
        <v>10</v>
      </c>
      <c r="AA47" t="n">
        <v>133.4228283896914</v>
      </c>
      <c r="AB47" t="n">
        <v>182.5550000024568</v>
      </c>
      <c r="AC47" t="n">
        <v>165.1322070198253</v>
      </c>
      <c r="AD47" t="n">
        <v>133422.8283896914</v>
      </c>
      <c r="AE47" t="n">
        <v>182555.0000024568</v>
      </c>
      <c r="AF47" t="n">
        <v>5.539030677212039e-06</v>
      </c>
      <c r="AG47" t="n">
        <v>6.553819444444445</v>
      </c>
      <c r="AH47" t="n">
        <v>165132.2070198253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13.2489</v>
      </c>
      <c r="E48" t="n">
        <v>7.55</v>
      </c>
      <c r="F48" t="n">
        <v>5.09</v>
      </c>
      <c r="G48" t="n">
        <v>76.42</v>
      </c>
      <c r="H48" t="n">
        <v>1.26</v>
      </c>
      <c r="I48" t="n">
        <v>4</v>
      </c>
      <c r="J48" t="n">
        <v>175.76</v>
      </c>
      <c r="K48" t="n">
        <v>50.28</v>
      </c>
      <c r="L48" t="n">
        <v>12.5</v>
      </c>
      <c r="M48" t="n">
        <v>2</v>
      </c>
      <c r="N48" t="n">
        <v>32.98</v>
      </c>
      <c r="O48" t="n">
        <v>21910.49</v>
      </c>
      <c r="P48" t="n">
        <v>50.89</v>
      </c>
      <c r="Q48" t="n">
        <v>202.81</v>
      </c>
      <c r="R48" t="n">
        <v>19.4</v>
      </c>
      <c r="S48" t="n">
        <v>13.89</v>
      </c>
      <c r="T48" t="n">
        <v>1081.3</v>
      </c>
      <c r="U48" t="n">
        <v>0.72</v>
      </c>
      <c r="V48" t="n">
        <v>0.76</v>
      </c>
      <c r="W48" t="n">
        <v>0.64</v>
      </c>
      <c r="X48" t="n">
        <v>0.06</v>
      </c>
      <c r="Y48" t="n">
        <v>1</v>
      </c>
      <c r="Z48" t="n">
        <v>10</v>
      </c>
      <c r="AA48" t="n">
        <v>133.4960097178356</v>
      </c>
      <c r="AB48" t="n">
        <v>182.655129924156</v>
      </c>
      <c r="AC48" t="n">
        <v>165.2227806823307</v>
      </c>
      <c r="AD48" t="n">
        <v>133496.0097178356</v>
      </c>
      <c r="AE48" t="n">
        <v>182655.129924156</v>
      </c>
      <c r="AF48" t="n">
        <v>5.540243359453012e-06</v>
      </c>
      <c r="AG48" t="n">
        <v>6.553819444444445</v>
      </c>
      <c r="AH48" t="n">
        <v>165222.7806823307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13.2377</v>
      </c>
      <c r="E49" t="n">
        <v>7.55</v>
      </c>
      <c r="F49" t="n">
        <v>5.1</v>
      </c>
      <c r="G49" t="n">
        <v>76.51000000000001</v>
      </c>
      <c r="H49" t="n">
        <v>1.28</v>
      </c>
      <c r="I49" t="n">
        <v>4</v>
      </c>
      <c r="J49" t="n">
        <v>176.12</v>
      </c>
      <c r="K49" t="n">
        <v>50.28</v>
      </c>
      <c r="L49" t="n">
        <v>12.75</v>
      </c>
      <c r="M49" t="n">
        <v>2</v>
      </c>
      <c r="N49" t="n">
        <v>33.09</v>
      </c>
      <c r="O49" t="n">
        <v>21956</v>
      </c>
      <c r="P49" t="n">
        <v>51.12</v>
      </c>
      <c r="Q49" t="n">
        <v>202.81</v>
      </c>
      <c r="R49" t="n">
        <v>19.61</v>
      </c>
      <c r="S49" t="n">
        <v>13.89</v>
      </c>
      <c r="T49" t="n">
        <v>1186.16</v>
      </c>
      <c r="U49" t="n">
        <v>0.71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133.6350873336664</v>
      </c>
      <c r="AB49" t="n">
        <v>182.845422053807</v>
      </c>
      <c r="AC49" t="n">
        <v>165.3949115982046</v>
      </c>
      <c r="AD49" t="n">
        <v>133635.0873336664</v>
      </c>
      <c r="AE49" t="n">
        <v>182845.422053807</v>
      </c>
      <c r="AF49" t="n">
        <v>5.535559897005119e-06</v>
      </c>
      <c r="AG49" t="n">
        <v>6.553819444444445</v>
      </c>
      <c r="AH49" t="n">
        <v>165394.9115982046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13.2372</v>
      </c>
      <c r="E50" t="n">
        <v>7.55</v>
      </c>
      <c r="F50" t="n">
        <v>5.1</v>
      </c>
      <c r="G50" t="n">
        <v>76.52</v>
      </c>
      <c r="H50" t="n">
        <v>1.31</v>
      </c>
      <c r="I50" t="n">
        <v>4</v>
      </c>
      <c r="J50" t="n">
        <v>176.49</v>
      </c>
      <c r="K50" t="n">
        <v>50.28</v>
      </c>
      <c r="L50" t="n">
        <v>13</v>
      </c>
      <c r="M50" t="n">
        <v>1</v>
      </c>
      <c r="N50" t="n">
        <v>33.21</v>
      </c>
      <c r="O50" t="n">
        <v>22001.54</v>
      </c>
      <c r="P50" t="n">
        <v>51.02</v>
      </c>
      <c r="Q50" t="n">
        <v>202.81</v>
      </c>
      <c r="R50" t="n">
        <v>19.59</v>
      </c>
      <c r="S50" t="n">
        <v>13.89</v>
      </c>
      <c r="T50" t="n">
        <v>1174.55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133.595131527413</v>
      </c>
      <c r="AB50" t="n">
        <v>182.7907527569654</v>
      </c>
      <c r="AC50" t="n">
        <v>165.3454598623246</v>
      </c>
      <c r="AD50" t="n">
        <v>133595.131527413</v>
      </c>
      <c r="AE50" t="n">
        <v>182790.7527569654</v>
      </c>
      <c r="AF50" t="n">
        <v>5.535350813860124e-06</v>
      </c>
      <c r="AG50" t="n">
        <v>6.553819444444445</v>
      </c>
      <c r="AH50" t="n">
        <v>165345.4598623246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13.2372</v>
      </c>
      <c r="E51" t="n">
        <v>7.55</v>
      </c>
      <c r="F51" t="n">
        <v>5.1</v>
      </c>
      <c r="G51" t="n">
        <v>76.52</v>
      </c>
      <c r="H51" t="n">
        <v>1.33</v>
      </c>
      <c r="I51" t="n">
        <v>4</v>
      </c>
      <c r="J51" t="n">
        <v>176.86</v>
      </c>
      <c r="K51" t="n">
        <v>50.28</v>
      </c>
      <c r="L51" t="n">
        <v>13.25</v>
      </c>
      <c r="M51" t="n">
        <v>1</v>
      </c>
      <c r="N51" t="n">
        <v>33.33</v>
      </c>
      <c r="O51" t="n">
        <v>22047.13</v>
      </c>
      <c r="P51" t="n">
        <v>51.06</v>
      </c>
      <c r="Q51" t="n">
        <v>202.81</v>
      </c>
      <c r="R51" t="n">
        <v>19.59</v>
      </c>
      <c r="S51" t="n">
        <v>13.89</v>
      </c>
      <c r="T51" t="n">
        <v>1176.5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133.6115759675271</v>
      </c>
      <c r="AB51" t="n">
        <v>182.813252765407</v>
      </c>
      <c r="AC51" t="n">
        <v>165.3658125015396</v>
      </c>
      <c r="AD51" t="n">
        <v>133611.5759675271</v>
      </c>
      <c r="AE51" t="n">
        <v>182813.252765407</v>
      </c>
      <c r="AF51" t="n">
        <v>5.535350813860124e-06</v>
      </c>
      <c r="AG51" t="n">
        <v>6.553819444444445</v>
      </c>
      <c r="AH51" t="n">
        <v>165365.8125015396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13.2285</v>
      </c>
      <c r="E52" t="n">
        <v>7.56</v>
      </c>
      <c r="F52" t="n">
        <v>5.11</v>
      </c>
      <c r="G52" t="n">
        <v>76.59</v>
      </c>
      <c r="H52" t="n">
        <v>1.35</v>
      </c>
      <c r="I52" t="n">
        <v>4</v>
      </c>
      <c r="J52" t="n">
        <v>177.23</v>
      </c>
      <c r="K52" t="n">
        <v>50.28</v>
      </c>
      <c r="L52" t="n">
        <v>13.5</v>
      </c>
      <c r="M52" t="n">
        <v>0</v>
      </c>
      <c r="N52" t="n">
        <v>33.45</v>
      </c>
      <c r="O52" t="n">
        <v>22092.76</v>
      </c>
      <c r="P52" t="n">
        <v>51.16</v>
      </c>
      <c r="Q52" t="n">
        <v>202.81</v>
      </c>
      <c r="R52" t="n">
        <v>19.68</v>
      </c>
      <c r="S52" t="n">
        <v>13.89</v>
      </c>
      <c r="T52" t="n">
        <v>1219.2</v>
      </c>
      <c r="U52" t="n">
        <v>0.71</v>
      </c>
      <c r="V52" t="n">
        <v>0.76</v>
      </c>
      <c r="W52" t="n">
        <v>0.65</v>
      </c>
      <c r="X52" t="n">
        <v>0.07000000000000001</v>
      </c>
      <c r="Y52" t="n">
        <v>1</v>
      </c>
      <c r="Z52" t="n">
        <v>10</v>
      </c>
      <c r="AA52" t="n">
        <v>133.691592747283</v>
      </c>
      <c r="AB52" t="n">
        <v>182.9227352535601</v>
      </c>
      <c r="AC52" t="n">
        <v>165.4648461346831</v>
      </c>
      <c r="AD52" t="n">
        <v>133691.592747283</v>
      </c>
      <c r="AE52" t="n">
        <v>182922.7352535601</v>
      </c>
      <c r="AF52" t="n">
        <v>5.531712767137209e-06</v>
      </c>
      <c r="AG52" t="n">
        <v>6.5625</v>
      </c>
      <c r="AH52" t="n">
        <v>165464.8461346831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8.113200000000001</v>
      </c>
      <c r="E2" t="n">
        <v>12.33</v>
      </c>
      <c r="F2" t="n">
        <v>6.5</v>
      </c>
      <c r="G2" t="n">
        <v>5.42</v>
      </c>
      <c r="H2" t="n">
        <v>0.08</v>
      </c>
      <c r="I2" t="n">
        <v>72</v>
      </c>
      <c r="J2" t="n">
        <v>222.93</v>
      </c>
      <c r="K2" t="n">
        <v>56.94</v>
      </c>
      <c r="L2" t="n">
        <v>1</v>
      </c>
      <c r="M2" t="n">
        <v>70</v>
      </c>
      <c r="N2" t="n">
        <v>49.99</v>
      </c>
      <c r="O2" t="n">
        <v>27728.69</v>
      </c>
      <c r="P2" t="n">
        <v>98.73</v>
      </c>
      <c r="Q2" t="n">
        <v>202.92</v>
      </c>
      <c r="R2" t="n">
        <v>63.17</v>
      </c>
      <c r="S2" t="n">
        <v>13.89</v>
      </c>
      <c r="T2" t="n">
        <v>22622.81</v>
      </c>
      <c r="U2" t="n">
        <v>0.22</v>
      </c>
      <c r="V2" t="n">
        <v>0.59</v>
      </c>
      <c r="W2" t="n">
        <v>0.76</v>
      </c>
      <c r="X2" t="n">
        <v>1.46</v>
      </c>
      <c r="Y2" t="n">
        <v>1</v>
      </c>
      <c r="Z2" t="n">
        <v>10</v>
      </c>
      <c r="AA2" t="n">
        <v>272.3329756158895</v>
      </c>
      <c r="AB2" t="n">
        <v>372.6179917206055</v>
      </c>
      <c r="AC2" t="n">
        <v>337.0558535634262</v>
      </c>
      <c r="AD2" t="n">
        <v>272332.9756158895</v>
      </c>
      <c r="AE2" t="n">
        <v>372617.9917206055</v>
      </c>
      <c r="AF2" t="n">
        <v>3.084351906738606e-06</v>
      </c>
      <c r="AG2" t="n">
        <v>10.703125</v>
      </c>
      <c r="AH2" t="n">
        <v>337055.8535634262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8.918799999999999</v>
      </c>
      <c r="E3" t="n">
        <v>11.21</v>
      </c>
      <c r="F3" t="n">
        <v>6.14</v>
      </c>
      <c r="G3" t="n">
        <v>6.7</v>
      </c>
      <c r="H3" t="n">
        <v>0.1</v>
      </c>
      <c r="I3" t="n">
        <v>55</v>
      </c>
      <c r="J3" t="n">
        <v>223.35</v>
      </c>
      <c r="K3" t="n">
        <v>56.94</v>
      </c>
      <c r="L3" t="n">
        <v>1.25</v>
      </c>
      <c r="M3" t="n">
        <v>53</v>
      </c>
      <c r="N3" t="n">
        <v>50.15</v>
      </c>
      <c r="O3" t="n">
        <v>27780.03</v>
      </c>
      <c r="P3" t="n">
        <v>92.98999999999999</v>
      </c>
      <c r="Q3" t="n">
        <v>202.88</v>
      </c>
      <c r="R3" t="n">
        <v>52.05</v>
      </c>
      <c r="S3" t="n">
        <v>13.89</v>
      </c>
      <c r="T3" t="n">
        <v>17148.61</v>
      </c>
      <c r="U3" t="n">
        <v>0.27</v>
      </c>
      <c r="V3" t="n">
        <v>0.63</v>
      </c>
      <c r="W3" t="n">
        <v>0.72</v>
      </c>
      <c r="X3" t="n">
        <v>1.1</v>
      </c>
      <c r="Y3" t="n">
        <v>1</v>
      </c>
      <c r="Z3" t="n">
        <v>10</v>
      </c>
      <c r="AA3" t="n">
        <v>238.3417975157464</v>
      </c>
      <c r="AB3" t="n">
        <v>326.109762258894</v>
      </c>
      <c r="AC3" t="n">
        <v>294.986304246928</v>
      </c>
      <c r="AD3" t="n">
        <v>238341.7975157464</v>
      </c>
      <c r="AE3" t="n">
        <v>326109.762258894</v>
      </c>
      <c r="AF3" t="n">
        <v>3.390612555566272e-06</v>
      </c>
      <c r="AG3" t="n">
        <v>9.730902777777779</v>
      </c>
      <c r="AH3" t="n">
        <v>294986.304246928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9.518800000000001</v>
      </c>
      <c r="E4" t="n">
        <v>10.51</v>
      </c>
      <c r="F4" t="n">
        <v>5.91</v>
      </c>
      <c r="G4" t="n">
        <v>8.06</v>
      </c>
      <c r="H4" t="n">
        <v>0.12</v>
      </c>
      <c r="I4" t="n">
        <v>44</v>
      </c>
      <c r="J4" t="n">
        <v>223.76</v>
      </c>
      <c r="K4" t="n">
        <v>56.94</v>
      </c>
      <c r="L4" t="n">
        <v>1.5</v>
      </c>
      <c r="M4" t="n">
        <v>42</v>
      </c>
      <c r="N4" t="n">
        <v>50.32</v>
      </c>
      <c r="O4" t="n">
        <v>27831.42</v>
      </c>
      <c r="P4" t="n">
        <v>89.45999999999999</v>
      </c>
      <c r="Q4" t="n">
        <v>202.83</v>
      </c>
      <c r="R4" t="n">
        <v>45.28</v>
      </c>
      <c r="S4" t="n">
        <v>13.89</v>
      </c>
      <c r="T4" t="n">
        <v>13817.77</v>
      </c>
      <c r="U4" t="n">
        <v>0.31</v>
      </c>
      <c r="V4" t="n">
        <v>0.65</v>
      </c>
      <c r="W4" t="n">
        <v>0.7</v>
      </c>
      <c r="X4" t="n">
        <v>0.88</v>
      </c>
      <c r="Y4" t="n">
        <v>1</v>
      </c>
      <c r="Z4" t="n">
        <v>10</v>
      </c>
      <c r="AA4" t="n">
        <v>220.1718045957252</v>
      </c>
      <c r="AB4" t="n">
        <v>301.2487763422201</v>
      </c>
      <c r="AC4" t="n">
        <v>272.4980159335207</v>
      </c>
      <c r="AD4" t="n">
        <v>220171.8045957252</v>
      </c>
      <c r="AE4" t="n">
        <v>301248.7763422201</v>
      </c>
      <c r="AF4" t="n">
        <v>3.618711350621635e-06</v>
      </c>
      <c r="AG4" t="n">
        <v>9.123263888888889</v>
      </c>
      <c r="AH4" t="n">
        <v>272498.0159335207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9.9511</v>
      </c>
      <c r="E5" t="n">
        <v>10.05</v>
      </c>
      <c r="F5" t="n">
        <v>5.76</v>
      </c>
      <c r="G5" t="n">
        <v>9.35</v>
      </c>
      <c r="H5" t="n">
        <v>0.14</v>
      </c>
      <c r="I5" t="n">
        <v>37</v>
      </c>
      <c r="J5" t="n">
        <v>224.18</v>
      </c>
      <c r="K5" t="n">
        <v>56.94</v>
      </c>
      <c r="L5" t="n">
        <v>1.75</v>
      </c>
      <c r="M5" t="n">
        <v>35</v>
      </c>
      <c r="N5" t="n">
        <v>50.49</v>
      </c>
      <c r="O5" t="n">
        <v>27882.87</v>
      </c>
      <c r="P5" t="n">
        <v>87.08</v>
      </c>
      <c r="Q5" t="n">
        <v>202.83</v>
      </c>
      <c r="R5" t="n">
        <v>39.87</v>
      </c>
      <c r="S5" t="n">
        <v>13.89</v>
      </c>
      <c r="T5" t="n">
        <v>11150.04</v>
      </c>
      <c r="U5" t="n">
        <v>0.35</v>
      </c>
      <c r="V5" t="n">
        <v>0.67</v>
      </c>
      <c r="W5" t="n">
        <v>0.71</v>
      </c>
      <c r="X5" t="n">
        <v>0.72</v>
      </c>
      <c r="Y5" t="n">
        <v>1</v>
      </c>
      <c r="Z5" t="n">
        <v>10</v>
      </c>
      <c r="AA5" t="n">
        <v>215.2686626509385</v>
      </c>
      <c r="AB5" t="n">
        <v>294.5400812220102</v>
      </c>
      <c r="AC5" t="n">
        <v>266.4295892598687</v>
      </c>
      <c r="AD5" t="n">
        <v>215268.6626509385</v>
      </c>
      <c r="AE5" t="n">
        <v>294540.0812220102</v>
      </c>
      <c r="AF5" t="n">
        <v>3.783056532459023e-06</v>
      </c>
      <c r="AG5" t="n">
        <v>8.723958333333334</v>
      </c>
      <c r="AH5" t="n">
        <v>266429.5892598687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10.2731</v>
      </c>
      <c r="E6" t="n">
        <v>9.73</v>
      </c>
      <c r="F6" t="n">
        <v>5.67</v>
      </c>
      <c r="G6" t="n">
        <v>10.63</v>
      </c>
      <c r="H6" t="n">
        <v>0.16</v>
      </c>
      <c r="I6" t="n">
        <v>32</v>
      </c>
      <c r="J6" t="n">
        <v>224.6</v>
      </c>
      <c r="K6" t="n">
        <v>56.94</v>
      </c>
      <c r="L6" t="n">
        <v>2</v>
      </c>
      <c r="M6" t="n">
        <v>30</v>
      </c>
      <c r="N6" t="n">
        <v>50.65</v>
      </c>
      <c r="O6" t="n">
        <v>27934.37</v>
      </c>
      <c r="P6" t="n">
        <v>85.44</v>
      </c>
      <c r="Q6" t="n">
        <v>202.87</v>
      </c>
      <c r="R6" t="n">
        <v>37.14</v>
      </c>
      <c r="S6" t="n">
        <v>13.89</v>
      </c>
      <c r="T6" t="n">
        <v>9808.23</v>
      </c>
      <c r="U6" t="n">
        <v>0.37</v>
      </c>
      <c r="V6" t="n">
        <v>0.68</v>
      </c>
      <c r="W6" t="n">
        <v>0.6899999999999999</v>
      </c>
      <c r="X6" t="n">
        <v>0.63</v>
      </c>
      <c r="Y6" t="n">
        <v>1</v>
      </c>
      <c r="Z6" t="n">
        <v>10</v>
      </c>
      <c r="AA6" t="n">
        <v>201.5009442785422</v>
      </c>
      <c r="AB6" t="n">
        <v>275.7024815560399</v>
      </c>
      <c r="AC6" t="n">
        <v>249.3898236672755</v>
      </c>
      <c r="AD6" t="n">
        <v>201500.9442785422</v>
      </c>
      <c r="AE6" t="n">
        <v>275702.4815560399</v>
      </c>
      <c r="AF6" t="n">
        <v>3.905469552472067e-06</v>
      </c>
      <c r="AG6" t="n">
        <v>8.446180555555555</v>
      </c>
      <c r="AH6" t="n">
        <v>249389.8236672755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10.5535</v>
      </c>
      <c r="E7" t="n">
        <v>9.48</v>
      </c>
      <c r="F7" t="n">
        <v>5.59</v>
      </c>
      <c r="G7" t="n">
        <v>11.97</v>
      </c>
      <c r="H7" t="n">
        <v>0.18</v>
      </c>
      <c r="I7" t="n">
        <v>28</v>
      </c>
      <c r="J7" t="n">
        <v>225.01</v>
      </c>
      <c r="K7" t="n">
        <v>56.94</v>
      </c>
      <c r="L7" t="n">
        <v>2.25</v>
      </c>
      <c r="M7" t="n">
        <v>26</v>
      </c>
      <c r="N7" t="n">
        <v>50.82</v>
      </c>
      <c r="O7" t="n">
        <v>27985.94</v>
      </c>
      <c r="P7" t="n">
        <v>83.98999999999999</v>
      </c>
      <c r="Q7" t="n">
        <v>202.9</v>
      </c>
      <c r="R7" t="n">
        <v>34.83</v>
      </c>
      <c r="S7" t="n">
        <v>13.89</v>
      </c>
      <c r="T7" t="n">
        <v>8672.860000000001</v>
      </c>
      <c r="U7" t="n">
        <v>0.4</v>
      </c>
      <c r="V7" t="n">
        <v>0.6899999999999999</v>
      </c>
      <c r="W7" t="n">
        <v>0.68</v>
      </c>
      <c r="X7" t="n">
        <v>0.55</v>
      </c>
      <c r="Y7" t="n">
        <v>1</v>
      </c>
      <c r="Z7" t="n">
        <v>10</v>
      </c>
      <c r="AA7" t="n">
        <v>198.9110088745585</v>
      </c>
      <c r="AB7" t="n">
        <v>272.1588176764251</v>
      </c>
      <c r="AC7" t="n">
        <v>246.1843620947665</v>
      </c>
      <c r="AD7" t="n">
        <v>198911.0088745585</v>
      </c>
      <c r="AE7" t="n">
        <v>272158.8176764252</v>
      </c>
      <c r="AF7" t="n">
        <v>4.012067722694607e-06</v>
      </c>
      <c r="AG7" t="n">
        <v>8.229166666666666</v>
      </c>
      <c r="AH7" t="n">
        <v>246184.3620947665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10.7894</v>
      </c>
      <c r="E8" t="n">
        <v>9.27</v>
      </c>
      <c r="F8" t="n">
        <v>5.51</v>
      </c>
      <c r="G8" t="n">
        <v>13.22</v>
      </c>
      <c r="H8" t="n">
        <v>0.2</v>
      </c>
      <c r="I8" t="n">
        <v>25</v>
      </c>
      <c r="J8" t="n">
        <v>225.43</v>
      </c>
      <c r="K8" t="n">
        <v>56.94</v>
      </c>
      <c r="L8" t="n">
        <v>2.5</v>
      </c>
      <c r="M8" t="n">
        <v>23</v>
      </c>
      <c r="N8" t="n">
        <v>50.99</v>
      </c>
      <c r="O8" t="n">
        <v>28037.57</v>
      </c>
      <c r="P8" t="n">
        <v>82.78</v>
      </c>
      <c r="Q8" t="n">
        <v>202.82</v>
      </c>
      <c r="R8" t="n">
        <v>32.42</v>
      </c>
      <c r="S8" t="n">
        <v>13.89</v>
      </c>
      <c r="T8" t="n">
        <v>7485.59</v>
      </c>
      <c r="U8" t="n">
        <v>0.43</v>
      </c>
      <c r="V8" t="n">
        <v>0.7</v>
      </c>
      <c r="W8" t="n">
        <v>0.67</v>
      </c>
      <c r="X8" t="n">
        <v>0.47</v>
      </c>
      <c r="Y8" t="n">
        <v>1</v>
      </c>
      <c r="Z8" t="n">
        <v>10</v>
      </c>
      <c r="AA8" t="n">
        <v>196.8075120103863</v>
      </c>
      <c r="AB8" t="n">
        <v>269.280720467134</v>
      </c>
      <c r="AC8" t="n">
        <v>243.5809464436944</v>
      </c>
      <c r="AD8" t="n">
        <v>196807.5120103863</v>
      </c>
      <c r="AE8" t="n">
        <v>269280.720467134</v>
      </c>
      <c r="AF8" t="n">
        <v>4.101748565617207e-06</v>
      </c>
      <c r="AG8" t="n">
        <v>8.046875</v>
      </c>
      <c r="AH8" t="n">
        <v>243580.9464436944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10.918</v>
      </c>
      <c r="E9" t="n">
        <v>9.16</v>
      </c>
      <c r="F9" t="n">
        <v>5.49</v>
      </c>
      <c r="G9" t="n">
        <v>14.32</v>
      </c>
      <c r="H9" t="n">
        <v>0.22</v>
      </c>
      <c r="I9" t="n">
        <v>23</v>
      </c>
      <c r="J9" t="n">
        <v>225.85</v>
      </c>
      <c r="K9" t="n">
        <v>56.94</v>
      </c>
      <c r="L9" t="n">
        <v>2.75</v>
      </c>
      <c r="M9" t="n">
        <v>21</v>
      </c>
      <c r="N9" t="n">
        <v>51.16</v>
      </c>
      <c r="O9" t="n">
        <v>28089.25</v>
      </c>
      <c r="P9" t="n">
        <v>82.31</v>
      </c>
      <c r="Q9" t="n">
        <v>202.85</v>
      </c>
      <c r="R9" t="n">
        <v>31.74</v>
      </c>
      <c r="S9" t="n">
        <v>13.89</v>
      </c>
      <c r="T9" t="n">
        <v>7153.39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195.6851993697548</v>
      </c>
      <c r="AB9" t="n">
        <v>267.7451227992835</v>
      </c>
      <c r="AC9" t="n">
        <v>242.1919040620382</v>
      </c>
      <c r="AD9" t="n">
        <v>195685.1993697548</v>
      </c>
      <c r="AE9" t="n">
        <v>267745.1227992835</v>
      </c>
      <c r="AF9" t="n">
        <v>4.150637740690738e-06</v>
      </c>
      <c r="AG9" t="n">
        <v>7.951388888888889</v>
      </c>
      <c r="AH9" t="n">
        <v>242191.9040620382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11.0742</v>
      </c>
      <c r="E10" t="n">
        <v>9.029999999999999</v>
      </c>
      <c r="F10" t="n">
        <v>5.45</v>
      </c>
      <c r="G10" t="n">
        <v>15.56</v>
      </c>
      <c r="H10" t="n">
        <v>0.24</v>
      </c>
      <c r="I10" t="n">
        <v>21</v>
      </c>
      <c r="J10" t="n">
        <v>226.27</v>
      </c>
      <c r="K10" t="n">
        <v>56.94</v>
      </c>
      <c r="L10" t="n">
        <v>3</v>
      </c>
      <c r="M10" t="n">
        <v>19</v>
      </c>
      <c r="N10" t="n">
        <v>51.33</v>
      </c>
      <c r="O10" t="n">
        <v>28140.99</v>
      </c>
      <c r="P10" t="n">
        <v>81.56</v>
      </c>
      <c r="Q10" t="n">
        <v>202.89</v>
      </c>
      <c r="R10" t="n">
        <v>30.38</v>
      </c>
      <c r="S10" t="n">
        <v>13.89</v>
      </c>
      <c r="T10" t="n">
        <v>6484.64</v>
      </c>
      <c r="U10" t="n">
        <v>0.46</v>
      </c>
      <c r="V10" t="n">
        <v>0.71</v>
      </c>
      <c r="W10" t="n">
        <v>0.67</v>
      </c>
      <c r="X10" t="n">
        <v>0.41</v>
      </c>
      <c r="Y10" t="n">
        <v>1</v>
      </c>
      <c r="Z10" t="n">
        <v>10</v>
      </c>
      <c r="AA10" t="n">
        <v>183.9680922194368</v>
      </c>
      <c r="AB10" t="n">
        <v>251.7132598739415</v>
      </c>
      <c r="AC10" t="n">
        <v>227.6900996334248</v>
      </c>
      <c r="AD10" t="n">
        <v>183968.0922194367</v>
      </c>
      <c r="AE10" t="n">
        <v>251713.2598739415</v>
      </c>
      <c r="AF10" t="n">
        <v>4.210019460336818e-06</v>
      </c>
      <c r="AG10" t="n">
        <v>7.838541666666667</v>
      </c>
      <c r="AH10" t="n">
        <v>227690.0996334248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11.2423</v>
      </c>
      <c r="E11" t="n">
        <v>8.9</v>
      </c>
      <c r="F11" t="n">
        <v>5.4</v>
      </c>
      <c r="G11" t="n">
        <v>17.05</v>
      </c>
      <c r="H11" t="n">
        <v>0.25</v>
      </c>
      <c r="I11" t="n">
        <v>19</v>
      </c>
      <c r="J11" t="n">
        <v>226.69</v>
      </c>
      <c r="K11" t="n">
        <v>56.94</v>
      </c>
      <c r="L11" t="n">
        <v>3.25</v>
      </c>
      <c r="M11" t="n">
        <v>17</v>
      </c>
      <c r="N11" t="n">
        <v>51.5</v>
      </c>
      <c r="O11" t="n">
        <v>28192.8</v>
      </c>
      <c r="P11" t="n">
        <v>80.68000000000001</v>
      </c>
      <c r="Q11" t="n">
        <v>202.82</v>
      </c>
      <c r="R11" t="n">
        <v>28.87</v>
      </c>
      <c r="S11" t="n">
        <v>13.89</v>
      </c>
      <c r="T11" t="n">
        <v>5742.06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182.603319914719</v>
      </c>
      <c r="AB11" t="n">
        <v>249.8459181971229</v>
      </c>
      <c r="AC11" t="n">
        <v>226.0009744254107</v>
      </c>
      <c r="AD11" t="n">
        <v>182603.319914719</v>
      </c>
      <c r="AE11" t="n">
        <v>249845.9181971229</v>
      </c>
      <c r="AF11" t="n">
        <v>4.273925139418162e-06</v>
      </c>
      <c r="AG11" t="n">
        <v>7.725694444444445</v>
      </c>
      <c r="AH11" t="n">
        <v>226000.9744254107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11.3183</v>
      </c>
      <c r="E12" t="n">
        <v>8.84</v>
      </c>
      <c r="F12" t="n">
        <v>5.38</v>
      </c>
      <c r="G12" t="n">
        <v>17.95</v>
      </c>
      <c r="H12" t="n">
        <v>0.27</v>
      </c>
      <c r="I12" t="n">
        <v>18</v>
      </c>
      <c r="J12" t="n">
        <v>227.11</v>
      </c>
      <c r="K12" t="n">
        <v>56.94</v>
      </c>
      <c r="L12" t="n">
        <v>3.5</v>
      </c>
      <c r="M12" t="n">
        <v>16</v>
      </c>
      <c r="N12" t="n">
        <v>51.67</v>
      </c>
      <c r="O12" t="n">
        <v>28244.66</v>
      </c>
      <c r="P12" t="n">
        <v>80.38</v>
      </c>
      <c r="Q12" t="n">
        <v>202.81</v>
      </c>
      <c r="R12" t="n">
        <v>28.14</v>
      </c>
      <c r="S12" t="n">
        <v>13.89</v>
      </c>
      <c r="T12" t="n">
        <v>5378.31</v>
      </c>
      <c r="U12" t="n">
        <v>0.49</v>
      </c>
      <c r="V12" t="n">
        <v>0.72</v>
      </c>
      <c r="W12" t="n">
        <v>0.67</v>
      </c>
      <c r="X12" t="n">
        <v>0.35</v>
      </c>
      <c r="Y12" t="n">
        <v>1</v>
      </c>
      <c r="Z12" t="n">
        <v>10</v>
      </c>
      <c r="AA12" t="n">
        <v>182.0532692340711</v>
      </c>
      <c r="AB12" t="n">
        <v>249.0933145893374</v>
      </c>
      <c r="AC12" t="n">
        <v>225.3201982496662</v>
      </c>
      <c r="AD12" t="n">
        <v>182053.2692340711</v>
      </c>
      <c r="AE12" t="n">
        <v>249093.3145893374</v>
      </c>
      <c r="AF12" t="n">
        <v>4.302817653458508e-06</v>
      </c>
      <c r="AG12" t="n">
        <v>7.673611111111111</v>
      </c>
      <c r="AH12" t="n">
        <v>225320.1982496663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11.4083</v>
      </c>
      <c r="E13" t="n">
        <v>8.77</v>
      </c>
      <c r="F13" t="n">
        <v>5.36</v>
      </c>
      <c r="G13" t="n">
        <v>18.91</v>
      </c>
      <c r="H13" t="n">
        <v>0.29</v>
      </c>
      <c r="I13" t="n">
        <v>17</v>
      </c>
      <c r="J13" t="n">
        <v>227.53</v>
      </c>
      <c r="K13" t="n">
        <v>56.94</v>
      </c>
      <c r="L13" t="n">
        <v>3.75</v>
      </c>
      <c r="M13" t="n">
        <v>15</v>
      </c>
      <c r="N13" t="n">
        <v>51.84</v>
      </c>
      <c r="O13" t="n">
        <v>28296.58</v>
      </c>
      <c r="P13" t="n">
        <v>79.73999999999999</v>
      </c>
      <c r="Q13" t="n">
        <v>202.82</v>
      </c>
      <c r="R13" t="n">
        <v>27.61</v>
      </c>
      <c r="S13" t="n">
        <v>13.89</v>
      </c>
      <c r="T13" t="n">
        <v>5121.84</v>
      </c>
      <c r="U13" t="n">
        <v>0.5</v>
      </c>
      <c r="V13" t="n">
        <v>0.72</v>
      </c>
      <c r="W13" t="n">
        <v>0.66</v>
      </c>
      <c r="X13" t="n">
        <v>0.32</v>
      </c>
      <c r="Y13" t="n">
        <v>1</v>
      </c>
      <c r="Z13" t="n">
        <v>10</v>
      </c>
      <c r="AA13" t="n">
        <v>181.2848340152459</v>
      </c>
      <c r="AB13" t="n">
        <v>248.041907621972</v>
      </c>
      <c r="AC13" t="n">
        <v>224.3691360876069</v>
      </c>
      <c r="AD13" t="n">
        <v>181284.8340152459</v>
      </c>
      <c r="AE13" t="n">
        <v>248041.907621972</v>
      </c>
      <c r="AF13" t="n">
        <v>4.337032472716812e-06</v>
      </c>
      <c r="AG13" t="n">
        <v>7.612847222222222</v>
      </c>
      <c r="AH13" t="n">
        <v>224369.1360876069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11.4829</v>
      </c>
      <c r="E14" t="n">
        <v>8.710000000000001</v>
      </c>
      <c r="F14" t="n">
        <v>5.35</v>
      </c>
      <c r="G14" t="n">
        <v>20.05</v>
      </c>
      <c r="H14" t="n">
        <v>0.31</v>
      </c>
      <c r="I14" t="n">
        <v>16</v>
      </c>
      <c r="J14" t="n">
        <v>227.95</v>
      </c>
      <c r="K14" t="n">
        <v>56.94</v>
      </c>
      <c r="L14" t="n">
        <v>4</v>
      </c>
      <c r="M14" t="n">
        <v>14</v>
      </c>
      <c r="N14" t="n">
        <v>52.01</v>
      </c>
      <c r="O14" t="n">
        <v>28348.56</v>
      </c>
      <c r="P14" t="n">
        <v>79.38</v>
      </c>
      <c r="Q14" t="n">
        <v>202.88</v>
      </c>
      <c r="R14" t="n">
        <v>27.13</v>
      </c>
      <c r="S14" t="n">
        <v>13.89</v>
      </c>
      <c r="T14" t="n">
        <v>4883.59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180.7542879182178</v>
      </c>
      <c r="AB14" t="n">
        <v>247.3159910459767</v>
      </c>
      <c r="AC14" t="n">
        <v>223.7124999707941</v>
      </c>
      <c r="AD14" t="n">
        <v>180754.2879182178</v>
      </c>
      <c r="AE14" t="n">
        <v>247315.9910459767</v>
      </c>
      <c r="AF14" t="n">
        <v>4.365392756235363e-06</v>
      </c>
      <c r="AG14" t="n">
        <v>7.560763888888889</v>
      </c>
      <c r="AH14" t="n">
        <v>223712.4999707941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11.5637</v>
      </c>
      <c r="E15" t="n">
        <v>8.65</v>
      </c>
      <c r="F15" t="n">
        <v>5.33</v>
      </c>
      <c r="G15" t="n">
        <v>21.31</v>
      </c>
      <c r="H15" t="n">
        <v>0.33</v>
      </c>
      <c r="I15" t="n">
        <v>15</v>
      </c>
      <c r="J15" t="n">
        <v>228.38</v>
      </c>
      <c r="K15" t="n">
        <v>56.94</v>
      </c>
      <c r="L15" t="n">
        <v>4.25</v>
      </c>
      <c r="M15" t="n">
        <v>13</v>
      </c>
      <c r="N15" t="n">
        <v>52.18</v>
      </c>
      <c r="O15" t="n">
        <v>28400.61</v>
      </c>
      <c r="P15" t="n">
        <v>79.06</v>
      </c>
      <c r="Q15" t="n">
        <v>202.82</v>
      </c>
      <c r="R15" t="n">
        <v>26.77</v>
      </c>
      <c r="S15" t="n">
        <v>13.89</v>
      </c>
      <c r="T15" t="n">
        <v>4708.13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180.1974732194928</v>
      </c>
      <c r="AB15" t="n">
        <v>246.5541326102507</v>
      </c>
      <c r="AC15" t="n">
        <v>223.0233522348984</v>
      </c>
      <c r="AD15" t="n">
        <v>180197.4732194928</v>
      </c>
      <c r="AE15" t="n">
        <v>246554.1326102507</v>
      </c>
      <c r="AF15" t="n">
        <v>4.396110060636151e-06</v>
      </c>
      <c r="AG15" t="n">
        <v>7.508680555555555</v>
      </c>
      <c r="AH15" t="n">
        <v>223023.3522348984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11.6663</v>
      </c>
      <c r="E16" t="n">
        <v>8.57</v>
      </c>
      <c r="F16" t="n">
        <v>5.3</v>
      </c>
      <c r="G16" t="n">
        <v>22.7</v>
      </c>
      <c r="H16" t="n">
        <v>0.35</v>
      </c>
      <c r="I16" t="n">
        <v>14</v>
      </c>
      <c r="J16" t="n">
        <v>228.8</v>
      </c>
      <c r="K16" t="n">
        <v>56.94</v>
      </c>
      <c r="L16" t="n">
        <v>4.5</v>
      </c>
      <c r="M16" t="n">
        <v>12</v>
      </c>
      <c r="N16" t="n">
        <v>52.36</v>
      </c>
      <c r="O16" t="n">
        <v>28452.71</v>
      </c>
      <c r="P16" t="n">
        <v>78.45</v>
      </c>
      <c r="Q16" t="n">
        <v>202.85</v>
      </c>
      <c r="R16" t="n">
        <v>25.71</v>
      </c>
      <c r="S16" t="n">
        <v>13.89</v>
      </c>
      <c r="T16" t="n">
        <v>4187.24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179.224600400651</v>
      </c>
      <c r="AB16" t="n">
        <v>245.2230050993924</v>
      </c>
      <c r="AC16" t="n">
        <v>221.8192656654268</v>
      </c>
      <c r="AD16" t="n">
        <v>179224.600400651</v>
      </c>
      <c r="AE16" t="n">
        <v>245223.0050993924</v>
      </c>
      <c r="AF16" t="n">
        <v>4.435114954590617e-06</v>
      </c>
      <c r="AG16" t="n">
        <v>7.439236111111111</v>
      </c>
      <c r="AH16" t="n">
        <v>221819.2656654268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11.7444</v>
      </c>
      <c r="E17" t="n">
        <v>8.51</v>
      </c>
      <c r="F17" t="n">
        <v>5.28</v>
      </c>
      <c r="G17" t="n">
        <v>24.38</v>
      </c>
      <c r="H17" t="n">
        <v>0.37</v>
      </c>
      <c r="I17" t="n">
        <v>13</v>
      </c>
      <c r="J17" t="n">
        <v>229.22</v>
      </c>
      <c r="K17" t="n">
        <v>56.94</v>
      </c>
      <c r="L17" t="n">
        <v>4.75</v>
      </c>
      <c r="M17" t="n">
        <v>11</v>
      </c>
      <c r="N17" t="n">
        <v>52.53</v>
      </c>
      <c r="O17" t="n">
        <v>28504.87</v>
      </c>
      <c r="P17" t="n">
        <v>78.16</v>
      </c>
      <c r="Q17" t="n">
        <v>202.84</v>
      </c>
      <c r="R17" t="n">
        <v>25.14</v>
      </c>
      <c r="S17" t="n">
        <v>13.89</v>
      </c>
      <c r="T17" t="n">
        <v>3903.38</v>
      </c>
      <c r="U17" t="n">
        <v>0.55</v>
      </c>
      <c r="V17" t="n">
        <v>0.73</v>
      </c>
      <c r="W17" t="n">
        <v>0.66</v>
      </c>
      <c r="X17" t="n">
        <v>0.24</v>
      </c>
      <c r="Y17" t="n">
        <v>1</v>
      </c>
      <c r="Z17" t="n">
        <v>10</v>
      </c>
      <c r="AA17" t="n">
        <v>178.7110207183836</v>
      </c>
      <c r="AB17" t="n">
        <v>244.520302720578</v>
      </c>
      <c r="AC17" t="n">
        <v>221.1836282153972</v>
      </c>
      <c r="AD17" t="n">
        <v>178711.0207183836</v>
      </c>
      <c r="AE17" t="n">
        <v>244520.302720578</v>
      </c>
      <c r="AF17" t="n">
        <v>4.464805814413658e-06</v>
      </c>
      <c r="AG17" t="n">
        <v>7.387152777777778</v>
      </c>
      <c r="AH17" t="n">
        <v>221183.6282153972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11.7482</v>
      </c>
      <c r="E18" t="n">
        <v>8.51</v>
      </c>
      <c r="F18" t="n">
        <v>5.28</v>
      </c>
      <c r="G18" t="n">
        <v>24.37</v>
      </c>
      <c r="H18" t="n">
        <v>0.39</v>
      </c>
      <c r="I18" t="n">
        <v>13</v>
      </c>
      <c r="J18" t="n">
        <v>229.65</v>
      </c>
      <c r="K18" t="n">
        <v>56.94</v>
      </c>
      <c r="L18" t="n">
        <v>5</v>
      </c>
      <c r="M18" t="n">
        <v>11</v>
      </c>
      <c r="N18" t="n">
        <v>52.7</v>
      </c>
      <c r="O18" t="n">
        <v>28557.1</v>
      </c>
      <c r="P18" t="n">
        <v>77.95999999999999</v>
      </c>
      <c r="Q18" t="n">
        <v>202.81</v>
      </c>
      <c r="R18" t="n">
        <v>25.16</v>
      </c>
      <c r="S18" t="n">
        <v>13.89</v>
      </c>
      <c r="T18" t="n">
        <v>3915.45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178.6024811766754</v>
      </c>
      <c r="AB18" t="n">
        <v>244.3717941311864</v>
      </c>
      <c r="AC18" t="n">
        <v>221.049293077344</v>
      </c>
      <c r="AD18" t="n">
        <v>178602.4811766754</v>
      </c>
      <c r="AE18" t="n">
        <v>244371.7941311864</v>
      </c>
      <c r="AF18" t="n">
        <v>4.466250440115675e-06</v>
      </c>
      <c r="AG18" t="n">
        <v>7.387152777777778</v>
      </c>
      <c r="AH18" t="n">
        <v>221049.293077344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11.8316</v>
      </c>
      <c r="E19" t="n">
        <v>8.449999999999999</v>
      </c>
      <c r="F19" t="n">
        <v>5.26</v>
      </c>
      <c r="G19" t="n">
        <v>26.32</v>
      </c>
      <c r="H19" t="n">
        <v>0.41</v>
      </c>
      <c r="I19" t="n">
        <v>12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77.75</v>
      </c>
      <c r="Q19" t="n">
        <v>202.81</v>
      </c>
      <c r="R19" t="n">
        <v>24.66</v>
      </c>
      <c r="S19" t="n">
        <v>13.89</v>
      </c>
      <c r="T19" t="n">
        <v>3670.89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178.1116231017953</v>
      </c>
      <c r="AB19" t="n">
        <v>243.7001804580059</v>
      </c>
      <c r="AC19" t="n">
        <v>220.4417772705159</v>
      </c>
      <c r="AD19" t="n">
        <v>178111.6231017954</v>
      </c>
      <c r="AE19" t="n">
        <v>243700.1804580059</v>
      </c>
      <c r="AF19" t="n">
        <v>4.49795617262837e-06</v>
      </c>
      <c r="AG19" t="n">
        <v>7.335069444444445</v>
      </c>
      <c r="AH19" t="n">
        <v>220441.7772705159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11.8211</v>
      </c>
      <c r="E20" t="n">
        <v>8.460000000000001</v>
      </c>
      <c r="F20" t="n">
        <v>5.27</v>
      </c>
      <c r="G20" t="n">
        <v>26.36</v>
      </c>
      <c r="H20" t="n">
        <v>0.42</v>
      </c>
      <c r="I20" t="n">
        <v>12</v>
      </c>
      <c r="J20" t="n">
        <v>230.49</v>
      </c>
      <c r="K20" t="n">
        <v>56.94</v>
      </c>
      <c r="L20" t="n">
        <v>5.5</v>
      </c>
      <c r="M20" t="n">
        <v>10</v>
      </c>
      <c r="N20" t="n">
        <v>53.05</v>
      </c>
      <c r="O20" t="n">
        <v>28661.73</v>
      </c>
      <c r="P20" t="n">
        <v>77.58</v>
      </c>
      <c r="Q20" t="n">
        <v>202.82</v>
      </c>
      <c r="R20" t="n">
        <v>24.91</v>
      </c>
      <c r="S20" t="n">
        <v>13.89</v>
      </c>
      <c r="T20" t="n">
        <v>3794.46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178.1008098484716</v>
      </c>
      <c r="AB20" t="n">
        <v>243.6853852877612</v>
      </c>
      <c r="AC20" t="n">
        <v>220.4283941305542</v>
      </c>
      <c r="AD20" t="n">
        <v>178100.8098484715</v>
      </c>
      <c r="AE20" t="n">
        <v>243685.3852877612</v>
      </c>
      <c r="AF20" t="n">
        <v>4.4939644437149e-06</v>
      </c>
      <c r="AG20" t="n">
        <v>7.34375</v>
      </c>
      <c r="AH20" t="n">
        <v>220428.3941305542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11.9407</v>
      </c>
      <c r="E21" t="n">
        <v>8.369999999999999</v>
      </c>
      <c r="F21" t="n">
        <v>5.23</v>
      </c>
      <c r="G21" t="n">
        <v>28.53</v>
      </c>
      <c r="H21" t="n">
        <v>0.44</v>
      </c>
      <c r="I21" t="n">
        <v>11</v>
      </c>
      <c r="J21" t="n">
        <v>230.92</v>
      </c>
      <c r="K21" t="n">
        <v>56.94</v>
      </c>
      <c r="L21" t="n">
        <v>5.75</v>
      </c>
      <c r="M21" t="n">
        <v>9</v>
      </c>
      <c r="N21" t="n">
        <v>53.23</v>
      </c>
      <c r="O21" t="n">
        <v>28714.14</v>
      </c>
      <c r="P21" t="n">
        <v>76.83</v>
      </c>
      <c r="Q21" t="n">
        <v>202.81</v>
      </c>
      <c r="R21" t="n">
        <v>23.73</v>
      </c>
      <c r="S21" t="n">
        <v>13.89</v>
      </c>
      <c r="T21" t="n">
        <v>3211.53</v>
      </c>
      <c r="U21" t="n">
        <v>0.59</v>
      </c>
      <c r="V21" t="n">
        <v>0.74</v>
      </c>
      <c r="W21" t="n">
        <v>0.65</v>
      </c>
      <c r="X21" t="n">
        <v>0.19</v>
      </c>
      <c r="Y21" t="n">
        <v>1</v>
      </c>
      <c r="Z21" t="n">
        <v>10</v>
      </c>
      <c r="AA21" t="n">
        <v>177.1765274119608</v>
      </c>
      <c r="AB21" t="n">
        <v>242.4207412816646</v>
      </c>
      <c r="AC21" t="n">
        <v>219.2844459734601</v>
      </c>
      <c r="AD21" t="n">
        <v>177176.5274119608</v>
      </c>
      <c r="AE21" t="n">
        <v>242420.7412816646</v>
      </c>
      <c r="AF21" t="n">
        <v>4.539432136862604e-06</v>
      </c>
      <c r="AG21" t="n">
        <v>7.265625</v>
      </c>
      <c r="AH21" t="n">
        <v>219284.4459734601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11.9439</v>
      </c>
      <c r="E22" t="n">
        <v>8.369999999999999</v>
      </c>
      <c r="F22" t="n">
        <v>5.23</v>
      </c>
      <c r="G22" t="n">
        <v>28.52</v>
      </c>
      <c r="H22" t="n">
        <v>0.46</v>
      </c>
      <c r="I22" t="n">
        <v>11</v>
      </c>
      <c r="J22" t="n">
        <v>231.34</v>
      </c>
      <c r="K22" t="n">
        <v>56.94</v>
      </c>
      <c r="L22" t="n">
        <v>6</v>
      </c>
      <c r="M22" t="n">
        <v>9</v>
      </c>
      <c r="N22" t="n">
        <v>53.4</v>
      </c>
      <c r="O22" t="n">
        <v>28766.61</v>
      </c>
      <c r="P22" t="n">
        <v>76.66</v>
      </c>
      <c r="Q22" t="n">
        <v>202.81</v>
      </c>
      <c r="R22" t="n">
        <v>23.7</v>
      </c>
      <c r="S22" t="n">
        <v>13.89</v>
      </c>
      <c r="T22" t="n">
        <v>3193.75</v>
      </c>
      <c r="U22" t="n">
        <v>0.59</v>
      </c>
      <c r="V22" t="n">
        <v>0.74</v>
      </c>
      <c r="W22" t="n">
        <v>0.65</v>
      </c>
      <c r="X22" t="n">
        <v>0.19</v>
      </c>
      <c r="Y22" t="n">
        <v>1</v>
      </c>
      <c r="Z22" t="n">
        <v>10</v>
      </c>
      <c r="AA22" t="n">
        <v>177.0863150134438</v>
      </c>
      <c r="AB22" t="n">
        <v>242.2973086981235</v>
      </c>
      <c r="AC22" t="n">
        <v>219.1727936224534</v>
      </c>
      <c r="AD22" t="n">
        <v>177086.3150134438</v>
      </c>
      <c r="AE22" t="n">
        <v>242297.3086981235</v>
      </c>
      <c r="AF22" t="n">
        <v>4.540648663769565e-06</v>
      </c>
      <c r="AG22" t="n">
        <v>7.265625</v>
      </c>
      <c r="AH22" t="n">
        <v>219172.7936224533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12.0216</v>
      </c>
      <c r="E23" t="n">
        <v>8.32</v>
      </c>
      <c r="F23" t="n">
        <v>5.22</v>
      </c>
      <c r="G23" t="n">
        <v>31.31</v>
      </c>
      <c r="H23" t="n">
        <v>0.48</v>
      </c>
      <c r="I23" t="n">
        <v>10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76.31999999999999</v>
      </c>
      <c r="Q23" t="n">
        <v>202.81</v>
      </c>
      <c r="R23" t="n">
        <v>23.28</v>
      </c>
      <c r="S23" t="n">
        <v>13.89</v>
      </c>
      <c r="T23" t="n">
        <v>2988.88</v>
      </c>
      <c r="U23" t="n">
        <v>0.6</v>
      </c>
      <c r="V23" t="n">
        <v>0.74</v>
      </c>
      <c r="W23" t="n">
        <v>0.65</v>
      </c>
      <c r="X23" t="n">
        <v>0.18</v>
      </c>
      <c r="Y23" t="n">
        <v>1</v>
      </c>
      <c r="Z23" t="n">
        <v>10</v>
      </c>
      <c r="AA23" t="n">
        <v>166.139295012798</v>
      </c>
      <c r="AB23" t="n">
        <v>227.3191129848098</v>
      </c>
      <c r="AC23" t="n">
        <v>205.6240958859839</v>
      </c>
      <c r="AD23" t="n">
        <v>166139.295012798</v>
      </c>
      <c r="AE23" t="n">
        <v>227319.1129848098</v>
      </c>
      <c r="AF23" t="n">
        <v>4.570187457729235e-06</v>
      </c>
      <c r="AG23" t="n">
        <v>7.222222222222222</v>
      </c>
      <c r="AH23" t="n">
        <v>205624.0958859839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12.0325</v>
      </c>
      <c r="E24" t="n">
        <v>8.31</v>
      </c>
      <c r="F24" t="n">
        <v>5.21</v>
      </c>
      <c r="G24" t="n">
        <v>31.27</v>
      </c>
      <c r="H24" t="n">
        <v>0.5</v>
      </c>
      <c r="I24" t="n">
        <v>10</v>
      </c>
      <c r="J24" t="n">
        <v>232.2</v>
      </c>
      <c r="K24" t="n">
        <v>56.94</v>
      </c>
      <c r="L24" t="n">
        <v>6.5</v>
      </c>
      <c r="M24" t="n">
        <v>8</v>
      </c>
      <c r="N24" t="n">
        <v>53.75</v>
      </c>
      <c r="O24" t="n">
        <v>28871.74</v>
      </c>
      <c r="P24" t="n">
        <v>76.23999999999999</v>
      </c>
      <c r="Q24" t="n">
        <v>202.82</v>
      </c>
      <c r="R24" t="n">
        <v>22.9</v>
      </c>
      <c r="S24" t="n">
        <v>13.89</v>
      </c>
      <c r="T24" t="n">
        <v>2799.08</v>
      </c>
      <c r="U24" t="n">
        <v>0.61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166.0366046834784</v>
      </c>
      <c r="AB24" t="n">
        <v>227.1786075458573</v>
      </c>
      <c r="AC24" t="n">
        <v>205.4970000889243</v>
      </c>
      <c r="AD24" t="n">
        <v>166036.6046834784</v>
      </c>
      <c r="AE24" t="n">
        <v>227178.6075458573</v>
      </c>
      <c r="AF24" t="n">
        <v>4.574331252506074e-06</v>
      </c>
      <c r="AG24" t="n">
        <v>7.213541666666667</v>
      </c>
      <c r="AH24" t="n">
        <v>205497.0000889243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12.014</v>
      </c>
      <c r="E25" t="n">
        <v>8.32</v>
      </c>
      <c r="F25" t="n">
        <v>5.22</v>
      </c>
      <c r="G25" t="n">
        <v>31.34</v>
      </c>
      <c r="H25" t="n">
        <v>0.52</v>
      </c>
      <c r="I25" t="n">
        <v>10</v>
      </c>
      <c r="J25" t="n">
        <v>232.62</v>
      </c>
      <c r="K25" t="n">
        <v>56.94</v>
      </c>
      <c r="L25" t="n">
        <v>6.75</v>
      </c>
      <c r="M25" t="n">
        <v>8</v>
      </c>
      <c r="N25" t="n">
        <v>53.93</v>
      </c>
      <c r="O25" t="n">
        <v>28924.39</v>
      </c>
      <c r="P25" t="n">
        <v>76.13</v>
      </c>
      <c r="Q25" t="n">
        <v>202.81</v>
      </c>
      <c r="R25" t="n">
        <v>23.39</v>
      </c>
      <c r="S25" t="n">
        <v>13.89</v>
      </c>
      <c r="T25" t="n">
        <v>3042.69</v>
      </c>
      <c r="U25" t="n">
        <v>0.59</v>
      </c>
      <c r="V25" t="n">
        <v>0.74</v>
      </c>
      <c r="W25" t="n">
        <v>0.66</v>
      </c>
      <c r="X25" t="n">
        <v>0.19</v>
      </c>
      <c r="Y25" t="n">
        <v>1</v>
      </c>
      <c r="Z25" t="n">
        <v>10</v>
      </c>
      <c r="AA25" t="n">
        <v>166.0829856524497</v>
      </c>
      <c r="AB25" t="n">
        <v>227.2420680337877</v>
      </c>
      <c r="AC25" t="n">
        <v>205.5544039969541</v>
      </c>
      <c r="AD25" t="n">
        <v>166082.9856524497</v>
      </c>
      <c r="AE25" t="n">
        <v>227242.0680337877</v>
      </c>
      <c r="AF25" t="n">
        <v>4.5672982063252e-06</v>
      </c>
      <c r="AG25" t="n">
        <v>7.222222222222222</v>
      </c>
      <c r="AH25" t="n">
        <v>205554.4039969541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12.1098</v>
      </c>
      <c r="E26" t="n">
        <v>8.26</v>
      </c>
      <c r="F26" t="n">
        <v>5.2</v>
      </c>
      <c r="G26" t="n">
        <v>34.68</v>
      </c>
      <c r="H26" t="n">
        <v>0.53</v>
      </c>
      <c r="I26" t="n">
        <v>9</v>
      </c>
      <c r="J26" t="n">
        <v>233.05</v>
      </c>
      <c r="K26" t="n">
        <v>56.94</v>
      </c>
      <c r="L26" t="n">
        <v>7</v>
      </c>
      <c r="M26" t="n">
        <v>7</v>
      </c>
      <c r="N26" t="n">
        <v>54.11</v>
      </c>
      <c r="O26" t="n">
        <v>28977.11</v>
      </c>
      <c r="P26" t="n">
        <v>75.7</v>
      </c>
      <c r="Q26" t="n">
        <v>202.81</v>
      </c>
      <c r="R26" t="n">
        <v>22.7</v>
      </c>
      <c r="S26" t="n">
        <v>13.89</v>
      </c>
      <c r="T26" t="n">
        <v>2704.94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165.470603909045</v>
      </c>
      <c r="AB26" t="n">
        <v>226.4041803160859</v>
      </c>
      <c r="AC26" t="n">
        <v>204.7964831070466</v>
      </c>
      <c r="AD26" t="n">
        <v>165470.603909045</v>
      </c>
      <c r="AE26" t="n">
        <v>226404.1803160859</v>
      </c>
      <c r="AF26" t="n">
        <v>4.603717980602373e-06</v>
      </c>
      <c r="AG26" t="n">
        <v>7.170138888888889</v>
      </c>
      <c r="AH26" t="n">
        <v>204796.4831070466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12.1135</v>
      </c>
      <c r="E27" t="n">
        <v>8.26</v>
      </c>
      <c r="F27" t="n">
        <v>5.2</v>
      </c>
      <c r="G27" t="n">
        <v>34.66</v>
      </c>
      <c r="H27" t="n">
        <v>0.55</v>
      </c>
      <c r="I27" t="n">
        <v>9</v>
      </c>
      <c r="J27" t="n">
        <v>233.48</v>
      </c>
      <c r="K27" t="n">
        <v>56.94</v>
      </c>
      <c r="L27" t="n">
        <v>7.25</v>
      </c>
      <c r="M27" t="n">
        <v>7</v>
      </c>
      <c r="N27" t="n">
        <v>54.29</v>
      </c>
      <c r="O27" t="n">
        <v>29029.89</v>
      </c>
      <c r="P27" t="n">
        <v>75.40000000000001</v>
      </c>
      <c r="Q27" t="n">
        <v>202.81</v>
      </c>
      <c r="R27" t="n">
        <v>22.58</v>
      </c>
      <c r="S27" t="n">
        <v>13.89</v>
      </c>
      <c r="T27" t="n">
        <v>2646.44</v>
      </c>
      <c r="U27" t="n">
        <v>0.62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165.3216671379015</v>
      </c>
      <c r="AB27" t="n">
        <v>226.2003984551809</v>
      </c>
      <c r="AC27" t="n">
        <v>204.6121499009367</v>
      </c>
      <c r="AD27" t="n">
        <v>165321.6671379015</v>
      </c>
      <c r="AE27" t="n">
        <v>226200.3984551809</v>
      </c>
      <c r="AF27" t="n">
        <v>4.605124589838548e-06</v>
      </c>
      <c r="AG27" t="n">
        <v>7.170138888888889</v>
      </c>
      <c r="AH27" t="n">
        <v>204612.1499009367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12.1102</v>
      </c>
      <c r="E28" t="n">
        <v>8.26</v>
      </c>
      <c r="F28" t="n">
        <v>5.2</v>
      </c>
      <c r="G28" t="n">
        <v>34.68</v>
      </c>
      <c r="H28" t="n">
        <v>0.57</v>
      </c>
      <c r="I28" t="n">
        <v>9</v>
      </c>
      <c r="J28" t="n">
        <v>233.91</v>
      </c>
      <c r="K28" t="n">
        <v>56.94</v>
      </c>
      <c r="L28" t="n">
        <v>7.5</v>
      </c>
      <c r="M28" t="n">
        <v>7</v>
      </c>
      <c r="N28" t="n">
        <v>54.46</v>
      </c>
      <c r="O28" t="n">
        <v>29082.74</v>
      </c>
      <c r="P28" t="n">
        <v>75.43000000000001</v>
      </c>
      <c r="Q28" t="n">
        <v>202.86</v>
      </c>
      <c r="R28" t="n">
        <v>22.76</v>
      </c>
      <c r="S28" t="n">
        <v>13.89</v>
      </c>
      <c r="T28" t="n">
        <v>2732.77</v>
      </c>
      <c r="U28" t="n">
        <v>0.61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165.3477425504659</v>
      </c>
      <c r="AB28" t="n">
        <v>226.2360759850176</v>
      </c>
      <c r="AC28" t="n">
        <v>204.6444224173995</v>
      </c>
      <c r="AD28" t="n">
        <v>165347.7425504659</v>
      </c>
      <c r="AE28" t="n">
        <v>226236.0759850176</v>
      </c>
      <c r="AF28" t="n">
        <v>4.603870046465744e-06</v>
      </c>
      <c r="AG28" t="n">
        <v>7.170138888888889</v>
      </c>
      <c r="AH28" t="n">
        <v>204644.4224173995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12.1972</v>
      </c>
      <c r="E29" t="n">
        <v>8.199999999999999</v>
      </c>
      <c r="F29" t="n">
        <v>5.19</v>
      </c>
      <c r="G29" t="n">
        <v>38.9</v>
      </c>
      <c r="H29" t="n">
        <v>0.59</v>
      </c>
      <c r="I29" t="n">
        <v>8</v>
      </c>
      <c r="J29" t="n">
        <v>234.34</v>
      </c>
      <c r="K29" t="n">
        <v>56.94</v>
      </c>
      <c r="L29" t="n">
        <v>7.75</v>
      </c>
      <c r="M29" t="n">
        <v>6</v>
      </c>
      <c r="N29" t="n">
        <v>54.64</v>
      </c>
      <c r="O29" t="n">
        <v>29135.65</v>
      </c>
      <c r="P29" t="n">
        <v>75.02</v>
      </c>
      <c r="Q29" t="n">
        <v>202.81</v>
      </c>
      <c r="R29" t="n">
        <v>22.29</v>
      </c>
      <c r="S29" t="n">
        <v>13.89</v>
      </c>
      <c r="T29" t="n">
        <v>2506.79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164.8113882275559</v>
      </c>
      <c r="AB29" t="n">
        <v>225.5022123381297</v>
      </c>
      <c r="AC29" t="n">
        <v>203.9805976869862</v>
      </c>
      <c r="AD29" t="n">
        <v>164811.3882275558</v>
      </c>
      <c r="AE29" t="n">
        <v>225502.2123381296</v>
      </c>
      <c r="AF29" t="n">
        <v>4.636944371748771e-06</v>
      </c>
      <c r="AG29" t="n">
        <v>7.118055555555555</v>
      </c>
      <c r="AH29" t="n">
        <v>203980.5976869862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12.1955</v>
      </c>
      <c r="E30" t="n">
        <v>8.199999999999999</v>
      </c>
      <c r="F30" t="n">
        <v>5.19</v>
      </c>
      <c r="G30" t="n">
        <v>38.91</v>
      </c>
      <c r="H30" t="n">
        <v>0.61</v>
      </c>
      <c r="I30" t="n">
        <v>8</v>
      </c>
      <c r="J30" t="n">
        <v>234.77</v>
      </c>
      <c r="K30" t="n">
        <v>56.94</v>
      </c>
      <c r="L30" t="n">
        <v>8</v>
      </c>
      <c r="M30" t="n">
        <v>6</v>
      </c>
      <c r="N30" t="n">
        <v>54.82</v>
      </c>
      <c r="O30" t="n">
        <v>29188.62</v>
      </c>
      <c r="P30" t="n">
        <v>75.08</v>
      </c>
      <c r="Q30" t="n">
        <v>202.81</v>
      </c>
      <c r="R30" t="n">
        <v>22.24</v>
      </c>
      <c r="S30" t="n">
        <v>13.89</v>
      </c>
      <c r="T30" t="n">
        <v>2479.14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164.8445333053791</v>
      </c>
      <c r="AB30" t="n">
        <v>225.5475628958651</v>
      </c>
      <c r="AC30" t="n">
        <v>204.0216200511413</v>
      </c>
      <c r="AD30" t="n">
        <v>164844.5333053792</v>
      </c>
      <c r="AE30" t="n">
        <v>225547.5628958651</v>
      </c>
      <c r="AF30" t="n">
        <v>4.636298091829447e-06</v>
      </c>
      <c r="AG30" t="n">
        <v>7.118055555555555</v>
      </c>
      <c r="AH30" t="n">
        <v>204021.6200511413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12.2096</v>
      </c>
      <c r="E31" t="n">
        <v>8.19</v>
      </c>
      <c r="F31" t="n">
        <v>5.18</v>
      </c>
      <c r="G31" t="n">
        <v>38.84</v>
      </c>
      <c r="H31" t="n">
        <v>0.62</v>
      </c>
      <c r="I31" t="n">
        <v>8</v>
      </c>
      <c r="J31" t="n">
        <v>235.2</v>
      </c>
      <c r="K31" t="n">
        <v>56.94</v>
      </c>
      <c r="L31" t="n">
        <v>8.25</v>
      </c>
      <c r="M31" t="n">
        <v>6</v>
      </c>
      <c r="N31" t="n">
        <v>55</v>
      </c>
      <c r="O31" t="n">
        <v>29241.66</v>
      </c>
      <c r="P31" t="n">
        <v>74.59</v>
      </c>
      <c r="Q31" t="n">
        <v>202.83</v>
      </c>
      <c r="R31" t="n">
        <v>21.93</v>
      </c>
      <c r="S31" t="n">
        <v>13.89</v>
      </c>
      <c r="T31" t="n">
        <v>2323.73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164.5497584917795</v>
      </c>
      <c r="AB31" t="n">
        <v>225.1442389913513</v>
      </c>
      <c r="AC31" t="n">
        <v>203.6567888140056</v>
      </c>
      <c r="AD31" t="n">
        <v>164549.7584917795</v>
      </c>
      <c r="AE31" t="n">
        <v>225144.2389913513</v>
      </c>
      <c r="AF31" t="n">
        <v>4.641658413513248e-06</v>
      </c>
      <c r="AG31" t="n">
        <v>7.109374999999999</v>
      </c>
      <c r="AH31" t="n">
        <v>203656.7888140056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12.2063</v>
      </c>
      <c r="E32" t="n">
        <v>8.19</v>
      </c>
      <c r="F32" t="n">
        <v>5.18</v>
      </c>
      <c r="G32" t="n">
        <v>38.85</v>
      </c>
      <c r="H32" t="n">
        <v>0.64</v>
      </c>
      <c r="I32" t="n">
        <v>8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74.5</v>
      </c>
      <c r="Q32" t="n">
        <v>202.81</v>
      </c>
      <c r="R32" t="n">
        <v>21.98</v>
      </c>
      <c r="S32" t="n">
        <v>13.89</v>
      </c>
      <c r="T32" t="n">
        <v>2349.37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164.5219200915002</v>
      </c>
      <c r="AB32" t="n">
        <v>225.1061492639456</v>
      </c>
      <c r="AC32" t="n">
        <v>203.6223343167242</v>
      </c>
      <c r="AD32" t="n">
        <v>164521.9200915002</v>
      </c>
      <c r="AE32" t="n">
        <v>225106.1492639456</v>
      </c>
      <c r="AF32" t="n">
        <v>4.640403870140443e-06</v>
      </c>
      <c r="AG32" t="n">
        <v>7.109374999999999</v>
      </c>
      <c r="AH32" t="n">
        <v>203622.3343167242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12.2212</v>
      </c>
      <c r="E33" t="n">
        <v>8.18</v>
      </c>
      <c r="F33" t="n">
        <v>5.17</v>
      </c>
      <c r="G33" t="n">
        <v>38.78</v>
      </c>
      <c r="H33" t="n">
        <v>0.66</v>
      </c>
      <c r="I33" t="n">
        <v>8</v>
      </c>
      <c r="J33" t="n">
        <v>236.06</v>
      </c>
      <c r="K33" t="n">
        <v>56.94</v>
      </c>
      <c r="L33" t="n">
        <v>8.75</v>
      </c>
      <c r="M33" t="n">
        <v>6</v>
      </c>
      <c r="N33" t="n">
        <v>55.36</v>
      </c>
      <c r="O33" t="n">
        <v>29347.92</v>
      </c>
      <c r="P33" t="n">
        <v>74.17</v>
      </c>
      <c r="Q33" t="n">
        <v>202.81</v>
      </c>
      <c r="R33" t="n">
        <v>21.84</v>
      </c>
      <c r="S33" t="n">
        <v>13.89</v>
      </c>
      <c r="T33" t="n">
        <v>2278.08</v>
      </c>
      <c r="U33" t="n">
        <v>0.64</v>
      </c>
      <c r="V33" t="n">
        <v>0.75</v>
      </c>
      <c r="W33" t="n">
        <v>0.65</v>
      </c>
      <c r="X33" t="n">
        <v>0.13</v>
      </c>
      <c r="Y33" t="n">
        <v>1</v>
      </c>
      <c r="Z33" t="n">
        <v>10</v>
      </c>
      <c r="AA33" t="n">
        <v>164.2960703367124</v>
      </c>
      <c r="AB33" t="n">
        <v>224.7971316656572</v>
      </c>
      <c r="AC33" t="n">
        <v>203.3428089243074</v>
      </c>
      <c r="AD33" t="n">
        <v>164296.0703367124</v>
      </c>
      <c r="AE33" t="n">
        <v>224797.1316656572</v>
      </c>
      <c r="AF33" t="n">
        <v>4.646068323550985e-06</v>
      </c>
      <c r="AG33" t="n">
        <v>7.100694444444445</v>
      </c>
      <c r="AH33" t="n">
        <v>203342.8089243074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12.2951</v>
      </c>
      <c r="E34" t="n">
        <v>8.130000000000001</v>
      </c>
      <c r="F34" t="n">
        <v>5.17</v>
      </c>
      <c r="G34" t="n">
        <v>44.27</v>
      </c>
      <c r="H34" t="n">
        <v>0.68</v>
      </c>
      <c r="I34" t="n">
        <v>7</v>
      </c>
      <c r="J34" t="n">
        <v>236.49</v>
      </c>
      <c r="K34" t="n">
        <v>56.94</v>
      </c>
      <c r="L34" t="n">
        <v>9</v>
      </c>
      <c r="M34" t="n">
        <v>5</v>
      </c>
      <c r="N34" t="n">
        <v>55.55</v>
      </c>
      <c r="O34" t="n">
        <v>29401.15</v>
      </c>
      <c r="P34" t="n">
        <v>73.94</v>
      </c>
      <c r="Q34" t="n">
        <v>202.81</v>
      </c>
      <c r="R34" t="n">
        <v>21.52</v>
      </c>
      <c r="S34" t="n">
        <v>13.89</v>
      </c>
      <c r="T34" t="n">
        <v>2122.79</v>
      </c>
      <c r="U34" t="n">
        <v>0.65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163.922638979531</v>
      </c>
      <c r="AB34" t="n">
        <v>224.286186408133</v>
      </c>
      <c r="AC34" t="n">
        <v>202.880627565045</v>
      </c>
      <c r="AD34" t="n">
        <v>163922.638979531</v>
      </c>
      <c r="AE34" t="n">
        <v>224286.186408133</v>
      </c>
      <c r="AF34" t="n">
        <v>4.674162491808637e-06</v>
      </c>
      <c r="AG34" t="n">
        <v>7.057291666666668</v>
      </c>
      <c r="AH34" t="n">
        <v>202880.627565045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12.3178</v>
      </c>
      <c r="E35" t="n">
        <v>8.119999999999999</v>
      </c>
      <c r="F35" t="n">
        <v>5.15</v>
      </c>
      <c r="G35" t="n">
        <v>44.15</v>
      </c>
      <c r="H35" t="n">
        <v>0.6899999999999999</v>
      </c>
      <c r="I35" t="n">
        <v>7</v>
      </c>
      <c r="J35" t="n">
        <v>236.92</v>
      </c>
      <c r="K35" t="n">
        <v>56.94</v>
      </c>
      <c r="L35" t="n">
        <v>9.25</v>
      </c>
      <c r="M35" t="n">
        <v>5</v>
      </c>
      <c r="N35" t="n">
        <v>55.73</v>
      </c>
      <c r="O35" t="n">
        <v>29454.44</v>
      </c>
      <c r="P35" t="n">
        <v>73.86</v>
      </c>
      <c r="Q35" t="n">
        <v>202.81</v>
      </c>
      <c r="R35" t="n">
        <v>21.18</v>
      </c>
      <c r="S35" t="n">
        <v>13.89</v>
      </c>
      <c r="T35" t="n">
        <v>1954.19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163.7580072964526</v>
      </c>
      <c r="AB35" t="n">
        <v>224.060930076308</v>
      </c>
      <c r="AC35" t="n">
        <v>202.6768693813801</v>
      </c>
      <c r="AD35" t="n">
        <v>163758.0072964526</v>
      </c>
      <c r="AE35" t="n">
        <v>224060.9300763081</v>
      </c>
      <c r="AF35" t="n">
        <v>4.682792229554899e-06</v>
      </c>
      <c r="AG35" t="n">
        <v>7.048611111111111</v>
      </c>
      <c r="AH35" t="n">
        <v>202676.8693813801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12.3001</v>
      </c>
      <c r="E36" t="n">
        <v>8.130000000000001</v>
      </c>
      <c r="F36" t="n">
        <v>5.16</v>
      </c>
      <c r="G36" t="n">
        <v>44.25</v>
      </c>
      <c r="H36" t="n">
        <v>0.71</v>
      </c>
      <c r="I36" t="n">
        <v>7</v>
      </c>
      <c r="J36" t="n">
        <v>237.35</v>
      </c>
      <c r="K36" t="n">
        <v>56.94</v>
      </c>
      <c r="L36" t="n">
        <v>9.5</v>
      </c>
      <c r="M36" t="n">
        <v>5</v>
      </c>
      <c r="N36" t="n">
        <v>55.91</v>
      </c>
      <c r="O36" t="n">
        <v>29507.8</v>
      </c>
      <c r="P36" t="n">
        <v>74</v>
      </c>
      <c r="Q36" t="n">
        <v>202.84</v>
      </c>
      <c r="R36" t="n">
        <v>21.45</v>
      </c>
      <c r="S36" t="n">
        <v>13.89</v>
      </c>
      <c r="T36" t="n">
        <v>2090.04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163.9075859995056</v>
      </c>
      <c r="AB36" t="n">
        <v>224.2655902567716</v>
      </c>
      <c r="AC36" t="n">
        <v>202.8619970814627</v>
      </c>
      <c r="AD36" t="n">
        <v>163907.5859995056</v>
      </c>
      <c r="AE36" t="n">
        <v>224265.5902567717</v>
      </c>
      <c r="AF36" t="n">
        <v>4.676063315100766e-06</v>
      </c>
      <c r="AG36" t="n">
        <v>7.057291666666668</v>
      </c>
      <c r="AH36" t="n">
        <v>202861.9970814627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12.2968</v>
      </c>
      <c r="E37" t="n">
        <v>8.130000000000001</v>
      </c>
      <c r="F37" t="n">
        <v>5.16</v>
      </c>
      <c r="G37" t="n">
        <v>44.26</v>
      </c>
      <c r="H37" t="n">
        <v>0.73</v>
      </c>
      <c r="I37" t="n">
        <v>7</v>
      </c>
      <c r="J37" t="n">
        <v>237.79</v>
      </c>
      <c r="K37" t="n">
        <v>56.94</v>
      </c>
      <c r="L37" t="n">
        <v>9.75</v>
      </c>
      <c r="M37" t="n">
        <v>5</v>
      </c>
      <c r="N37" t="n">
        <v>56.09</v>
      </c>
      <c r="O37" t="n">
        <v>29561.22</v>
      </c>
      <c r="P37" t="n">
        <v>74</v>
      </c>
      <c r="Q37" t="n">
        <v>202.81</v>
      </c>
      <c r="R37" t="n">
        <v>21.55</v>
      </c>
      <c r="S37" t="n">
        <v>13.89</v>
      </c>
      <c r="T37" t="n">
        <v>2138.49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163.919609715958</v>
      </c>
      <c r="AB37" t="n">
        <v>224.2820416360709</v>
      </c>
      <c r="AC37" t="n">
        <v>202.8768783642112</v>
      </c>
      <c r="AD37" t="n">
        <v>163919.609715958</v>
      </c>
      <c r="AE37" t="n">
        <v>224282.0416360708</v>
      </c>
      <c r="AF37" t="n">
        <v>4.674808771727961e-06</v>
      </c>
      <c r="AG37" t="n">
        <v>7.057291666666668</v>
      </c>
      <c r="AH37" t="n">
        <v>202876.8783642112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12.3119</v>
      </c>
      <c r="E38" t="n">
        <v>8.119999999999999</v>
      </c>
      <c r="F38" t="n">
        <v>5.15</v>
      </c>
      <c r="G38" t="n">
        <v>44.18</v>
      </c>
      <c r="H38" t="n">
        <v>0.75</v>
      </c>
      <c r="I38" t="n">
        <v>7</v>
      </c>
      <c r="J38" t="n">
        <v>238.22</v>
      </c>
      <c r="K38" t="n">
        <v>56.94</v>
      </c>
      <c r="L38" t="n">
        <v>10</v>
      </c>
      <c r="M38" t="n">
        <v>5</v>
      </c>
      <c r="N38" t="n">
        <v>56.28</v>
      </c>
      <c r="O38" t="n">
        <v>29614.71</v>
      </c>
      <c r="P38" t="n">
        <v>73.58</v>
      </c>
      <c r="Q38" t="n">
        <v>202.81</v>
      </c>
      <c r="R38" t="n">
        <v>21.23</v>
      </c>
      <c r="S38" t="n">
        <v>13.89</v>
      </c>
      <c r="T38" t="n">
        <v>1977.46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163.6556439530297</v>
      </c>
      <c r="AB38" t="n">
        <v>223.920872033885</v>
      </c>
      <c r="AC38" t="n">
        <v>202.5501782819531</v>
      </c>
      <c r="AD38" t="n">
        <v>163655.6439530297</v>
      </c>
      <c r="AE38" t="n">
        <v>223920.872033885</v>
      </c>
      <c r="AF38" t="n">
        <v>4.680549258070187e-06</v>
      </c>
      <c r="AG38" t="n">
        <v>7.048611111111111</v>
      </c>
      <c r="AH38" t="n">
        <v>202550.1782819531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12.2942</v>
      </c>
      <c r="E39" t="n">
        <v>8.130000000000001</v>
      </c>
      <c r="F39" t="n">
        <v>5.17</v>
      </c>
      <c r="G39" t="n">
        <v>44.28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73.39</v>
      </c>
      <c r="Q39" t="n">
        <v>202.81</v>
      </c>
      <c r="R39" t="n">
        <v>21.72</v>
      </c>
      <c r="S39" t="n">
        <v>13.89</v>
      </c>
      <c r="T39" t="n">
        <v>2224.59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163.6824655600163</v>
      </c>
      <c r="AB39" t="n">
        <v>223.9575705398497</v>
      </c>
      <c r="AC39" t="n">
        <v>202.5833743340152</v>
      </c>
      <c r="AD39" t="n">
        <v>163682.4655600163</v>
      </c>
      <c r="AE39" t="n">
        <v>223957.5705398497</v>
      </c>
      <c r="AF39" t="n">
        <v>4.673820343616055e-06</v>
      </c>
      <c r="AG39" t="n">
        <v>7.057291666666668</v>
      </c>
      <c r="AH39" t="n">
        <v>202583.3743340152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12.4087</v>
      </c>
      <c r="E40" t="n">
        <v>8.06</v>
      </c>
      <c r="F40" t="n">
        <v>5.13</v>
      </c>
      <c r="G40" t="n">
        <v>51.35</v>
      </c>
      <c r="H40" t="n">
        <v>0.78</v>
      </c>
      <c r="I40" t="n">
        <v>6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72.65000000000001</v>
      </c>
      <c r="Q40" t="n">
        <v>202.81</v>
      </c>
      <c r="R40" t="n">
        <v>20.67</v>
      </c>
      <c r="S40" t="n">
        <v>13.89</v>
      </c>
      <c r="T40" t="n">
        <v>1705.91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162.6832906933448</v>
      </c>
      <c r="AB40" t="n">
        <v>222.5904554067864</v>
      </c>
      <c r="AC40" t="n">
        <v>201.346734750493</v>
      </c>
      <c r="AD40" t="n">
        <v>162683.2906933448</v>
      </c>
      <c r="AE40" t="n">
        <v>222590.4554067864</v>
      </c>
      <c r="AF40" t="n">
        <v>4.717349197005785e-06</v>
      </c>
      <c r="AG40" t="n">
        <v>6.996527777777779</v>
      </c>
      <c r="AH40" t="n">
        <v>201346.734750493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12.4014</v>
      </c>
      <c r="E41" t="n">
        <v>8.06</v>
      </c>
      <c r="F41" t="n">
        <v>5.14</v>
      </c>
      <c r="G41" t="n">
        <v>51.39</v>
      </c>
      <c r="H41" t="n">
        <v>0.8</v>
      </c>
      <c r="I41" t="n">
        <v>6</v>
      </c>
      <c r="J41" t="n">
        <v>239.53</v>
      </c>
      <c r="K41" t="n">
        <v>56.94</v>
      </c>
      <c r="L41" t="n">
        <v>10.75</v>
      </c>
      <c r="M41" t="n">
        <v>4</v>
      </c>
      <c r="N41" t="n">
        <v>56.83</v>
      </c>
      <c r="O41" t="n">
        <v>29775.57</v>
      </c>
      <c r="P41" t="n">
        <v>72.76000000000001</v>
      </c>
      <c r="Q41" t="n">
        <v>202.81</v>
      </c>
      <c r="R41" t="n">
        <v>20.75</v>
      </c>
      <c r="S41" t="n">
        <v>13.89</v>
      </c>
      <c r="T41" t="n">
        <v>1745.34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162.78050294711</v>
      </c>
      <c r="AB41" t="n">
        <v>222.7234655010897</v>
      </c>
      <c r="AC41" t="n">
        <v>201.4670505480769</v>
      </c>
      <c r="AD41" t="n">
        <v>162780.50294711</v>
      </c>
      <c r="AE41" t="n">
        <v>222723.4655010898</v>
      </c>
      <c r="AF41" t="n">
        <v>4.71457399499928e-06</v>
      </c>
      <c r="AG41" t="n">
        <v>6.996527777777779</v>
      </c>
      <c r="AH41" t="n">
        <v>201467.0505480769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12.4014</v>
      </c>
      <c r="E42" t="n">
        <v>8.06</v>
      </c>
      <c r="F42" t="n">
        <v>5.14</v>
      </c>
      <c r="G42" t="n">
        <v>51.39</v>
      </c>
      <c r="H42" t="n">
        <v>0.82</v>
      </c>
      <c r="I42" t="n">
        <v>6</v>
      </c>
      <c r="J42" t="n">
        <v>239.96</v>
      </c>
      <c r="K42" t="n">
        <v>56.94</v>
      </c>
      <c r="L42" t="n">
        <v>11</v>
      </c>
      <c r="M42" t="n">
        <v>4</v>
      </c>
      <c r="N42" t="n">
        <v>57.02</v>
      </c>
      <c r="O42" t="n">
        <v>29829.32</v>
      </c>
      <c r="P42" t="n">
        <v>72.65000000000001</v>
      </c>
      <c r="Q42" t="n">
        <v>202.82</v>
      </c>
      <c r="R42" t="n">
        <v>20.78</v>
      </c>
      <c r="S42" t="n">
        <v>13.89</v>
      </c>
      <c r="T42" t="n">
        <v>1759.24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162.732232958047</v>
      </c>
      <c r="AB42" t="n">
        <v>222.6574203725322</v>
      </c>
      <c r="AC42" t="n">
        <v>201.4073086738939</v>
      </c>
      <c r="AD42" t="n">
        <v>162732.232958047</v>
      </c>
      <c r="AE42" t="n">
        <v>222657.4203725322</v>
      </c>
      <c r="AF42" t="n">
        <v>4.71457399499928e-06</v>
      </c>
      <c r="AG42" t="n">
        <v>6.996527777777779</v>
      </c>
      <c r="AH42" t="n">
        <v>201407.3086738939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12.4172</v>
      </c>
      <c r="E43" t="n">
        <v>8.050000000000001</v>
      </c>
      <c r="F43" t="n">
        <v>5.13</v>
      </c>
      <c r="G43" t="n">
        <v>51.29</v>
      </c>
      <c r="H43" t="n">
        <v>0.83</v>
      </c>
      <c r="I43" t="n">
        <v>6</v>
      </c>
      <c r="J43" t="n">
        <v>240.4</v>
      </c>
      <c r="K43" t="n">
        <v>56.94</v>
      </c>
      <c r="L43" t="n">
        <v>11.25</v>
      </c>
      <c r="M43" t="n">
        <v>4</v>
      </c>
      <c r="N43" t="n">
        <v>57.21</v>
      </c>
      <c r="O43" t="n">
        <v>29883.27</v>
      </c>
      <c r="P43" t="n">
        <v>72.55</v>
      </c>
      <c r="Q43" t="n">
        <v>202.82</v>
      </c>
      <c r="R43" t="n">
        <v>20.54</v>
      </c>
      <c r="S43" t="n">
        <v>13.89</v>
      </c>
      <c r="T43" t="n">
        <v>1640.67</v>
      </c>
      <c r="U43" t="n">
        <v>0.68</v>
      </c>
      <c r="V43" t="n">
        <v>0.75</v>
      </c>
      <c r="W43" t="n">
        <v>0.64</v>
      </c>
      <c r="X43" t="n">
        <v>0.09</v>
      </c>
      <c r="Y43" t="n">
        <v>1</v>
      </c>
      <c r="Z43" t="n">
        <v>10</v>
      </c>
      <c r="AA43" t="n">
        <v>162.6095161327158</v>
      </c>
      <c r="AB43" t="n">
        <v>222.48951379823</v>
      </c>
      <c r="AC43" t="n">
        <v>201.2554268673846</v>
      </c>
      <c r="AD43" t="n">
        <v>162609.5161327158</v>
      </c>
      <c r="AE43" t="n">
        <v>222489.5137982299</v>
      </c>
      <c r="AF43" t="n">
        <v>4.720580596602403e-06</v>
      </c>
      <c r="AG43" t="n">
        <v>6.987847222222223</v>
      </c>
      <c r="AH43" t="n">
        <v>201255.4268673846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12.4044</v>
      </c>
      <c r="E44" t="n">
        <v>8.06</v>
      </c>
      <c r="F44" t="n">
        <v>5.14</v>
      </c>
      <c r="G44" t="n">
        <v>51.38</v>
      </c>
      <c r="H44" t="n">
        <v>0.85</v>
      </c>
      <c r="I44" t="n">
        <v>6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72.48999999999999</v>
      </c>
      <c r="Q44" t="n">
        <v>202.84</v>
      </c>
      <c r="R44" t="n">
        <v>20.7</v>
      </c>
      <c r="S44" t="n">
        <v>13.89</v>
      </c>
      <c r="T44" t="n">
        <v>1717.51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162.6514462113001</v>
      </c>
      <c r="AB44" t="n">
        <v>222.5468843815734</v>
      </c>
      <c r="AC44" t="n">
        <v>201.307322082774</v>
      </c>
      <c r="AD44" t="n">
        <v>162651.4462113001</v>
      </c>
      <c r="AE44" t="n">
        <v>222546.8843815734</v>
      </c>
      <c r="AF44" t="n">
        <v>4.715714488974556e-06</v>
      </c>
      <c r="AG44" t="n">
        <v>6.996527777777779</v>
      </c>
      <c r="AH44" t="n">
        <v>201307.322082774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12.4104</v>
      </c>
      <c r="E45" t="n">
        <v>8.06</v>
      </c>
      <c r="F45" t="n">
        <v>5.13</v>
      </c>
      <c r="G45" t="n">
        <v>51.34</v>
      </c>
      <c r="H45" t="n">
        <v>0.87</v>
      </c>
      <c r="I45" t="n">
        <v>6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72.3</v>
      </c>
      <c r="Q45" t="n">
        <v>202.81</v>
      </c>
      <c r="R45" t="n">
        <v>20.66</v>
      </c>
      <c r="S45" t="n">
        <v>13.89</v>
      </c>
      <c r="T45" t="n">
        <v>1701</v>
      </c>
      <c r="U45" t="n">
        <v>0.67</v>
      </c>
      <c r="V45" t="n">
        <v>0.75</v>
      </c>
      <c r="W45" t="n">
        <v>0.64</v>
      </c>
      <c r="X45" t="n">
        <v>0.1</v>
      </c>
      <c r="Y45" t="n">
        <v>1</v>
      </c>
      <c r="Z45" t="n">
        <v>10</v>
      </c>
      <c r="AA45" t="n">
        <v>162.5238227453379</v>
      </c>
      <c r="AB45" t="n">
        <v>222.3722643250941</v>
      </c>
      <c r="AC45" t="n">
        <v>201.1493675194042</v>
      </c>
      <c r="AD45" t="n">
        <v>162523.8227453379</v>
      </c>
      <c r="AE45" t="n">
        <v>222372.2643250941</v>
      </c>
      <c r="AF45" t="n">
        <v>4.717995476925109e-06</v>
      </c>
      <c r="AG45" t="n">
        <v>6.996527777777779</v>
      </c>
      <c r="AH45" t="n">
        <v>201149.3675194042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12.4048</v>
      </c>
      <c r="E46" t="n">
        <v>8.06</v>
      </c>
      <c r="F46" t="n">
        <v>5.14</v>
      </c>
      <c r="G46" t="n">
        <v>51.37</v>
      </c>
      <c r="H46" t="n">
        <v>0.88</v>
      </c>
      <c r="I46" t="n">
        <v>6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72.25</v>
      </c>
      <c r="Q46" t="n">
        <v>202.81</v>
      </c>
      <c r="R46" t="n">
        <v>20.69</v>
      </c>
      <c r="S46" t="n">
        <v>13.89</v>
      </c>
      <c r="T46" t="n">
        <v>1714.78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162.5447490100993</v>
      </c>
      <c r="AB46" t="n">
        <v>222.4008965637422</v>
      </c>
      <c r="AC46" t="n">
        <v>201.1752671373813</v>
      </c>
      <c r="AD46" t="n">
        <v>162544.7490100992</v>
      </c>
      <c r="AE46" t="n">
        <v>222400.8965637422</v>
      </c>
      <c r="AF46" t="n">
        <v>4.715866554837926e-06</v>
      </c>
      <c r="AG46" t="n">
        <v>6.996527777777779</v>
      </c>
      <c r="AH46" t="n">
        <v>201175.2671373813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12.4061</v>
      </c>
      <c r="E47" t="n">
        <v>8.06</v>
      </c>
      <c r="F47" t="n">
        <v>5.14</v>
      </c>
      <c r="G47" t="n">
        <v>51.36</v>
      </c>
      <c r="H47" t="n">
        <v>0.9</v>
      </c>
      <c r="I47" t="n">
        <v>6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72.14</v>
      </c>
      <c r="Q47" t="n">
        <v>202.81</v>
      </c>
      <c r="R47" t="n">
        <v>20.65</v>
      </c>
      <c r="S47" t="n">
        <v>13.89</v>
      </c>
      <c r="T47" t="n">
        <v>1696.59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162.4919273547436</v>
      </c>
      <c r="AB47" t="n">
        <v>222.3286236445577</v>
      </c>
      <c r="AC47" t="n">
        <v>201.1098918441681</v>
      </c>
      <c r="AD47" t="n">
        <v>162491.9273547436</v>
      </c>
      <c r="AE47" t="n">
        <v>222328.6236445577</v>
      </c>
      <c r="AF47" t="n">
        <v>4.71636076889388e-06</v>
      </c>
      <c r="AG47" t="n">
        <v>6.996527777777779</v>
      </c>
      <c r="AH47" t="n">
        <v>201109.8918441681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12.4091</v>
      </c>
      <c r="E48" t="n">
        <v>8.06</v>
      </c>
      <c r="F48" t="n">
        <v>5.13</v>
      </c>
      <c r="G48" t="n">
        <v>51.34</v>
      </c>
      <c r="H48" t="n">
        <v>0.92</v>
      </c>
      <c r="I48" t="n">
        <v>6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71.81</v>
      </c>
      <c r="Q48" t="n">
        <v>202.81</v>
      </c>
      <c r="R48" t="n">
        <v>20.73</v>
      </c>
      <c r="S48" t="n">
        <v>13.89</v>
      </c>
      <c r="T48" t="n">
        <v>1732.83</v>
      </c>
      <c r="U48" t="n">
        <v>0.67</v>
      </c>
      <c r="V48" t="n">
        <v>0.75</v>
      </c>
      <c r="W48" t="n">
        <v>0.64</v>
      </c>
      <c r="X48" t="n">
        <v>0.1</v>
      </c>
      <c r="Y48" t="n">
        <v>1</v>
      </c>
      <c r="Z48" t="n">
        <v>10</v>
      </c>
      <c r="AA48" t="n">
        <v>162.3135019641522</v>
      </c>
      <c r="AB48" t="n">
        <v>222.084494153578</v>
      </c>
      <c r="AC48" t="n">
        <v>200.8890617291695</v>
      </c>
      <c r="AD48" t="n">
        <v>162313.5019641522</v>
      </c>
      <c r="AE48" t="n">
        <v>222084.494153578</v>
      </c>
      <c r="AF48" t="n">
        <v>4.717501262869156e-06</v>
      </c>
      <c r="AG48" t="n">
        <v>6.996527777777779</v>
      </c>
      <c r="AH48" t="n">
        <v>200889.0617291695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12.3911</v>
      </c>
      <c r="E49" t="n">
        <v>8.07</v>
      </c>
      <c r="F49" t="n">
        <v>5.15</v>
      </c>
      <c r="G49" t="n">
        <v>51.46</v>
      </c>
      <c r="H49" t="n">
        <v>0.93</v>
      </c>
      <c r="I49" t="n">
        <v>6</v>
      </c>
      <c r="J49" t="n">
        <v>243.03</v>
      </c>
      <c r="K49" t="n">
        <v>56.94</v>
      </c>
      <c r="L49" t="n">
        <v>12.75</v>
      </c>
      <c r="M49" t="n">
        <v>4</v>
      </c>
      <c r="N49" t="n">
        <v>58.34</v>
      </c>
      <c r="O49" t="n">
        <v>30207.61</v>
      </c>
      <c r="P49" t="n">
        <v>71.81</v>
      </c>
      <c r="Q49" t="n">
        <v>202.81</v>
      </c>
      <c r="R49" t="n">
        <v>21.03</v>
      </c>
      <c r="S49" t="n">
        <v>13.89</v>
      </c>
      <c r="T49" t="n">
        <v>1884.7</v>
      </c>
      <c r="U49" t="n">
        <v>0.66</v>
      </c>
      <c r="V49" t="n">
        <v>0.75</v>
      </c>
      <c r="W49" t="n">
        <v>0.65</v>
      </c>
      <c r="X49" t="n">
        <v>0.11</v>
      </c>
      <c r="Y49" t="n">
        <v>1</v>
      </c>
      <c r="Z49" t="n">
        <v>10</v>
      </c>
      <c r="AA49" t="n">
        <v>162.5935275526477</v>
      </c>
      <c r="AB49" t="n">
        <v>222.4676375176144</v>
      </c>
      <c r="AC49" t="n">
        <v>201.2356384282875</v>
      </c>
      <c r="AD49" t="n">
        <v>162593.5275526477</v>
      </c>
      <c r="AE49" t="n">
        <v>222467.6375176144</v>
      </c>
      <c r="AF49" t="n">
        <v>4.710658299017496e-06</v>
      </c>
      <c r="AG49" t="n">
        <v>7.005208333333333</v>
      </c>
      <c r="AH49" t="n">
        <v>201235.6384282875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12.4961</v>
      </c>
      <c r="E50" t="n">
        <v>8</v>
      </c>
      <c r="F50" t="n">
        <v>5.12</v>
      </c>
      <c r="G50" t="n">
        <v>61.47</v>
      </c>
      <c r="H50" t="n">
        <v>0.95</v>
      </c>
      <c r="I50" t="n">
        <v>5</v>
      </c>
      <c r="J50" t="n">
        <v>243.47</v>
      </c>
      <c r="K50" t="n">
        <v>56.94</v>
      </c>
      <c r="L50" t="n">
        <v>13</v>
      </c>
      <c r="M50" t="n">
        <v>3</v>
      </c>
      <c r="N50" t="n">
        <v>58.53</v>
      </c>
      <c r="O50" t="n">
        <v>30261.91</v>
      </c>
      <c r="P50" t="n">
        <v>71.38</v>
      </c>
      <c r="Q50" t="n">
        <v>202.82</v>
      </c>
      <c r="R50" t="n">
        <v>20.26</v>
      </c>
      <c r="S50" t="n">
        <v>13.89</v>
      </c>
      <c r="T50" t="n">
        <v>1506.33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161.8012043105498</v>
      </c>
      <c r="AB50" t="n">
        <v>221.3835459029422</v>
      </c>
      <c r="AC50" t="n">
        <v>200.2550109957872</v>
      </c>
      <c r="AD50" t="n">
        <v>161801.2043105499</v>
      </c>
      <c r="AE50" t="n">
        <v>221383.5459029422</v>
      </c>
      <c r="AF50" t="n">
        <v>4.750575588152184e-06</v>
      </c>
      <c r="AG50" t="n">
        <v>6.944444444444445</v>
      </c>
      <c r="AH50" t="n">
        <v>200255.0109957872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12.4996</v>
      </c>
      <c r="E51" t="n">
        <v>8</v>
      </c>
      <c r="F51" t="n">
        <v>5.12</v>
      </c>
      <c r="G51" t="n">
        <v>61.44</v>
      </c>
      <c r="H51" t="n">
        <v>0.97</v>
      </c>
      <c r="I51" t="n">
        <v>5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71.26000000000001</v>
      </c>
      <c r="Q51" t="n">
        <v>202.81</v>
      </c>
      <c r="R51" t="n">
        <v>20.23</v>
      </c>
      <c r="S51" t="n">
        <v>13.89</v>
      </c>
      <c r="T51" t="n">
        <v>1489.85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161.7369563503345</v>
      </c>
      <c r="AB51" t="n">
        <v>221.2956390093556</v>
      </c>
      <c r="AC51" t="n">
        <v>200.1754938127463</v>
      </c>
      <c r="AD51" t="n">
        <v>161736.9563503345</v>
      </c>
      <c r="AE51" t="n">
        <v>221295.6390093556</v>
      </c>
      <c r="AF51" t="n">
        <v>4.751906164456673e-06</v>
      </c>
      <c r="AG51" t="n">
        <v>6.944444444444445</v>
      </c>
      <c r="AH51" t="n">
        <v>200175.4938127463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12.4974</v>
      </c>
      <c r="E52" t="n">
        <v>8</v>
      </c>
      <c r="F52" t="n">
        <v>5.12</v>
      </c>
      <c r="G52" t="n">
        <v>61.46</v>
      </c>
      <c r="H52" t="n">
        <v>0.98</v>
      </c>
      <c r="I52" t="n">
        <v>5</v>
      </c>
      <c r="J52" t="n">
        <v>244.35</v>
      </c>
      <c r="K52" t="n">
        <v>56.94</v>
      </c>
      <c r="L52" t="n">
        <v>13.5</v>
      </c>
      <c r="M52" t="n">
        <v>3</v>
      </c>
      <c r="N52" t="n">
        <v>58.91</v>
      </c>
      <c r="O52" t="n">
        <v>30370.7</v>
      </c>
      <c r="P52" t="n">
        <v>71.06</v>
      </c>
      <c r="Q52" t="n">
        <v>202.81</v>
      </c>
      <c r="R52" t="n">
        <v>20.22</v>
      </c>
      <c r="S52" t="n">
        <v>13.89</v>
      </c>
      <c r="T52" t="n">
        <v>1484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161.6574019653053</v>
      </c>
      <c r="AB52" t="n">
        <v>221.1867891900669</v>
      </c>
      <c r="AC52" t="n">
        <v>200.0770324674388</v>
      </c>
      <c r="AD52" t="n">
        <v>161657.4019653053</v>
      </c>
      <c r="AE52" t="n">
        <v>221186.7891900669</v>
      </c>
      <c r="AF52" t="n">
        <v>4.751069802208137e-06</v>
      </c>
      <c r="AG52" t="n">
        <v>6.944444444444445</v>
      </c>
      <c r="AH52" t="n">
        <v>200077.0324674388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12.5017</v>
      </c>
      <c r="E53" t="n">
        <v>8</v>
      </c>
      <c r="F53" t="n">
        <v>5.12</v>
      </c>
      <c r="G53" t="n">
        <v>61.42</v>
      </c>
      <c r="H53" t="n">
        <v>1</v>
      </c>
      <c r="I53" t="n">
        <v>5</v>
      </c>
      <c r="J53" t="n">
        <v>244.79</v>
      </c>
      <c r="K53" t="n">
        <v>56.94</v>
      </c>
      <c r="L53" t="n">
        <v>13.75</v>
      </c>
      <c r="M53" t="n">
        <v>3</v>
      </c>
      <c r="N53" t="n">
        <v>59.1</v>
      </c>
      <c r="O53" t="n">
        <v>30425.2</v>
      </c>
      <c r="P53" t="n">
        <v>70.98</v>
      </c>
      <c r="Q53" t="n">
        <v>202.81</v>
      </c>
      <c r="R53" t="n">
        <v>20.17</v>
      </c>
      <c r="S53" t="n">
        <v>13.89</v>
      </c>
      <c r="T53" t="n">
        <v>1458.04</v>
      </c>
      <c r="U53" t="n">
        <v>0.6899999999999999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161.6078829648496</v>
      </c>
      <c r="AB53" t="n">
        <v>221.1190351090194</v>
      </c>
      <c r="AC53" t="n">
        <v>200.015744740793</v>
      </c>
      <c r="AD53" t="n">
        <v>161607.8829648496</v>
      </c>
      <c r="AE53" t="n">
        <v>221119.0351090194</v>
      </c>
      <c r="AF53" t="n">
        <v>4.752704510239366e-06</v>
      </c>
      <c r="AG53" t="n">
        <v>6.944444444444445</v>
      </c>
      <c r="AH53" t="n">
        <v>200015.744740793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12.5</v>
      </c>
      <c r="E54" t="n">
        <v>8</v>
      </c>
      <c r="F54" t="n">
        <v>5.12</v>
      </c>
      <c r="G54" t="n">
        <v>61.44</v>
      </c>
      <c r="H54" t="n">
        <v>1.02</v>
      </c>
      <c r="I54" t="n">
        <v>5</v>
      </c>
      <c r="J54" t="n">
        <v>245.23</v>
      </c>
      <c r="K54" t="n">
        <v>56.94</v>
      </c>
      <c r="L54" t="n">
        <v>14</v>
      </c>
      <c r="M54" t="n">
        <v>3</v>
      </c>
      <c r="N54" t="n">
        <v>59.29</v>
      </c>
      <c r="O54" t="n">
        <v>30479.78</v>
      </c>
      <c r="P54" t="n">
        <v>71.27</v>
      </c>
      <c r="Q54" t="n">
        <v>202.81</v>
      </c>
      <c r="R54" t="n">
        <v>20.15</v>
      </c>
      <c r="S54" t="n">
        <v>13.89</v>
      </c>
      <c r="T54" t="n">
        <v>1449.99</v>
      </c>
      <c r="U54" t="n">
        <v>0.6899999999999999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161.7399401900327</v>
      </c>
      <c r="AB54" t="n">
        <v>221.2997216304684</v>
      </c>
      <c r="AC54" t="n">
        <v>200.1791867942301</v>
      </c>
      <c r="AD54" t="n">
        <v>161739.9401900327</v>
      </c>
      <c r="AE54" t="n">
        <v>221299.7216304684</v>
      </c>
      <c r="AF54" t="n">
        <v>4.752058230320043e-06</v>
      </c>
      <c r="AG54" t="n">
        <v>6.944444444444445</v>
      </c>
      <c r="AH54" t="n">
        <v>200179.1867942301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12.4853</v>
      </c>
      <c r="E55" t="n">
        <v>8.01</v>
      </c>
      <c r="F55" t="n">
        <v>5.13</v>
      </c>
      <c r="G55" t="n">
        <v>61.55</v>
      </c>
      <c r="H55" t="n">
        <v>1.03</v>
      </c>
      <c r="I55" t="n">
        <v>5</v>
      </c>
      <c r="J55" t="n">
        <v>245.68</v>
      </c>
      <c r="K55" t="n">
        <v>56.94</v>
      </c>
      <c r="L55" t="n">
        <v>14.25</v>
      </c>
      <c r="M55" t="n">
        <v>3</v>
      </c>
      <c r="N55" t="n">
        <v>59.48</v>
      </c>
      <c r="O55" t="n">
        <v>30534.42</v>
      </c>
      <c r="P55" t="n">
        <v>71.29000000000001</v>
      </c>
      <c r="Q55" t="n">
        <v>202.81</v>
      </c>
      <c r="R55" t="n">
        <v>20.43</v>
      </c>
      <c r="S55" t="n">
        <v>13.89</v>
      </c>
      <c r="T55" t="n">
        <v>1591.47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161.8220909432564</v>
      </c>
      <c r="AB55" t="n">
        <v>221.4121239152644</v>
      </c>
      <c r="AC55" t="n">
        <v>200.2808615627228</v>
      </c>
      <c r="AD55" t="n">
        <v>161822.0909432564</v>
      </c>
      <c r="AE55" t="n">
        <v>221412.1239152644</v>
      </c>
      <c r="AF55" t="n">
        <v>4.746469809841187e-06</v>
      </c>
      <c r="AG55" t="n">
        <v>6.953125</v>
      </c>
      <c r="AH55" t="n">
        <v>200280.8615627228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12.4935</v>
      </c>
      <c r="E56" t="n">
        <v>8</v>
      </c>
      <c r="F56" t="n">
        <v>5.12</v>
      </c>
      <c r="G56" t="n">
        <v>61.49</v>
      </c>
      <c r="H56" t="n">
        <v>1.05</v>
      </c>
      <c r="I56" t="n">
        <v>5</v>
      </c>
      <c r="J56" t="n">
        <v>246.12</v>
      </c>
      <c r="K56" t="n">
        <v>56.94</v>
      </c>
      <c r="L56" t="n">
        <v>14.5</v>
      </c>
      <c r="M56" t="n">
        <v>3</v>
      </c>
      <c r="N56" t="n">
        <v>59.68</v>
      </c>
      <c r="O56" t="n">
        <v>30589.13</v>
      </c>
      <c r="P56" t="n">
        <v>70.98</v>
      </c>
      <c r="Q56" t="n">
        <v>202.82</v>
      </c>
      <c r="R56" t="n">
        <v>20.34</v>
      </c>
      <c r="S56" t="n">
        <v>13.89</v>
      </c>
      <c r="T56" t="n">
        <v>1543.77</v>
      </c>
      <c r="U56" t="n">
        <v>0.68</v>
      </c>
      <c r="V56" t="n">
        <v>0.76</v>
      </c>
      <c r="W56" t="n">
        <v>0.64</v>
      </c>
      <c r="X56" t="n">
        <v>0.09</v>
      </c>
      <c r="Y56" t="n">
        <v>1</v>
      </c>
      <c r="Z56" t="n">
        <v>10</v>
      </c>
      <c r="AA56" t="n">
        <v>161.6358922642284</v>
      </c>
      <c r="AB56" t="n">
        <v>221.1573586681126</v>
      </c>
      <c r="AC56" t="n">
        <v>200.0504107531937</v>
      </c>
      <c r="AD56" t="n">
        <v>161635.8922642284</v>
      </c>
      <c r="AE56" t="n">
        <v>221157.3586681125</v>
      </c>
      <c r="AF56" t="n">
        <v>4.749587160040276e-06</v>
      </c>
      <c r="AG56" t="n">
        <v>6.944444444444445</v>
      </c>
      <c r="AH56" t="n">
        <v>200050.4107531937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12.49</v>
      </c>
      <c r="E57" t="n">
        <v>8.01</v>
      </c>
      <c r="F57" t="n">
        <v>5.13</v>
      </c>
      <c r="G57" t="n">
        <v>61.51</v>
      </c>
      <c r="H57" t="n">
        <v>1.06</v>
      </c>
      <c r="I57" t="n">
        <v>5</v>
      </c>
      <c r="J57" t="n">
        <v>246.57</v>
      </c>
      <c r="K57" t="n">
        <v>56.94</v>
      </c>
      <c r="L57" t="n">
        <v>14.75</v>
      </c>
      <c r="M57" t="n">
        <v>3</v>
      </c>
      <c r="N57" t="n">
        <v>59.87</v>
      </c>
      <c r="O57" t="n">
        <v>30643.91</v>
      </c>
      <c r="P57" t="n">
        <v>70.79000000000001</v>
      </c>
      <c r="Q57" t="n">
        <v>202.82</v>
      </c>
      <c r="R57" t="n">
        <v>20.35</v>
      </c>
      <c r="S57" t="n">
        <v>13.89</v>
      </c>
      <c r="T57" t="n">
        <v>1547.47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161.5880991024234</v>
      </c>
      <c r="AB57" t="n">
        <v>221.0919659556455</v>
      </c>
      <c r="AC57" t="n">
        <v>199.9912590294253</v>
      </c>
      <c r="AD57" t="n">
        <v>161588.0991024234</v>
      </c>
      <c r="AE57" t="n">
        <v>221091.9659556455</v>
      </c>
      <c r="AF57" t="n">
        <v>4.748256583735788e-06</v>
      </c>
      <c r="AG57" t="n">
        <v>6.953125</v>
      </c>
      <c r="AH57" t="n">
        <v>199991.2590294253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12.4987</v>
      </c>
      <c r="E58" t="n">
        <v>8</v>
      </c>
      <c r="F58" t="n">
        <v>5.12</v>
      </c>
      <c r="G58" t="n">
        <v>61.45</v>
      </c>
      <c r="H58" t="n">
        <v>1.08</v>
      </c>
      <c r="I58" t="n">
        <v>5</v>
      </c>
      <c r="J58" t="n">
        <v>247.01</v>
      </c>
      <c r="K58" t="n">
        <v>56.94</v>
      </c>
      <c r="L58" t="n">
        <v>15</v>
      </c>
      <c r="M58" t="n">
        <v>3</v>
      </c>
      <c r="N58" t="n">
        <v>60.07</v>
      </c>
      <c r="O58" t="n">
        <v>30698.76</v>
      </c>
      <c r="P58" t="n">
        <v>70.45999999999999</v>
      </c>
      <c r="Q58" t="n">
        <v>202.81</v>
      </c>
      <c r="R58" t="n">
        <v>20.19</v>
      </c>
      <c r="S58" t="n">
        <v>13.89</v>
      </c>
      <c r="T58" t="n">
        <v>1468.38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161.3917169832544</v>
      </c>
      <c r="AB58" t="n">
        <v>220.823267276431</v>
      </c>
      <c r="AC58" t="n">
        <v>199.7482045750339</v>
      </c>
      <c r="AD58" t="n">
        <v>161391.7169832544</v>
      </c>
      <c r="AE58" t="n">
        <v>220823.267276431</v>
      </c>
      <c r="AF58" t="n">
        <v>4.75156401626409e-06</v>
      </c>
      <c r="AG58" t="n">
        <v>6.944444444444445</v>
      </c>
      <c r="AH58" t="n">
        <v>199748.2045750339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12.5139</v>
      </c>
      <c r="E59" t="n">
        <v>7.99</v>
      </c>
      <c r="F59" t="n">
        <v>5.11</v>
      </c>
      <c r="G59" t="n">
        <v>61.33</v>
      </c>
      <c r="H59" t="n">
        <v>1.1</v>
      </c>
      <c r="I59" t="n">
        <v>5</v>
      </c>
      <c r="J59" t="n">
        <v>247.46</v>
      </c>
      <c r="K59" t="n">
        <v>56.94</v>
      </c>
      <c r="L59" t="n">
        <v>15.25</v>
      </c>
      <c r="M59" t="n">
        <v>3</v>
      </c>
      <c r="N59" t="n">
        <v>60.26</v>
      </c>
      <c r="O59" t="n">
        <v>30753.68</v>
      </c>
      <c r="P59" t="n">
        <v>69.88</v>
      </c>
      <c r="Q59" t="n">
        <v>202.81</v>
      </c>
      <c r="R59" t="n">
        <v>19.95</v>
      </c>
      <c r="S59" t="n">
        <v>13.89</v>
      </c>
      <c r="T59" t="n">
        <v>1349.12</v>
      </c>
      <c r="U59" t="n">
        <v>0.7</v>
      </c>
      <c r="V59" t="n">
        <v>0.76</v>
      </c>
      <c r="W59" t="n">
        <v>0.64</v>
      </c>
      <c r="X59" t="n">
        <v>0.07000000000000001</v>
      </c>
      <c r="Y59" t="n">
        <v>1</v>
      </c>
      <c r="Z59" t="n">
        <v>10</v>
      </c>
      <c r="AA59" t="n">
        <v>161.0649376352735</v>
      </c>
      <c r="AB59" t="n">
        <v>220.3761533560363</v>
      </c>
      <c r="AC59" t="n">
        <v>199.3437625796733</v>
      </c>
      <c r="AD59" t="n">
        <v>161064.9376352734</v>
      </c>
      <c r="AE59" t="n">
        <v>220376.1533560363</v>
      </c>
      <c r="AF59" t="n">
        <v>4.75734251907216e-06</v>
      </c>
      <c r="AG59" t="n">
        <v>6.935763888888889</v>
      </c>
      <c r="AH59" t="n">
        <v>199343.7625796733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12.5083</v>
      </c>
      <c r="E60" t="n">
        <v>7.99</v>
      </c>
      <c r="F60" t="n">
        <v>5.11</v>
      </c>
      <c r="G60" t="n">
        <v>61.37</v>
      </c>
      <c r="H60" t="n">
        <v>1.11</v>
      </c>
      <c r="I60" t="n">
        <v>5</v>
      </c>
      <c r="J60" t="n">
        <v>247.9</v>
      </c>
      <c r="K60" t="n">
        <v>56.94</v>
      </c>
      <c r="L60" t="n">
        <v>15.5</v>
      </c>
      <c r="M60" t="n">
        <v>3</v>
      </c>
      <c r="N60" t="n">
        <v>60.46</v>
      </c>
      <c r="O60" t="n">
        <v>30808.68</v>
      </c>
      <c r="P60" t="n">
        <v>69.58</v>
      </c>
      <c r="Q60" t="n">
        <v>202.81</v>
      </c>
      <c r="R60" t="n">
        <v>19.95</v>
      </c>
      <c r="S60" t="n">
        <v>13.89</v>
      </c>
      <c r="T60" t="n">
        <v>1350.65</v>
      </c>
      <c r="U60" t="n">
        <v>0.7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160.9532798862019</v>
      </c>
      <c r="AB60" t="n">
        <v>220.2233782977645</v>
      </c>
      <c r="AC60" t="n">
        <v>199.2055681585417</v>
      </c>
      <c r="AD60" t="n">
        <v>160953.2798862019</v>
      </c>
      <c r="AE60" t="n">
        <v>220223.3782977645</v>
      </c>
      <c r="AF60" t="n">
        <v>4.755213596984976e-06</v>
      </c>
      <c r="AG60" t="n">
        <v>6.935763888888889</v>
      </c>
      <c r="AH60" t="n">
        <v>199205.5681585417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12.5065</v>
      </c>
      <c r="E61" t="n">
        <v>8</v>
      </c>
      <c r="F61" t="n">
        <v>5.12</v>
      </c>
      <c r="G61" t="n">
        <v>61.39</v>
      </c>
      <c r="H61" t="n">
        <v>1.13</v>
      </c>
      <c r="I61" t="n">
        <v>5</v>
      </c>
      <c r="J61" t="n">
        <v>248.35</v>
      </c>
      <c r="K61" t="n">
        <v>56.94</v>
      </c>
      <c r="L61" t="n">
        <v>15.75</v>
      </c>
      <c r="M61" t="n">
        <v>3</v>
      </c>
      <c r="N61" t="n">
        <v>60.66</v>
      </c>
      <c r="O61" t="n">
        <v>30863.74</v>
      </c>
      <c r="P61" t="n">
        <v>69.29000000000001</v>
      </c>
      <c r="Q61" t="n">
        <v>202.81</v>
      </c>
      <c r="R61" t="n">
        <v>20.01</v>
      </c>
      <c r="S61" t="n">
        <v>13.89</v>
      </c>
      <c r="T61" t="n">
        <v>1381.86</v>
      </c>
      <c r="U61" t="n">
        <v>0.6899999999999999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160.8561339144192</v>
      </c>
      <c r="AB61" t="n">
        <v>220.0904588933937</v>
      </c>
      <c r="AC61" t="n">
        <v>199.0853343955704</v>
      </c>
      <c r="AD61" t="n">
        <v>160856.1339144192</v>
      </c>
      <c r="AE61" t="n">
        <v>220090.4588933937</v>
      </c>
      <c r="AF61" t="n">
        <v>4.75452930059981e-06</v>
      </c>
      <c r="AG61" t="n">
        <v>6.944444444444445</v>
      </c>
      <c r="AH61" t="n">
        <v>199085.3343955704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12.4974</v>
      </c>
      <c r="E62" t="n">
        <v>8</v>
      </c>
      <c r="F62" t="n">
        <v>5.12</v>
      </c>
      <c r="G62" t="n">
        <v>61.46</v>
      </c>
      <c r="H62" t="n">
        <v>1.14</v>
      </c>
      <c r="I62" t="n">
        <v>5</v>
      </c>
      <c r="J62" t="n">
        <v>248.79</v>
      </c>
      <c r="K62" t="n">
        <v>56.94</v>
      </c>
      <c r="L62" t="n">
        <v>16</v>
      </c>
      <c r="M62" t="n">
        <v>3</v>
      </c>
      <c r="N62" t="n">
        <v>60.85</v>
      </c>
      <c r="O62" t="n">
        <v>30918.88</v>
      </c>
      <c r="P62" t="n">
        <v>69.31999999999999</v>
      </c>
      <c r="Q62" t="n">
        <v>202.81</v>
      </c>
      <c r="R62" t="n">
        <v>20.24</v>
      </c>
      <c r="S62" t="n">
        <v>13.89</v>
      </c>
      <c r="T62" t="n">
        <v>1495.27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160.8997237357129</v>
      </c>
      <c r="AB62" t="n">
        <v>220.1501004099348</v>
      </c>
      <c r="AC62" t="n">
        <v>199.1392838094803</v>
      </c>
      <c r="AD62" t="n">
        <v>160899.7237357129</v>
      </c>
      <c r="AE62" t="n">
        <v>220150.1004099348</v>
      </c>
      <c r="AF62" t="n">
        <v>4.751069802208137e-06</v>
      </c>
      <c r="AG62" t="n">
        <v>6.944444444444445</v>
      </c>
      <c r="AH62" t="n">
        <v>199139.2838094803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12.5009</v>
      </c>
      <c r="E63" t="n">
        <v>8</v>
      </c>
      <c r="F63" t="n">
        <v>5.12</v>
      </c>
      <c r="G63" t="n">
        <v>61.43</v>
      </c>
      <c r="H63" t="n">
        <v>1.16</v>
      </c>
      <c r="I63" t="n">
        <v>5</v>
      </c>
      <c r="J63" t="n">
        <v>249.24</v>
      </c>
      <c r="K63" t="n">
        <v>56.94</v>
      </c>
      <c r="L63" t="n">
        <v>16.25</v>
      </c>
      <c r="M63" t="n">
        <v>3</v>
      </c>
      <c r="N63" t="n">
        <v>61.05</v>
      </c>
      <c r="O63" t="n">
        <v>30974.09</v>
      </c>
      <c r="P63" t="n">
        <v>68.90000000000001</v>
      </c>
      <c r="Q63" t="n">
        <v>202.81</v>
      </c>
      <c r="R63" t="n">
        <v>20.12</v>
      </c>
      <c r="S63" t="n">
        <v>13.89</v>
      </c>
      <c r="T63" t="n">
        <v>1436.12</v>
      </c>
      <c r="U63" t="n">
        <v>0.6899999999999999</v>
      </c>
      <c r="V63" t="n">
        <v>0.76</v>
      </c>
      <c r="W63" t="n">
        <v>0.65</v>
      </c>
      <c r="X63" t="n">
        <v>0.08</v>
      </c>
      <c r="Y63" t="n">
        <v>1</v>
      </c>
      <c r="Z63" t="n">
        <v>10</v>
      </c>
      <c r="AA63" t="n">
        <v>160.7051372506131</v>
      </c>
      <c r="AB63" t="n">
        <v>219.8838585964716</v>
      </c>
      <c r="AC63" t="n">
        <v>198.8984517410212</v>
      </c>
      <c r="AD63" t="n">
        <v>160705.1372506131</v>
      </c>
      <c r="AE63" t="n">
        <v>219883.8585964715</v>
      </c>
      <c r="AF63" t="n">
        <v>4.752400378512626e-06</v>
      </c>
      <c r="AG63" t="n">
        <v>6.944444444444445</v>
      </c>
      <c r="AH63" t="n">
        <v>198898.4517410212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12.6081</v>
      </c>
      <c r="E64" t="n">
        <v>7.93</v>
      </c>
      <c r="F64" t="n">
        <v>5.09</v>
      </c>
      <c r="G64" t="n">
        <v>76.42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68.38</v>
      </c>
      <c r="Q64" t="n">
        <v>202.81</v>
      </c>
      <c r="R64" t="n">
        <v>19.32</v>
      </c>
      <c r="S64" t="n">
        <v>13.89</v>
      </c>
      <c r="T64" t="n">
        <v>1041.78</v>
      </c>
      <c r="U64" t="n">
        <v>0.72</v>
      </c>
      <c r="V64" t="n">
        <v>0.76</v>
      </c>
      <c r="W64" t="n">
        <v>0.65</v>
      </c>
      <c r="X64" t="n">
        <v>0.06</v>
      </c>
      <c r="Y64" t="n">
        <v>1</v>
      </c>
      <c r="Z64" t="n">
        <v>10</v>
      </c>
      <c r="AA64" t="n">
        <v>160.0570999192117</v>
      </c>
      <c r="AB64" t="n">
        <v>218.9971853302592</v>
      </c>
      <c r="AC64" t="n">
        <v>198.0964013268821</v>
      </c>
      <c r="AD64" t="n">
        <v>160057.0999192116</v>
      </c>
      <c r="AE64" t="n">
        <v>218997.1853302592</v>
      </c>
      <c r="AF64" t="n">
        <v>4.793154029895851e-06</v>
      </c>
      <c r="AG64" t="n">
        <v>6.883680555555555</v>
      </c>
      <c r="AH64" t="n">
        <v>198096.4013268821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12.6055</v>
      </c>
      <c r="E65" t="n">
        <v>7.93</v>
      </c>
      <c r="F65" t="n">
        <v>5.1</v>
      </c>
      <c r="G65" t="n">
        <v>76.45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68.48999999999999</v>
      </c>
      <c r="Q65" t="n">
        <v>202.81</v>
      </c>
      <c r="R65" t="n">
        <v>19.43</v>
      </c>
      <c r="S65" t="n">
        <v>13.89</v>
      </c>
      <c r="T65" t="n">
        <v>1095.85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160.1358840610927</v>
      </c>
      <c r="AB65" t="n">
        <v>219.1049812688918</v>
      </c>
      <c r="AC65" t="n">
        <v>198.1939093724242</v>
      </c>
      <c r="AD65" t="n">
        <v>160135.8840610927</v>
      </c>
      <c r="AE65" t="n">
        <v>219104.9812688918</v>
      </c>
      <c r="AF65" t="n">
        <v>4.792165601783944e-06</v>
      </c>
      <c r="AG65" t="n">
        <v>6.883680555555555</v>
      </c>
      <c r="AH65" t="n">
        <v>198193.9093724242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12.6077</v>
      </c>
      <c r="E66" t="n">
        <v>7.93</v>
      </c>
      <c r="F66" t="n">
        <v>5.1</v>
      </c>
      <c r="G66" t="n">
        <v>76.43000000000001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68.73</v>
      </c>
      <c r="Q66" t="n">
        <v>202.81</v>
      </c>
      <c r="R66" t="n">
        <v>19.45</v>
      </c>
      <c r="S66" t="n">
        <v>13.89</v>
      </c>
      <c r="T66" t="n">
        <v>1106.8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160.2322873442592</v>
      </c>
      <c r="AB66" t="n">
        <v>219.2368844939328</v>
      </c>
      <c r="AC66" t="n">
        <v>198.3132239387947</v>
      </c>
      <c r="AD66" t="n">
        <v>160232.2873442592</v>
      </c>
      <c r="AE66" t="n">
        <v>219236.8844939328</v>
      </c>
      <c r="AF66" t="n">
        <v>4.793001964032481e-06</v>
      </c>
      <c r="AG66" t="n">
        <v>6.883680555555555</v>
      </c>
      <c r="AH66" t="n">
        <v>198313.2239387947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12.6037</v>
      </c>
      <c r="E67" t="n">
        <v>7.93</v>
      </c>
      <c r="F67" t="n">
        <v>5.1</v>
      </c>
      <c r="G67" t="n">
        <v>76.47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68.79000000000001</v>
      </c>
      <c r="Q67" t="n">
        <v>202.81</v>
      </c>
      <c r="R67" t="n">
        <v>19.5</v>
      </c>
      <c r="S67" t="n">
        <v>13.89</v>
      </c>
      <c r="T67" t="n">
        <v>1127.6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160.2713008666699</v>
      </c>
      <c r="AB67" t="n">
        <v>219.2902645164503</v>
      </c>
      <c r="AC67" t="n">
        <v>198.3615094468824</v>
      </c>
      <c r="AD67" t="n">
        <v>160271.3008666699</v>
      </c>
      <c r="AE67" t="n">
        <v>219290.2645164503</v>
      </c>
      <c r="AF67" t="n">
        <v>4.791481305398779e-06</v>
      </c>
      <c r="AG67" t="n">
        <v>6.883680555555555</v>
      </c>
      <c r="AH67" t="n">
        <v>198361.5094468824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12.6011</v>
      </c>
      <c r="E68" t="n">
        <v>7.94</v>
      </c>
      <c r="F68" t="n">
        <v>5.1</v>
      </c>
      <c r="G68" t="n">
        <v>76.48999999999999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68.98</v>
      </c>
      <c r="Q68" t="n">
        <v>202.81</v>
      </c>
      <c r="R68" t="n">
        <v>19.61</v>
      </c>
      <c r="S68" t="n">
        <v>13.89</v>
      </c>
      <c r="T68" t="n">
        <v>1185.3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160.3618843677003</v>
      </c>
      <c r="AB68" t="n">
        <v>219.414204858822</v>
      </c>
      <c r="AC68" t="n">
        <v>198.4736210969296</v>
      </c>
      <c r="AD68" t="n">
        <v>160361.8843677003</v>
      </c>
      <c r="AE68" t="n">
        <v>219414.204858822</v>
      </c>
      <c r="AF68" t="n">
        <v>4.790492877286873e-06</v>
      </c>
      <c r="AG68" t="n">
        <v>6.892361111111111</v>
      </c>
      <c r="AH68" t="n">
        <v>198473.6210969296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12.6015</v>
      </c>
      <c r="E69" t="n">
        <v>7.94</v>
      </c>
      <c r="F69" t="n">
        <v>5.1</v>
      </c>
      <c r="G69" t="n">
        <v>76.48999999999999</v>
      </c>
      <c r="H69" t="n">
        <v>1.25</v>
      </c>
      <c r="I69" t="n">
        <v>4</v>
      </c>
      <c r="J69" t="n">
        <v>251.94</v>
      </c>
      <c r="K69" t="n">
        <v>56.94</v>
      </c>
      <c r="L69" t="n">
        <v>17.75</v>
      </c>
      <c r="M69" t="n">
        <v>2</v>
      </c>
      <c r="N69" t="n">
        <v>62.25</v>
      </c>
      <c r="O69" t="n">
        <v>31306.86</v>
      </c>
      <c r="P69" t="n">
        <v>68.92</v>
      </c>
      <c r="Q69" t="n">
        <v>202.81</v>
      </c>
      <c r="R69" t="n">
        <v>19.6</v>
      </c>
      <c r="S69" t="n">
        <v>13.89</v>
      </c>
      <c r="T69" t="n">
        <v>1181.65</v>
      </c>
      <c r="U69" t="n">
        <v>0.71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160.3346583172566</v>
      </c>
      <c r="AB69" t="n">
        <v>219.3769529754764</v>
      </c>
      <c r="AC69" t="n">
        <v>198.4399244810472</v>
      </c>
      <c r="AD69" t="n">
        <v>160334.6583172566</v>
      </c>
      <c r="AE69" t="n">
        <v>219376.9529754764</v>
      </c>
      <c r="AF69" t="n">
        <v>4.790644943150241e-06</v>
      </c>
      <c r="AG69" t="n">
        <v>6.892361111111111</v>
      </c>
      <c r="AH69" t="n">
        <v>198439.9244810472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12.6002</v>
      </c>
      <c r="E70" t="n">
        <v>7.94</v>
      </c>
      <c r="F70" t="n">
        <v>5.1</v>
      </c>
      <c r="G70" t="n">
        <v>76.5</v>
      </c>
      <c r="H70" t="n">
        <v>1.27</v>
      </c>
      <c r="I70" t="n">
        <v>4</v>
      </c>
      <c r="J70" t="n">
        <v>252.39</v>
      </c>
      <c r="K70" t="n">
        <v>56.94</v>
      </c>
      <c r="L70" t="n">
        <v>18</v>
      </c>
      <c r="M70" t="n">
        <v>2</v>
      </c>
      <c r="N70" t="n">
        <v>62.45</v>
      </c>
      <c r="O70" t="n">
        <v>31362.58</v>
      </c>
      <c r="P70" t="n">
        <v>68.78</v>
      </c>
      <c r="Q70" t="n">
        <v>202.81</v>
      </c>
      <c r="R70" t="n">
        <v>19.65</v>
      </c>
      <c r="S70" t="n">
        <v>13.89</v>
      </c>
      <c r="T70" t="n">
        <v>1206.46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160.2784646043685</v>
      </c>
      <c r="AB70" t="n">
        <v>219.3000662584113</v>
      </c>
      <c r="AC70" t="n">
        <v>198.3703757243476</v>
      </c>
      <c r="AD70" t="n">
        <v>160278.4646043685</v>
      </c>
      <c r="AE70" t="n">
        <v>219300.0662584113</v>
      </c>
      <c r="AF70" t="n">
        <v>4.790150729094289e-06</v>
      </c>
      <c r="AG70" t="n">
        <v>6.892361111111111</v>
      </c>
      <c r="AH70" t="n">
        <v>198370.3757243476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12.6077</v>
      </c>
      <c r="E71" t="n">
        <v>7.93</v>
      </c>
      <c r="F71" t="n">
        <v>5.1</v>
      </c>
      <c r="G71" t="n">
        <v>76.43000000000001</v>
      </c>
      <c r="H71" t="n">
        <v>1.28</v>
      </c>
      <c r="I71" t="n">
        <v>4</v>
      </c>
      <c r="J71" t="n">
        <v>252.84</v>
      </c>
      <c r="K71" t="n">
        <v>56.94</v>
      </c>
      <c r="L71" t="n">
        <v>18.25</v>
      </c>
      <c r="M71" t="n">
        <v>2</v>
      </c>
      <c r="N71" t="n">
        <v>62.65</v>
      </c>
      <c r="O71" t="n">
        <v>31418.38</v>
      </c>
      <c r="P71" t="n">
        <v>68.73</v>
      </c>
      <c r="Q71" t="n">
        <v>202.81</v>
      </c>
      <c r="R71" t="n">
        <v>19.41</v>
      </c>
      <c r="S71" t="n">
        <v>13.89</v>
      </c>
      <c r="T71" t="n">
        <v>1087.26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160.2322873442592</v>
      </c>
      <c r="AB71" t="n">
        <v>219.2368844939328</v>
      </c>
      <c r="AC71" t="n">
        <v>198.3132239387947</v>
      </c>
      <c r="AD71" t="n">
        <v>160232.2873442592</v>
      </c>
      <c r="AE71" t="n">
        <v>219236.8844939328</v>
      </c>
      <c r="AF71" t="n">
        <v>4.793001964032481e-06</v>
      </c>
      <c r="AG71" t="n">
        <v>6.883680555555555</v>
      </c>
      <c r="AH71" t="n">
        <v>198313.2239387947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12.6028</v>
      </c>
      <c r="E72" t="n">
        <v>7.93</v>
      </c>
      <c r="F72" t="n">
        <v>5.1</v>
      </c>
      <c r="G72" t="n">
        <v>76.47</v>
      </c>
      <c r="H72" t="n">
        <v>1.3</v>
      </c>
      <c r="I72" t="n">
        <v>4</v>
      </c>
      <c r="J72" t="n">
        <v>253.3</v>
      </c>
      <c r="K72" t="n">
        <v>56.94</v>
      </c>
      <c r="L72" t="n">
        <v>18.5</v>
      </c>
      <c r="M72" t="n">
        <v>2</v>
      </c>
      <c r="N72" t="n">
        <v>62.86</v>
      </c>
      <c r="O72" t="n">
        <v>31474.25</v>
      </c>
      <c r="P72" t="n">
        <v>68.66</v>
      </c>
      <c r="Q72" t="n">
        <v>202.81</v>
      </c>
      <c r="R72" t="n">
        <v>19.49</v>
      </c>
      <c r="S72" t="n">
        <v>13.89</v>
      </c>
      <c r="T72" t="n">
        <v>1125.3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160.2181182304782</v>
      </c>
      <c r="AB72" t="n">
        <v>219.2174976873605</v>
      </c>
      <c r="AC72" t="n">
        <v>198.2956873818321</v>
      </c>
      <c r="AD72" t="n">
        <v>160218.1182304782</v>
      </c>
      <c r="AE72" t="n">
        <v>219217.4976873605</v>
      </c>
      <c r="AF72" t="n">
        <v>4.791139157206195e-06</v>
      </c>
      <c r="AG72" t="n">
        <v>6.883680555555555</v>
      </c>
      <c r="AH72" t="n">
        <v>198295.6873818321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12.6006</v>
      </c>
      <c r="E73" t="n">
        <v>7.94</v>
      </c>
      <c r="F73" t="n">
        <v>5.1</v>
      </c>
      <c r="G73" t="n">
        <v>76.5</v>
      </c>
      <c r="H73" t="n">
        <v>1.31</v>
      </c>
      <c r="I73" t="n">
        <v>4</v>
      </c>
      <c r="J73" t="n">
        <v>253.75</v>
      </c>
      <c r="K73" t="n">
        <v>56.94</v>
      </c>
      <c r="L73" t="n">
        <v>18.75</v>
      </c>
      <c r="M73" t="n">
        <v>2</v>
      </c>
      <c r="N73" t="n">
        <v>63.06</v>
      </c>
      <c r="O73" t="n">
        <v>31530.19</v>
      </c>
      <c r="P73" t="n">
        <v>68.45</v>
      </c>
      <c r="Q73" t="n">
        <v>202.81</v>
      </c>
      <c r="R73" t="n">
        <v>19.45</v>
      </c>
      <c r="S73" t="n">
        <v>13.89</v>
      </c>
      <c r="T73" t="n">
        <v>1106.33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160.1346314123111</v>
      </c>
      <c r="AB73" t="n">
        <v>219.1032673395658</v>
      </c>
      <c r="AC73" t="n">
        <v>198.1923590181076</v>
      </c>
      <c r="AD73" t="n">
        <v>160134.631412311</v>
      </c>
      <c r="AE73" t="n">
        <v>219103.2673395658</v>
      </c>
      <c r="AF73" t="n">
        <v>4.790302794957659e-06</v>
      </c>
      <c r="AG73" t="n">
        <v>6.892361111111111</v>
      </c>
      <c r="AH73" t="n">
        <v>198192.3590181076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12.605</v>
      </c>
      <c r="E74" t="n">
        <v>7.93</v>
      </c>
      <c r="F74" t="n">
        <v>5.1</v>
      </c>
      <c r="G74" t="n">
        <v>76.45</v>
      </c>
      <c r="H74" t="n">
        <v>1.33</v>
      </c>
      <c r="I74" t="n">
        <v>4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68.13</v>
      </c>
      <c r="Q74" t="n">
        <v>202.81</v>
      </c>
      <c r="R74" t="n">
        <v>19.5</v>
      </c>
      <c r="S74" t="n">
        <v>13.89</v>
      </c>
      <c r="T74" t="n">
        <v>1129.02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159.9820955935442</v>
      </c>
      <c r="AB74" t="n">
        <v>218.8945611029238</v>
      </c>
      <c r="AC74" t="n">
        <v>198.0035714117696</v>
      </c>
      <c r="AD74" t="n">
        <v>159982.0955935442</v>
      </c>
      <c r="AE74" t="n">
        <v>218894.5611029238</v>
      </c>
      <c r="AF74" t="n">
        <v>4.791975519454731e-06</v>
      </c>
      <c r="AG74" t="n">
        <v>6.883680555555555</v>
      </c>
      <c r="AH74" t="n">
        <v>198003.5714117696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12.6099</v>
      </c>
      <c r="E75" t="n">
        <v>7.93</v>
      </c>
      <c r="F75" t="n">
        <v>5.09</v>
      </c>
      <c r="G75" t="n">
        <v>76.41</v>
      </c>
      <c r="H75" t="n">
        <v>1.34</v>
      </c>
      <c r="I75" t="n">
        <v>4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67.90000000000001</v>
      </c>
      <c r="Q75" t="n">
        <v>202.82</v>
      </c>
      <c r="R75" t="n">
        <v>19.36</v>
      </c>
      <c r="S75" t="n">
        <v>13.89</v>
      </c>
      <c r="T75" t="n">
        <v>1061.77</v>
      </c>
      <c r="U75" t="n">
        <v>0.72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159.8440797110379</v>
      </c>
      <c r="AB75" t="n">
        <v>218.7057216836477</v>
      </c>
      <c r="AC75" t="n">
        <v>197.8327545616313</v>
      </c>
      <c r="AD75" t="n">
        <v>159844.0797110379</v>
      </c>
      <c r="AE75" t="n">
        <v>218705.7216836477</v>
      </c>
      <c r="AF75" t="n">
        <v>4.793838326281017e-06</v>
      </c>
      <c r="AG75" t="n">
        <v>6.883680555555555</v>
      </c>
      <c r="AH75" t="n">
        <v>197832.7545616313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12.6125</v>
      </c>
      <c r="E76" t="n">
        <v>7.93</v>
      </c>
      <c r="F76" t="n">
        <v>5.09</v>
      </c>
      <c r="G76" t="n">
        <v>76.38</v>
      </c>
      <c r="H76" t="n">
        <v>1.36</v>
      </c>
      <c r="I76" t="n">
        <v>4</v>
      </c>
      <c r="J76" t="n">
        <v>255.12</v>
      </c>
      <c r="K76" t="n">
        <v>56.94</v>
      </c>
      <c r="L76" t="n">
        <v>19.5</v>
      </c>
      <c r="M76" t="n">
        <v>2</v>
      </c>
      <c r="N76" t="n">
        <v>63.67</v>
      </c>
      <c r="O76" t="n">
        <v>31698.47</v>
      </c>
      <c r="P76" t="n">
        <v>67.70999999999999</v>
      </c>
      <c r="Q76" t="n">
        <v>202.81</v>
      </c>
      <c r="R76" t="n">
        <v>19.35</v>
      </c>
      <c r="S76" t="n">
        <v>13.89</v>
      </c>
      <c r="T76" t="n">
        <v>1052.75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159.7536661546589</v>
      </c>
      <c r="AB76" t="n">
        <v>218.5820138670455</v>
      </c>
      <c r="AC76" t="n">
        <v>197.7208532454206</v>
      </c>
      <c r="AD76" t="n">
        <v>159753.6661546589</v>
      </c>
      <c r="AE76" t="n">
        <v>218582.0138670455</v>
      </c>
      <c r="AF76" t="n">
        <v>4.794826754392924e-06</v>
      </c>
      <c r="AG76" t="n">
        <v>6.883680555555555</v>
      </c>
      <c r="AH76" t="n">
        <v>197720.8532454206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12.6117</v>
      </c>
      <c r="E77" t="n">
        <v>7.93</v>
      </c>
      <c r="F77" t="n">
        <v>5.09</v>
      </c>
      <c r="G77" t="n">
        <v>76.39</v>
      </c>
      <c r="H77" t="n">
        <v>1.37</v>
      </c>
      <c r="I77" t="n">
        <v>4</v>
      </c>
      <c r="J77" t="n">
        <v>255.57</v>
      </c>
      <c r="K77" t="n">
        <v>56.94</v>
      </c>
      <c r="L77" t="n">
        <v>19.75</v>
      </c>
      <c r="M77" t="n">
        <v>2</v>
      </c>
      <c r="N77" t="n">
        <v>63.88</v>
      </c>
      <c r="O77" t="n">
        <v>31754.72</v>
      </c>
      <c r="P77" t="n">
        <v>67.45999999999999</v>
      </c>
      <c r="Q77" t="n">
        <v>202.81</v>
      </c>
      <c r="R77" t="n">
        <v>19.3</v>
      </c>
      <c r="S77" t="n">
        <v>13.89</v>
      </c>
      <c r="T77" t="n">
        <v>1029.45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159.6483803410879</v>
      </c>
      <c r="AB77" t="n">
        <v>218.4379571720354</v>
      </c>
      <c r="AC77" t="n">
        <v>197.5905451191974</v>
      </c>
      <c r="AD77" t="n">
        <v>159648.3803410879</v>
      </c>
      <c r="AE77" t="n">
        <v>218437.9571720354</v>
      </c>
      <c r="AF77" t="n">
        <v>4.794522622666183e-06</v>
      </c>
      <c r="AG77" t="n">
        <v>6.883680555555555</v>
      </c>
      <c r="AH77" t="n">
        <v>197590.5451191974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12.6042</v>
      </c>
      <c r="E78" t="n">
        <v>7.93</v>
      </c>
      <c r="F78" t="n">
        <v>5.1</v>
      </c>
      <c r="G78" t="n">
        <v>76.45999999999999</v>
      </c>
      <c r="H78" t="n">
        <v>1.39</v>
      </c>
      <c r="I78" t="n">
        <v>4</v>
      </c>
      <c r="J78" t="n">
        <v>256.03</v>
      </c>
      <c r="K78" t="n">
        <v>56.94</v>
      </c>
      <c r="L78" t="n">
        <v>20</v>
      </c>
      <c r="M78" t="n">
        <v>2</v>
      </c>
      <c r="N78" t="n">
        <v>64.09</v>
      </c>
      <c r="O78" t="n">
        <v>31811.04</v>
      </c>
      <c r="P78" t="n">
        <v>67.23999999999999</v>
      </c>
      <c r="Q78" t="n">
        <v>202.81</v>
      </c>
      <c r="R78" t="n">
        <v>19.42</v>
      </c>
      <c r="S78" t="n">
        <v>13.89</v>
      </c>
      <c r="T78" t="n">
        <v>1089.64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159.6004367945474</v>
      </c>
      <c r="AB78" t="n">
        <v>218.3723586965387</v>
      </c>
      <c r="AC78" t="n">
        <v>197.531207270134</v>
      </c>
      <c r="AD78" t="n">
        <v>159600.4367945474</v>
      </c>
      <c r="AE78" t="n">
        <v>218372.3586965387</v>
      </c>
      <c r="AF78" t="n">
        <v>4.791671387727992e-06</v>
      </c>
      <c r="AG78" t="n">
        <v>6.883680555555555</v>
      </c>
      <c r="AH78" t="n">
        <v>197531.207270134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12.6201</v>
      </c>
      <c r="E79" t="n">
        <v>7.92</v>
      </c>
      <c r="F79" t="n">
        <v>5.09</v>
      </c>
      <c r="G79" t="n">
        <v>76.31</v>
      </c>
      <c r="H79" t="n">
        <v>1.4</v>
      </c>
      <c r="I79" t="n">
        <v>4</v>
      </c>
      <c r="J79" t="n">
        <v>256.49</v>
      </c>
      <c r="K79" t="n">
        <v>56.94</v>
      </c>
      <c r="L79" t="n">
        <v>20.25</v>
      </c>
      <c r="M79" t="n">
        <v>2</v>
      </c>
      <c r="N79" t="n">
        <v>64.29000000000001</v>
      </c>
      <c r="O79" t="n">
        <v>31867.44</v>
      </c>
      <c r="P79" t="n">
        <v>66.67</v>
      </c>
      <c r="Q79" t="n">
        <v>202.81</v>
      </c>
      <c r="R79" t="n">
        <v>19.18</v>
      </c>
      <c r="S79" t="n">
        <v>13.89</v>
      </c>
      <c r="T79" t="n">
        <v>970.5700000000001</v>
      </c>
      <c r="U79" t="n">
        <v>0.72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159.2806212418977</v>
      </c>
      <c r="AB79" t="n">
        <v>217.9347729481373</v>
      </c>
      <c r="AC79" t="n">
        <v>197.1353840914044</v>
      </c>
      <c r="AD79" t="n">
        <v>159280.6212418977</v>
      </c>
      <c r="AE79" t="n">
        <v>217934.7729481373</v>
      </c>
      <c r="AF79" t="n">
        <v>4.797716005796958e-06</v>
      </c>
      <c r="AG79" t="n">
        <v>6.875</v>
      </c>
      <c r="AH79" t="n">
        <v>197135.3840914044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12.6232</v>
      </c>
      <c r="E80" t="n">
        <v>7.92</v>
      </c>
      <c r="F80" t="n">
        <v>5.09</v>
      </c>
      <c r="G80" t="n">
        <v>76.28</v>
      </c>
      <c r="H80" t="n">
        <v>1.42</v>
      </c>
      <c r="I80" t="n">
        <v>4</v>
      </c>
      <c r="J80" t="n">
        <v>256.94</v>
      </c>
      <c r="K80" t="n">
        <v>56.94</v>
      </c>
      <c r="L80" t="n">
        <v>20.5</v>
      </c>
      <c r="M80" t="n">
        <v>2</v>
      </c>
      <c r="N80" t="n">
        <v>64.5</v>
      </c>
      <c r="O80" t="n">
        <v>31924.04</v>
      </c>
      <c r="P80" t="n">
        <v>66.18000000000001</v>
      </c>
      <c r="Q80" t="n">
        <v>202.81</v>
      </c>
      <c r="R80" t="n">
        <v>19.13</v>
      </c>
      <c r="S80" t="n">
        <v>13.89</v>
      </c>
      <c r="T80" t="n">
        <v>942.9299999999999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159.059469919163</v>
      </c>
      <c r="AB80" t="n">
        <v>217.632183951864</v>
      </c>
      <c r="AC80" t="n">
        <v>196.861673764249</v>
      </c>
      <c r="AD80" t="n">
        <v>159059.469919163</v>
      </c>
      <c r="AE80" t="n">
        <v>217632.183951864</v>
      </c>
      <c r="AF80" t="n">
        <v>4.798894516238078e-06</v>
      </c>
      <c r="AG80" t="n">
        <v>6.875</v>
      </c>
      <c r="AH80" t="n">
        <v>196861.673764249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12.6139</v>
      </c>
      <c r="E81" t="n">
        <v>7.93</v>
      </c>
      <c r="F81" t="n">
        <v>5.09</v>
      </c>
      <c r="G81" t="n">
        <v>76.37</v>
      </c>
      <c r="H81" t="n">
        <v>1.43</v>
      </c>
      <c r="I81" t="n">
        <v>4</v>
      </c>
      <c r="J81" t="n">
        <v>257.4</v>
      </c>
      <c r="K81" t="n">
        <v>56.94</v>
      </c>
      <c r="L81" t="n">
        <v>20.75</v>
      </c>
      <c r="M81" t="n">
        <v>2</v>
      </c>
      <c r="N81" t="n">
        <v>64.70999999999999</v>
      </c>
      <c r="O81" t="n">
        <v>31980.59</v>
      </c>
      <c r="P81" t="n">
        <v>66.12</v>
      </c>
      <c r="Q81" t="n">
        <v>202.81</v>
      </c>
      <c r="R81" t="n">
        <v>19.21</v>
      </c>
      <c r="S81" t="n">
        <v>13.89</v>
      </c>
      <c r="T81" t="n">
        <v>987.0599999999999</v>
      </c>
      <c r="U81" t="n">
        <v>0.72</v>
      </c>
      <c r="V81" t="n">
        <v>0.76</v>
      </c>
      <c r="W81" t="n">
        <v>0.65</v>
      </c>
      <c r="X81" t="n">
        <v>0.05</v>
      </c>
      <c r="Y81" t="n">
        <v>1</v>
      </c>
      <c r="Z81" t="n">
        <v>10</v>
      </c>
      <c r="AA81" t="n">
        <v>159.0631689192095</v>
      </c>
      <c r="AB81" t="n">
        <v>217.637245086916</v>
      </c>
      <c r="AC81" t="n">
        <v>196.866251871675</v>
      </c>
      <c r="AD81" t="n">
        <v>159063.1689192095</v>
      </c>
      <c r="AE81" t="n">
        <v>217637.245086916</v>
      </c>
      <c r="AF81" t="n">
        <v>4.79535898491472e-06</v>
      </c>
      <c r="AG81" t="n">
        <v>6.883680555555555</v>
      </c>
      <c r="AH81" t="n">
        <v>196866.251871675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12.6165</v>
      </c>
      <c r="E82" t="n">
        <v>7.93</v>
      </c>
      <c r="F82" t="n">
        <v>5.09</v>
      </c>
      <c r="G82" t="n">
        <v>76.34999999999999</v>
      </c>
      <c r="H82" t="n">
        <v>1.45</v>
      </c>
      <c r="I82" t="n">
        <v>4</v>
      </c>
      <c r="J82" t="n">
        <v>257.86</v>
      </c>
      <c r="K82" t="n">
        <v>56.94</v>
      </c>
      <c r="L82" t="n">
        <v>21</v>
      </c>
      <c r="M82" t="n">
        <v>2</v>
      </c>
      <c r="N82" t="n">
        <v>64.92</v>
      </c>
      <c r="O82" t="n">
        <v>32037.22</v>
      </c>
      <c r="P82" t="n">
        <v>65.84999999999999</v>
      </c>
      <c r="Q82" t="n">
        <v>202.81</v>
      </c>
      <c r="R82" t="n">
        <v>19.17</v>
      </c>
      <c r="S82" t="n">
        <v>13.89</v>
      </c>
      <c r="T82" t="n">
        <v>966.23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158.9384380273515</v>
      </c>
      <c r="AB82" t="n">
        <v>217.4665827779373</v>
      </c>
      <c r="AC82" t="n">
        <v>196.7118773339391</v>
      </c>
      <c r="AD82" t="n">
        <v>158938.4380273515</v>
      </c>
      <c r="AE82" t="n">
        <v>217466.5827779373</v>
      </c>
      <c r="AF82" t="n">
        <v>4.796347413026627e-06</v>
      </c>
      <c r="AG82" t="n">
        <v>6.883680555555555</v>
      </c>
      <c r="AH82" t="n">
        <v>196711.8773339391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12.6214</v>
      </c>
      <c r="E83" t="n">
        <v>7.92</v>
      </c>
      <c r="F83" t="n">
        <v>5.09</v>
      </c>
      <c r="G83" t="n">
        <v>76.3</v>
      </c>
      <c r="H83" t="n">
        <v>1.46</v>
      </c>
      <c r="I83" t="n">
        <v>4</v>
      </c>
      <c r="J83" t="n">
        <v>258.32</v>
      </c>
      <c r="K83" t="n">
        <v>56.94</v>
      </c>
      <c r="L83" t="n">
        <v>21.25</v>
      </c>
      <c r="M83" t="n">
        <v>2</v>
      </c>
      <c r="N83" t="n">
        <v>65.13</v>
      </c>
      <c r="O83" t="n">
        <v>32093.94</v>
      </c>
      <c r="P83" t="n">
        <v>65.54000000000001</v>
      </c>
      <c r="Q83" t="n">
        <v>202.81</v>
      </c>
      <c r="R83" t="n">
        <v>19.12</v>
      </c>
      <c r="S83" t="n">
        <v>13.89</v>
      </c>
      <c r="T83" t="n">
        <v>940.49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158.7892442860365</v>
      </c>
      <c r="AB83" t="n">
        <v>217.2624493191069</v>
      </c>
      <c r="AC83" t="n">
        <v>196.5272260859164</v>
      </c>
      <c r="AD83" t="n">
        <v>158789.2442860365</v>
      </c>
      <c r="AE83" t="n">
        <v>217262.4493191069</v>
      </c>
      <c r="AF83" t="n">
        <v>4.798210219852911e-06</v>
      </c>
      <c r="AG83" t="n">
        <v>6.875</v>
      </c>
      <c r="AH83" t="n">
        <v>196527.2260859164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12.6223</v>
      </c>
      <c r="E84" t="n">
        <v>7.92</v>
      </c>
      <c r="F84" t="n">
        <v>5.09</v>
      </c>
      <c r="G84" t="n">
        <v>76.29000000000001</v>
      </c>
      <c r="H84" t="n">
        <v>1.48</v>
      </c>
      <c r="I84" t="n">
        <v>4</v>
      </c>
      <c r="J84" t="n">
        <v>258.78</v>
      </c>
      <c r="K84" t="n">
        <v>56.94</v>
      </c>
      <c r="L84" t="n">
        <v>21.5</v>
      </c>
      <c r="M84" t="n">
        <v>2</v>
      </c>
      <c r="N84" t="n">
        <v>65.34</v>
      </c>
      <c r="O84" t="n">
        <v>32150.72</v>
      </c>
      <c r="P84" t="n">
        <v>65.31</v>
      </c>
      <c r="Q84" t="n">
        <v>202.81</v>
      </c>
      <c r="R84" t="n">
        <v>19.08</v>
      </c>
      <c r="S84" t="n">
        <v>13.89</v>
      </c>
      <c r="T84" t="n">
        <v>918.9400000000001</v>
      </c>
      <c r="U84" t="n">
        <v>0.73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158.6872406016219</v>
      </c>
      <c r="AB84" t="n">
        <v>217.122883378006</v>
      </c>
      <c r="AC84" t="n">
        <v>196.4009801223521</v>
      </c>
      <c r="AD84" t="n">
        <v>158687.2406016219</v>
      </c>
      <c r="AE84" t="n">
        <v>217122.883378006</v>
      </c>
      <c r="AF84" t="n">
        <v>4.798552368045495e-06</v>
      </c>
      <c r="AG84" t="n">
        <v>6.875</v>
      </c>
      <c r="AH84" t="n">
        <v>196400.9801223521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12.6263</v>
      </c>
      <c r="E85" t="n">
        <v>7.92</v>
      </c>
      <c r="F85" t="n">
        <v>5.08</v>
      </c>
      <c r="G85" t="n">
        <v>76.25</v>
      </c>
      <c r="H85" t="n">
        <v>1.49</v>
      </c>
      <c r="I85" t="n">
        <v>4</v>
      </c>
      <c r="J85" t="n">
        <v>259.24</v>
      </c>
      <c r="K85" t="n">
        <v>56.94</v>
      </c>
      <c r="L85" t="n">
        <v>21.75</v>
      </c>
      <c r="M85" t="n">
        <v>2</v>
      </c>
      <c r="N85" t="n">
        <v>65.55</v>
      </c>
      <c r="O85" t="n">
        <v>32207.59</v>
      </c>
      <c r="P85" t="n">
        <v>64.86</v>
      </c>
      <c r="Q85" t="n">
        <v>202.81</v>
      </c>
      <c r="R85" t="n">
        <v>18.98</v>
      </c>
      <c r="S85" t="n">
        <v>13.89</v>
      </c>
      <c r="T85" t="n">
        <v>869.14</v>
      </c>
      <c r="U85" t="n">
        <v>0.73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158.4579197602022</v>
      </c>
      <c r="AB85" t="n">
        <v>216.8091164858542</v>
      </c>
      <c r="AC85" t="n">
        <v>196.1171587020125</v>
      </c>
      <c r="AD85" t="n">
        <v>158457.9197602022</v>
      </c>
      <c r="AE85" t="n">
        <v>216809.1164858542</v>
      </c>
      <c r="AF85" t="n">
        <v>4.800073026679198e-06</v>
      </c>
      <c r="AG85" t="n">
        <v>6.875</v>
      </c>
      <c r="AH85" t="n">
        <v>196117.1587020125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12.6249</v>
      </c>
      <c r="E86" t="n">
        <v>7.92</v>
      </c>
      <c r="F86" t="n">
        <v>5.08</v>
      </c>
      <c r="G86" t="n">
        <v>76.27</v>
      </c>
      <c r="H86" t="n">
        <v>1.51</v>
      </c>
      <c r="I86" t="n">
        <v>4</v>
      </c>
      <c r="J86" t="n">
        <v>259.71</v>
      </c>
      <c r="K86" t="n">
        <v>56.94</v>
      </c>
      <c r="L86" t="n">
        <v>22</v>
      </c>
      <c r="M86" t="n">
        <v>2</v>
      </c>
      <c r="N86" t="n">
        <v>65.76000000000001</v>
      </c>
      <c r="O86" t="n">
        <v>32264.54</v>
      </c>
      <c r="P86" t="n">
        <v>64.42</v>
      </c>
      <c r="Q86" t="n">
        <v>202.81</v>
      </c>
      <c r="R86" t="n">
        <v>19.02</v>
      </c>
      <c r="S86" t="n">
        <v>13.89</v>
      </c>
      <c r="T86" t="n">
        <v>891.3</v>
      </c>
      <c r="U86" t="n">
        <v>0.73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158.2726409177842</v>
      </c>
      <c r="AB86" t="n">
        <v>216.5556097997324</v>
      </c>
      <c r="AC86" t="n">
        <v>195.8878463382153</v>
      </c>
      <c r="AD86" t="n">
        <v>158272.6409177842</v>
      </c>
      <c r="AE86" t="n">
        <v>216555.6097997324</v>
      </c>
      <c r="AF86" t="n">
        <v>4.799540796157401e-06</v>
      </c>
      <c r="AG86" t="n">
        <v>6.875</v>
      </c>
      <c r="AH86" t="n">
        <v>195887.8463382153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12.6214</v>
      </c>
      <c r="E87" t="n">
        <v>7.92</v>
      </c>
      <c r="F87" t="n">
        <v>5.09</v>
      </c>
      <c r="G87" t="n">
        <v>76.3</v>
      </c>
      <c r="H87" t="n">
        <v>1.52</v>
      </c>
      <c r="I87" t="n">
        <v>4</v>
      </c>
      <c r="J87" t="n">
        <v>260.17</v>
      </c>
      <c r="K87" t="n">
        <v>56.94</v>
      </c>
      <c r="L87" t="n">
        <v>22.25</v>
      </c>
      <c r="M87" t="n">
        <v>2</v>
      </c>
      <c r="N87" t="n">
        <v>65.98</v>
      </c>
      <c r="O87" t="n">
        <v>32321.56</v>
      </c>
      <c r="P87" t="n">
        <v>63.77</v>
      </c>
      <c r="Q87" t="n">
        <v>202.81</v>
      </c>
      <c r="R87" t="n">
        <v>19.06</v>
      </c>
      <c r="S87" t="n">
        <v>13.89</v>
      </c>
      <c r="T87" t="n">
        <v>908.49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158.0260748544745</v>
      </c>
      <c r="AB87" t="n">
        <v>216.2182472341852</v>
      </c>
      <c r="AC87" t="n">
        <v>195.5826811824325</v>
      </c>
      <c r="AD87" t="n">
        <v>158026.0748544745</v>
      </c>
      <c r="AE87" t="n">
        <v>216218.2472341852</v>
      </c>
      <c r="AF87" t="n">
        <v>4.798210219852911e-06</v>
      </c>
      <c r="AG87" t="n">
        <v>6.875</v>
      </c>
      <c r="AH87" t="n">
        <v>195582.6811824325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12.7289</v>
      </c>
      <c r="E88" t="n">
        <v>7.86</v>
      </c>
      <c r="F88" t="n">
        <v>5.06</v>
      </c>
      <c r="G88" t="n">
        <v>101.27</v>
      </c>
      <c r="H88" t="n">
        <v>1.54</v>
      </c>
      <c r="I88" t="n">
        <v>3</v>
      </c>
      <c r="J88" t="n">
        <v>260.63</v>
      </c>
      <c r="K88" t="n">
        <v>56.94</v>
      </c>
      <c r="L88" t="n">
        <v>22.5</v>
      </c>
      <c r="M88" t="n">
        <v>1</v>
      </c>
      <c r="N88" t="n">
        <v>66.19</v>
      </c>
      <c r="O88" t="n">
        <v>32378.67</v>
      </c>
      <c r="P88" t="n">
        <v>62.9</v>
      </c>
      <c r="Q88" t="n">
        <v>202.81</v>
      </c>
      <c r="R88" t="n">
        <v>18.4</v>
      </c>
      <c r="S88" t="n">
        <v>13.89</v>
      </c>
      <c r="T88" t="n">
        <v>584.4400000000001</v>
      </c>
      <c r="U88" t="n">
        <v>0.76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157.2561939209104</v>
      </c>
      <c r="AB88" t="n">
        <v>215.1648621761337</v>
      </c>
      <c r="AC88" t="n">
        <v>194.6298297158858</v>
      </c>
      <c r="AD88" t="n">
        <v>157256.1939209104</v>
      </c>
      <c r="AE88" t="n">
        <v>215164.8621761337</v>
      </c>
      <c r="AF88" t="n">
        <v>4.839077920633663e-06</v>
      </c>
      <c r="AG88" t="n">
        <v>6.822916666666667</v>
      </c>
      <c r="AH88" t="n">
        <v>194629.8297158858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12.7191</v>
      </c>
      <c r="E89" t="n">
        <v>7.86</v>
      </c>
      <c r="F89" t="n">
        <v>5.07</v>
      </c>
      <c r="G89" t="n">
        <v>101.39</v>
      </c>
      <c r="H89" t="n">
        <v>1.55</v>
      </c>
      <c r="I89" t="n">
        <v>3</v>
      </c>
      <c r="J89" t="n">
        <v>261.09</v>
      </c>
      <c r="K89" t="n">
        <v>56.94</v>
      </c>
      <c r="L89" t="n">
        <v>22.75</v>
      </c>
      <c r="M89" t="n">
        <v>1</v>
      </c>
      <c r="N89" t="n">
        <v>66.40000000000001</v>
      </c>
      <c r="O89" t="n">
        <v>32435.86</v>
      </c>
      <c r="P89" t="n">
        <v>63.04</v>
      </c>
      <c r="Q89" t="n">
        <v>202.81</v>
      </c>
      <c r="R89" t="n">
        <v>18.62</v>
      </c>
      <c r="S89" t="n">
        <v>13.89</v>
      </c>
      <c r="T89" t="n">
        <v>694.05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157.3682314882185</v>
      </c>
      <c r="AB89" t="n">
        <v>215.3181569184732</v>
      </c>
      <c r="AC89" t="n">
        <v>194.768494223167</v>
      </c>
      <c r="AD89" t="n">
        <v>157368.2314882185</v>
      </c>
      <c r="AE89" t="n">
        <v>215318.1569184732</v>
      </c>
      <c r="AF89" t="n">
        <v>4.835352306981093e-06</v>
      </c>
      <c r="AG89" t="n">
        <v>6.822916666666667</v>
      </c>
      <c r="AH89" t="n">
        <v>194768.494223167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12.7159</v>
      </c>
      <c r="E90" t="n">
        <v>7.86</v>
      </c>
      <c r="F90" t="n">
        <v>5.07</v>
      </c>
      <c r="G90" t="n">
        <v>101.43</v>
      </c>
      <c r="H90" t="n">
        <v>1.56</v>
      </c>
      <c r="I90" t="n">
        <v>3</v>
      </c>
      <c r="J90" t="n">
        <v>261.56</v>
      </c>
      <c r="K90" t="n">
        <v>56.94</v>
      </c>
      <c r="L90" t="n">
        <v>23</v>
      </c>
      <c r="M90" t="n">
        <v>1</v>
      </c>
      <c r="N90" t="n">
        <v>66.62</v>
      </c>
      <c r="O90" t="n">
        <v>32493.12</v>
      </c>
      <c r="P90" t="n">
        <v>63.13</v>
      </c>
      <c r="Q90" t="n">
        <v>202.81</v>
      </c>
      <c r="R90" t="n">
        <v>18.64</v>
      </c>
      <c r="S90" t="n">
        <v>13.89</v>
      </c>
      <c r="T90" t="n">
        <v>706.27</v>
      </c>
      <c r="U90" t="n">
        <v>0.75</v>
      </c>
      <c r="V90" t="n">
        <v>0.76</v>
      </c>
      <c r="W90" t="n">
        <v>0.64</v>
      </c>
      <c r="X90" t="n">
        <v>0.03</v>
      </c>
      <c r="Y90" t="n">
        <v>1</v>
      </c>
      <c r="Z90" t="n">
        <v>10</v>
      </c>
      <c r="AA90" t="n">
        <v>157.4164206896907</v>
      </c>
      <c r="AB90" t="n">
        <v>215.3840915098848</v>
      </c>
      <c r="AC90" t="n">
        <v>194.8281361097141</v>
      </c>
      <c r="AD90" t="n">
        <v>157416.4206896907</v>
      </c>
      <c r="AE90" t="n">
        <v>215384.0915098848</v>
      </c>
      <c r="AF90" t="n">
        <v>4.83413578007413e-06</v>
      </c>
      <c r="AG90" t="n">
        <v>6.822916666666667</v>
      </c>
      <c r="AH90" t="n">
        <v>194828.1361097141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12.7182</v>
      </c>
      <c r="E91" t="n">
        <v>7.86</v>
      </c>
      <c r="F91" t="n">
        <v>5.07</v>
      </c>
      <c r="G91" t="n">
        <v>101.41</v>
      </c>
      <c r="H91" t="n">
        <v>1.58</v>
      </c>
      <c r="I91" t="n">
        <v>3</v>
      </c>
      <c r="J91" t="n">
        <v>262.02</v>
      </c>
      <c r="K91" t="n">
        <v>56.94</v>
      </c>
      <c r="L91" t="n">
        <v>23.25</v>
      </c>
      <c r="M91" t="n">
        <v>1</v>
      </c>
      <c r="N91" t="n">
        <v>66.83</v>
      </c>
      <c r="O91" t="n">
        <v>32550.47</v>
      </c>
      <c r="P91" t="n">
        <v>63.29</v>
      </c>
      <c r="Q91" t="n">
        <v>202.81</v>
      </c>
      <c r="R91" t="n">
        <v>18.55</v>
      </c>
      <c r="S91" t="n">
        <v>13.89</v>
      </c>
      <c r="T91" t="n">
        <v>661.38</v>
      </c>
      <c r="U91" t="n">
        <v>0.75</v>
      </c>
      <c r="V91" t="n">
        <v>0.76</v>
      </c>
      <c r="W91" t="n">
        <v>0.64</v>
      </c>
      <c r="X91" t="n">
        <v>0.03</v>
      </c>
      <c r="Y91" t="n">
        <v>1</v>
      </c>
      <c r="Z91" t="n">
        <v>10</v>
      </c>
      <c r="AA91" t="n">
        <v>157.4779232186212</v>
      </c>
      <c r="AB91" t="n">
        <v>215.4682419832677</v>
      </c>
      <c r="AC91" t="n">
        <v>194.9042553800232</v>
      </c>
      <c r="AD91" t="n">
        <v>157477.9232186212</v>
      </c>
      <c r="AE91" t="n">
        <v>215468.2419832677</v>
      </c>
      <c r="AF91" t="n">
        <v>4.835010158788509e-06</v>
      </c>
      <c r="AG91" t="n">
        <v>6.822916666666667</v>
      </c>
      <c r="AH91" t="n">
        <v>194904.2553800232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12.7253</v>
      </c>
      <c r="E92" t="n">
        <v>7.86</v>
      </c>
      <c r="F92" t="n">
        <v>5.07</v>
      </c>
      <c r="G92" t="n">
        <v>101.32</v>
      </c>
      <c r="H92" t="n">
        <v>1.59</v>
      </c>
      <c r="I92" t="n">
        <v>3</v>
      </c>
      <c r="J92" t="n">
        <v>262.49</v>
      </c>
      <c r="K92" t="n">
        <v>56.94</v>
      </c>
      <c r="L92" t="n">
        <v>23.5</v>
      </c>
      <c r="M92" t="n">
        <v>1</v>
      </c>
      <c r="N92" t="n">
        <v>67.05</v>
      </c>
      <c r="O92" t="n">
        <v>32607.89</v>
      </c>
      <c r="P92" t="n">
        <v>63.29</v>
      </c>
      <c r="Q92" t="n">
        <v>202.81</v>
      </c>
      <c r="R92" t="n">
        <v>18.48</v>
      </c>
      <c r="S92" t="n">
        <v>13.89</v>
      </c>
      <c r="T92" t="n">
        <v>626.87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157.4564173148428</v>
      </c>
      <c r="AB92" t="n">
        <v>215.4388166569446</v>
      </c>
      <c r="AC92" t="n">
        <v>194.8776383655457</v>
      </c>
      <c r="AD92" t="n">
        <v>157456.4173148428</v>
      </c>
      <c r="AE92" t="n">
        <v>215438.8166569446</v>
      </c>
      <c r="AF92" t="n">
        <v>4.837709327863332e-06</v>
      </c>
      <c r="AG92" t="n">
        <v>6.822916666666667</v>
      </c>
      <c r="AH92" t="n">
        <v>194877.6383655457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12.7235</v>
      </c>
      <c r="E93" t="n">
        <v>7.86</v>
      </c>
      <c r="F93" t="n">
        <v>5.07</v>
      </c>
      <c r="G93" t="n">
        <v>101.34</v>
      </c>
      <c r="H93" t="n">
        <v>1.61</v>
      </c>
      <c r="I93" t="n">
        <v>3</v>
      </c>
      <c r="J93" t="n">
        <v>262.96</v>
      </c>
      <c r="K93" t="n">
        <v>56.94</v>
      </c>
      <c r="L93" t="n">
        <v>23.75</v>
      </c>
      <c r="M93" t="n">
        <v>1</v>
      </c>
      <c r="N93" t="n">
        <v>67.26000000000001</v>
      </c>
      <c r="O93" t="n">
        <v>32665.4</v>
      </c>
      <c r="P93" t="n">
        <v>63.32</v>
      </c>
      <c r="Q93" t="n">
        <v>202.81</v>
      </c>
      <c r="R93" t="n">
        <v>18.48</v>
      </c>
      <c r="S93" t="n">
        <v>13.89</v>
      </c>
      <c r="T93" t="n">
        <v>623.64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157.4746985219974</v>
      </c>
      <c r="AB93" t="n">
        <v>215.4638298110834</v>
      </c>
      <c r="AC93" t="n">
        <v>194.9002642993597</v>
      </c>
      <c r="AD93" t="n">
        <v>157474.6985219974</v>
      </c>
      <c r="AE93" t="n">
        <v>215463.8298110834</v>
      </c>
      <c r="AF93" t="n">
        <v>4.837025031478165e-06</v>
      </c>
      <c r="AG93" t="n">
        <v>6.822916666666667</v>
      </c>
      <c r="AH93" t="n">
        <v>194900.2642993597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12.7199</v>
      </c>
      <c r="E94" t="n">
        <v>7.86</v>
      </c>
      <c r="F94" t="n">
        <v>5.07</v>
      </c>
      <c r="G94" t="n">
        <v>101.38</v>
      </c>
      <c r="H94" t="n">
        <v>1.62</v>
      </c>
      <c r="I94" t="n">
        <v>3</v>
      </c>
      <c r="J94" t="n">
        <v>263.42</v>
      </c>
      <c r="K94" t="n">
        <v>56.94</v>
      </c>
      <c r="L94" t="n">
        <v>24</v>
      </c>
      <c r="M94" t="n">
        <v>1</v>
      </c>
      <c r="N94" t="n">
        <v>67.48</v>
      </c>
      <c r="O94" t="n">
        <v>32722.99</v>
      </c>
      <c r="P94" t="n">
        <v>63.42</v>
      </c>
      <c r="Q94" t="n">
        <v>202.81</v>
      </c>
      <c r="R94" t="n">
        <v>18.57</v>
      </c>
      <c r="S94" t="n">
        <v>13.89</v>
      </c>
      <c r="T94" t="n">
        <v>668.0599999999999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157.5283896700007</v>
      </c>
      <c r="AB94" t="n">
        <v>215.5372924084677</v>
      </c>
      <c r="AC94" t="n">
        <v>194.9667157295551</v>
      </c>
      <c r="AD94" t="n">
        <v>157528.3896700007</v>
      </c>
      <c r="AE94" t="n">
        <v>215537.2924084677</v>
      </c>
      <c r="AF94" t="n">
        <v>4.835656438707834e-06</v>
      </c>
      <c r="AG94" t="n">
        <v>6.822916666666667</v>
      </c>
      <c r="AH94" t="n">
        <v>194966.7157295551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12.7186</v>
      </c>
      <c r="E95" t="n">
        <v>7.86</v>
      </c>
      <c r="F95" t="n">
        <v>5.07</v>
      </c>
      <c r="G95" t="n">
        <v>101.4</v>
      </c>
      <c r="H95" t="n">
        <v>1.64</v>
      </c>
      <c r="I95" t="n">
        <v>3</v>
      </c>
      <c r="J95" t="n">
        <v>263.89</v>
      </c>
      <c r="K95" t="n">
        <v>56.94</v>
      </c>
      <c r="L95" t="n">
        <v>24.25</v>
      </c>
      <c r="M95" t="n">
        <v>0</v>
      </c>
      <c r="N95" t="n">
        <v>67.7</v>
      </c>
      <c r="O95" t="n">
        <v>32780.66</v>
      </c>
      <c r="P95" t="n">
        <v>63.69</v>
      </c>
      <c r="Q95" t="n">
        <v>202.81</v>
      </c>
      <c r="R95" t="n">
        <v>18.56</v>
      </c>
      <c r="S95" t="n">
        <v>13.89</v>
      </c>
      <c r="T95" t="n">
        <v>662.58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157.6478605899195</v>
      </c>
      <c r="AB95" t="n">
        <v>215.7007577917856</v>
      </c>
      <c r="AC95" t="n">
        <v>195.1145802061143</v>
      </c>
      <c r="AD95" t="n">
        <v>157647.8605899195</v>
      </c>
      <c r="AE95" t="n">
        <v>215700.7577917856</v>
      </c>
      <c r="AF95" t="n">
        <v>4.83516222465188e-06</v>
      </c>
      <c r="AG95" t="n">
        <v>6.822916666666667</v>
      </c>
      <c r="AH95" t="n">
        <v>195114.5802061142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12.3115</v>
      </c>
      <c r="E2" t="n">
        <v>8.119999999999999</v>
      </c>
      <c r="F2" t="n">
        <v>5.68</v>
      </c>
      <c r="G2" t="n">
        <v>10.65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43.02</v>
      </c>
      <c r="Q2" t="n">
        <v>202.9</v>
      </c>
      <c r="R2" t="n">
        <v>37.28</v>
      </c>
      <c r="S2" t="n">
        <v>13.89</v>
      </c>
      <c r="T2" t="n">
        <v>9877.98</v>
      </c>
      <c r="U2" t="n">
        <v>0.37</v>
      </c>
      <c r="V2" t="n">
        <v>0.68</v>
      </c>
      <c r="W2" t="n">
        <v>0.7</v>
      </c>
      <c r="X2" t="n">
        <v>0.64</v>
      </c>
      <c r="Y2" t="n">
        <v>1</v>
      </c>
      <c r="Z2" t="n">
        <v>10</v>
      </c>
      <c r="AA2" t="n">
        <v>129.639447450284</v>
      </c>
      <c r="AB2" t="n">
        <v>177.3784112901752</v>
      </c>
      <c r="AC2" t="n">
        <v>160.4496646688543</v>
      </c>
      <c r="AD2" t="n">
        <v>129639.447450284</v>
      </c>
      <c r="AE2" t="n">
        <v>177378.4112901752</v>
      </c>
      <c r="AF2" t="n">
        <v>6.276861318989821e-06</v>
      </c>
      <c r="AG2" t="n">
        <v>7.048611111111111</v>
      </c>
      <c r="AH2" t="n">
        <v>160449.6646688543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12.7497</v>
      </c>
      <c r="E3" t="n">
        <v>7.84</v>
      </c>
      <c r="F3" t="n">
        <v>5.52</v>
      </c>
      <c r="G3" t="n">
        <v>13.25</v>
      </c>
      <c r="H3" t="n">
        <v>0.27</v>
      </c>
      <c r="I3" t="n">
        <v>25</v>
      </c>
      <c r="J3" t="n">
        <v>81.14</v>
      </c>
      <c r="K3" t="n">
        <v>35.1</v>
      </c>
      <c r="L3" t="n">
        <v>1.25</v>
      </c>
      <c r="M3" t="n">
        <v>23</v>
      </c>
      <c r="N3" t="n">
        <v>9.789999999999999</v>
      </c>
      <c r="O3" t="n">
        <v>10241.25</v>
      </c>
      <c r="P3" t="n">
        <v>41.33</v>
      </c>
      <c r="Q3" t="n">
        <v>202.87</v>
      </c>
      <c r="R3" t="n">
        <v>32.59</v>
      </c>
      <c r="S3" t="n">
        <v>13.89</v>
      </c>
      <c r="T3" t="n">
        <v>7568.36</v>
      </c>
      <c r="U3" t="n">
        <v>0.43</v>
      </c>
      <c r="V3" t="n">
        <v>0.7</v>
      </c>
      <c r="W3" t="n">
        <v>0.68</v>
      </c>
      <c r="X3" t="n">
        <v>0.48</v>
      </c>
      <c r="Y3" t="n">
        <v>1</v>
      </c>
      <c r="Z3" t="n">
        <v>10</v>
      </c>
      <c r="AA3" t="n">
        <v>127.5883946560904</v>
      </c>
      <c r="AB3" t="n">
        <v>174.5720703710978</v>
      </c>
      <c r="AC3" t="n">
        <v>157.9111569883685</v>
      </c>
      <c r="AD3" t="n">
        <v>127588.3946560904</v>
      </c>
      <c r="AE3" t="n">
        <v>174572.0703710978</v>
      </c>
      <c r="AF3" t="n">
        <v>6.500272002495596e-06</v>
      </c>
      <c r="AG3" t="n">
        <v>6.805555555555555</v>
      </c>
      <c r="AH3" t="n">
        <v>157911.1569883685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12.988</v>
      </c>
      <c r="E4" t="n">
        <v>7.7</v>
      </c>
      <c r="F4" t="n">
        <v>5.45</v>
      </c>
      <c r="G4" t="n">
        <v>15.56</v>
      </c>
      <c r="H4" t="n">
        <v>0.32</v>
      </c>
      <c r="I4" t="n">
        <v>21</v>
      </c>
      <c r="J4" t="n">
        <v>81.44</v>
      </c>
      <c r="K4" t="n">
        <v>35.1</v>
      </c>
      <c r="L4" t="n">
        <v>1.5</v>
      </c>
      <c r="M4" t="n">
        <v>19</v>
      </c>
      <c r="N4" t="n">
        <v>9.84</v>
      </c>
      <c r="O4" t="n">
        <v>10278.32</v>
      </c>
      <c r="P4" t="n">
        <v>40.18</v>
      </c>
      <c r="Q4" t="n">
        <v>202.81</v>
      </c>
      <c r="R4" t="n">
        <v>30.24</v>
      </c>
      <c r="S4" t="n">
        <v>13.89</v>
      </c>
      <c r="T4" t="n">
        <v>6415.09</v>
      </c>
      <c r="U4" t="n">
        <v>0.46</v>
      </c>
      <c r="V4" t="n">
        <v>0.71</v>
      </c>
      <c r="W4" t="n">
        <v>0.67</v>
      </c>
      <c r="X4" t="n">
        <v>0.41</v>
      </c>
      <c r="Y4" t="n">
        <v>1</v>
      </c>
      <c r="Z4" t="n">
        <v>10</v>
      </c>
      <c r="AA4" t="n">
        <v>126.5455768615826</v>
      </c>
      <c r="AB4" t="n">
        <v>173.1452410587787</v>
      </c>
      <c r="AC4" t="n">
        <v>156.6205022630492</v>
      </c>
      <c r="AD4" t="n">
        <v>126545.5768615826</v>
      </c>
      <c r="AE4" t="n">
        <v>173145.2410587787</v>
      </c>
      <c r="AF4" t="n">
        <v>6.621766219472834e-06</v>
      </c>
      <c r="AG4" t="n">
        <v>6.684027777777778</v>
      </c>
      <c r="AH4" t="n">
        <v>156620.5022630492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13.2714</v>
      </c>
      <c r="E5" t="n">
        <v>7.54</v>
      </c>
      <c r="F5" t="n">
        <v>5.35</v>
      </c>
      <c r="G5" t="n">
        <v>18.88</v>
      </c>
      <c r="H5" t="n">
        <v>0.38</v>
      </c>
      <c r="I5" t="n">
        <v>17</v>
      </c>
      <c r="J5" t="n">
        <v>81.73999999999999</v>
      </c>
      <c r="K5" t="n">
        <v>35.1</v>
      </c>
      <c r="L5" t="n">
        <v>1.75</v>
      </c>
      <c r="M5" t="n">
        <v>15</v>
      </c>
      <c r="N5" t="n">
        <v>9.890000000000001</v>
      </c>
      <c r="O5" t="n">
        <v>10315.41</v>
      </c>
      <c r="P5" t="n">
        <v>38.81</v>
      </c>
      <c r="Q5" t="n">
        <v>202.81</v>
      </c>
      <c r="R5" t="n">
        <v>27.24</v>
      </c>
      <c r="S5" t="n">
        <v>13.89</v>
      </c>
      <c r="T5" t="n">
        <v>4936.39</v>
      </c>
      <c r="U5" t="n">
        <v>0.51</v>
      </c>
      <c r="V5" t="n">
        <v>0.72</v>
      </c>
      <c r="W5" t="n">
        <v>0.67</v>
      </c>
      <c r="X5" t="n">
        <v>0.31</v>
      </c>
      <c r="Y5" t="n">
        <v>1</v>
      </c>
      <c r="Z5" t="n">
        <v>10</v>
      </c>
      <c r="AA5" t="n">
        <v>116.3860353951507</v>
      </c>
      <c r="AB5" t="n">
        <v>159.2445082170771</v>
      </c>
      <c r="AC5" t="n">
        <v>144.046435853954</v>
      </c>
      <c r="AD5" t="n">
        <v>116386.0353951507</v>
      </c>
      <c r="AE5" t="n">
        <v>159244.5082170771</v>
      </c>
      <c r="AF5" t="n">
        <v>6.766254096482274e-06</v>
      </c>
      <c r="AG5" t="n">
        <v>6.545138888888889</v>
      </c>
      <c r="AH5" t="n">
        <v>144046.435853954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13.3769</v>
      </c>
      <c r="E6" t="n">
        <v>7.48</v>
      </c>
      <c r="F6" t="n">
        <v>5.33</v>
      </c>
      <c r="G6" t="n">
        <v>21.3</v>
      </c>
      <c r="H6" t="n">
        <v>0.43</v>
      </c>
      <c r="I6" t="n">
        <v>15</v>
      </c>
      <c r="J6" t="n">
        <v>82.04000000000001</v>
      </c>
      <c r="K6" t="n">
        <v>35.1</v>
      </c>
      <c r="L6" t="n">
        <v>2</v>
      </c>
      <c r="M6" t="n">
        <v>13</v>
      </c>
      <c r="N6" t="n">
        <v>9.94</v>
      </c>
      <c r="O6" t="n">
        <v>10352.53</v>
      </c>
      <c r="P6" t="n">
        <v>38.2</v>
      </c>
      <c r="Q6" t="n">
        <v>202.85</v>
      </c>
      <c r="R6" t="n">
        <v>26.63</v>
      </c>
      <c r="S6" t="n">
        <v>13.89</v>
      </c>
      <c r="T6" t="n">
        <v>4637.78</v>
      </c>
      <c r="U6" t="n">
        <v>0.52</v>
      </c>
      <c r="V6" t="n">
        <v>0.73</v>
      </c>
      <c r="W6" t="n">
        <v>0.66</v>
      </c>
      <c r="X6" t="n">
        <v>0.29</v>
      </c>
      <c r="Y6" t="n">
        <v>1</v>
      </c>
      <c r="Z6" t="n">
        <v>10</v>
      </c>
      <c r="AA6" t="n">
        <v>115.7585808596427</v>
      </c>
      <c r="AB6" t="n">
        <v>158.3859972402549</v>
      </c>
      <c r="AC6" t="n">
        <v>143.2698599598318</v>
      </c>
      <c r="AD6" t="n">
        <v>115758.5808596427</v>
      </c>
      <c r="AE6" t="n">
        <v>158385.9972402549</v>
      </c>
      <c r="AF6" t="n">
        <v>6.82004192649108e-06</v>
      </c>
      <c r="AG6" t="n">
        <v>6.493055555555555</v>
      </c>
      <c r="AH6" t="n">
        <v>143269.8599598318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13.5211</v>
      </c>
      <c r="E7" t="n">
        <v>7.4</v>
      </c>
      <c r="F7" t="n">
        <v>5.28</v>
      </c>
      <c r="G7" t="n">
        <v>24.37</v>
      </c>
      <c r="H7" t="n">
        <v>0.48</v>
      </c>
      <c r="I7" t="n">
        <v>13</v>
      </c>
      <c r="J7" t="n">
        <v>82.34</v>
      </c>
      <c r="K7" t="n">
        <v>35.1</v>
      </c>
      <c r="L7" t="n">
        <v>2.25</v>
      </c>
      <c r="M7" t="n">
        <v>11</v>
      </c>
      <c r="N7" t="n">
        <v>9.99</v>
      </c>
      <c r="O7" t="n">
        <v>10389.66</v>
      </c>
      <c r="P7" t="n">
        <v>37.42</v>
      </c>
      <c r="Q7" t="n">
        <v>202.86</v>
      </c>
      <c r="R7" t="n">
        <v>25</v>
      </c>
      <c r="S7" t="n">
        <v>13.89</v>
      </c>
      <c r="T7" t="n">
        <v>3834.38</v>
      </c>
      <c r="U7" t="n">
        <v>0.5600000000000001</v>
      </c>
      <c r="V7" t="n">
        <v>0.73</v>
      </c>
      <c r="W7" t="n">
        <v>0.66</v>
      </c>
      <c r="X7" t="n">
        <v>0.24</v>
      </c>
      <c r="Y7" t="n">
        <v>1</v>
      </c>
      <c r="Z7" t="n">
        <v>10</v>
      </c>
      <c r="AA7" t="n">
        <v>115.1374691716069</v>
      </c>
      <c r="AB7" t="n">
        <v>157.536164827171</v>
      </c>
      <c r="AC7" t="n">
        <v>142.5011343595051</v>
      </c>
      <c r="AD7" t="n">
        <v>115137.4691716069</v>
      </c>
      <c r="AE7" t="n">
        <v>157536.164827171</v>
      </c>
      <c r="AF7" t="n">
        <v>6.893560458123972e-06</v>
      </c>
      <c r="AG7" t="n">
        <v>6.423611111111111</v>
      </c>
      <c r="AH7" t="n">
        <v>142501.1343595051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13.5916</v>
      </c>
      <c r="E8" t="n">
        <v>7.36</v>
      </c>
      <c r="F8" t="n">
        <v>5.26</v>
      </c>
      <c r="G8" t="n">
        <v>26.29</v>
      </c>
      <c r="H8" t="n">
        <v>0.53</v>
      </c>
      <c r="I8" t="n">
        <v>12</v>
      </c>
      <c r="J8" t="n">
        <v>82.65000000000001</v>
      </c>
      <c r="K8" t="n">
        <v>35.1</v>
      </c>
      <c r="L8" t="n">
        <v>2.5</v>
      </c>
      <c r="M8" t="n">
        <v>10</v>
      </c>
      <c r="N8" t="n">
        <v>10.04</v>
      </c>
      <c r="O8" t="n">
        <v>10426.82</v>
      </c>
      <c r="P8" t="n">
        <v>36.9</v>
      </c>
      <c r="Q8" t="n">
        <v>202.82</v>
      </c>
      <c r="R8" t="n">
        <v>24.5</v>
      </c>
      <c r="S8" t="n">
        <v>13.89</v>
      </c>
      <c r="T8" t="n">
        <v>3587.99</v>
      </c>
      <c r="U8" t="n">
        <v>0.57</v>
      </c>
      <c r="V8" t="n">
        <v>0.74</v>
      </c>
      <c r="W8" t="n">
        <v>0.66</v>
      </c>
      <c r="X8" t="n">
        <v>0.22</v>
      </c>
      <c r="Y8" t="n">
        <v>1</v>
      </c>
      <c r="Z8" t="n">
        <v>10</v>
      </c>
      <c r="AA8" t="n">
        <v>114.7889065083311</v>
      </c>
      <c r="AB8" t="n">
        <v>157.0592460137779</v>
      </c>
      <c r="AC8" t="n">
        <v>142.0697320083023</v>
      </c>
      <c r="AD8" t="n">
        <v>114788.9065083311</v>
      </c>
      <c r="AE8" t="n">
        <v>157059.2460137779</v>
      </c>
      <c r="AF8" t="n">
        <v>6.929503984338387e-06</v>
      </c>
      <c r="AG8" t="n">
        <v>6.388888888888889</v>
      </c>
      <c r="AH8" t="n">
        <v>142069.7320083023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13.656</v>
      </c>
      <c r="E9" t="n">
        <v>7.32</v>
      </c>
      <c r="F9" t="n">
        <v>5.24</v>
      </c>
      <c r="G9" t="n">
        <v>28.59</v>
      </c>
      <c r="H9" t="n">
        <v>0.58</v>
      </c>
      <c r="I9" t="n">
        <v>11</v>
      </c>
      <c r="J9" t="n">
        <v>82.95</v>
      </c>
      <c r="K9" t="n">
        <v>35.1</v>
      </c>
      <c r="L9" t="n">
        <v>2.75</v>
      </c>
      <c r="M9" t="n">
        <v>9</v>
      </c>
      <c r="N9" t="n">
        <v>10.1</v>
      </c>
      <c r="O9" t="n">
        <v>10463.99</v>
      </c>
      <c r="P9" t="n">
        <v>36.09</v>
      </c>
      <c r="Q9" t="n">
        <v>202.81</v>
      </c>
      <c r="R9" t="n">
        <v>24.14</v>
      </c>
      <c r="S9" t="n">
        <v>13.89</v>
      </c>
      <c r="T9" t="n">
        <v>3415.13</v>
      </c>
      <c r="U9" t="n">
        <v>0.58</v>
      </c>
      <c r="V9" t="n">
        <v>0.74</v>
      </c>
      <c r="W9" t="n">
        <v>0.65</v>
      </c>
      <c r="X9" t="n">
        <v>0.2</v>
      </c>
      <c r="Y9" t="n">
        <v>1</v>
      </c>
      <c r="Z9" t="n">
        <v>10</v>
      </c>
      <c r="AA9" t="n">
        <v>114.3378974649934</v>
      </c>
      <c r="AB9" t="n">
        <v>156.4421555435688</v>
      </c>
      <c r="AC9" t="n">
        <v>141.5115357864779</v>
      </c>
      <c r="AD9" t="n">
        <v>114337.8974649934</v>
      </c>
      <c r="AE9" t="n">
        <v>156442.1555435688</v>
      </c>
      <c r="AF9" t="n">
        <v>6.962337503320067e-06</v>
      </c>
      <c r="AG9" t="n">
        <v>6.354166666666667</v>
      </c>
      <c r="AH9" t="n">
        <v>141511.5357864779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13.7604</v>
      </c>
      <c r="E10" t="n">
        <v>7.27</v>
      </c>
      <c r="F10" t="n">
        <v>5.2</v>
      </c>
      <c r="G10" t="n">
        <v>31.22</v>
      </c>
      <c r="H10" t="n">
        <v>0.63</v>
      </c>
      <c r="I10" t="n">
        <v>10</v>
      </c>
      <c r="J10" t="n">
        <v>83.25</v>
      </c>
      <c r="K10" t="n">
        <v>35.1</v>
      </c>
      <c r="L10" t="n">
        <v>3</v>
      </c>
      <c r="M10" t="n">
        <v>8</v>
      </c>
      <c r="N10" t="n">
        <v>10.15</v>
      </c>
      <c r="O10" t="n">
        <v>10501.19</v>
      </c>
      <c r="P10" t="n">
        <v>35.35</v>
      </c>
      <c r="Q10" t="n">
        <v>202.81</v>
      </c>
      <c r="R10" t="n">
        <v>22.86</v>
      </c>
      <c r="S10" t="n">
        <v>13.89</v>
      </c>
      <c r="T10" t="n">
        <v>2781.74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113.8325783137677</v>
      </c>
      <c r="AB10" t="n">
        <v>155.7507555877546</v>
      </c>
      <c r="AC10" t="n">
        <v>140.8861220720604</v>
      </c>
      <c r="AD10" t="n">
        <v>113832.5783137677</v>
      </c>
      <c r="AE10" t="n">
        <v>155750.7555877546</v>
      </c>
      <c r="AF10" t="n">
        <v>7.015564512352478e-06</v>
      </c>
      <c r="AG10" t="n">
        <v>6.310763888888889</v>
      </c>
      <c r="AH10" t="n">
        <v>140886.1220720604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13.8037</v>
      </c>
      <c r="E11" t="n">
        <v>7.24</v>
      </c>
      <c r="F11" t="n">
        <v>5.2</v>
      </c>
      <c r="G11" t="n">
        <v>34.65</v>
      </c>
      <c r="H11" t="n">
        <v>0.68</v>
      </c>
      <c r="I11" t="n">
        <v>9</v>
      </c>
      <c r="J11" t="n">
        <v>83.55</v>
      </c>
      <c r="K11" t="n">
        <v>35.1</v>
      </c>
      <c r="L11" t="n">
        <v>3.25</v>
      </c>
      <c r="M11" t="n">
        <v>6</v>
      </c>
      <c r="N11" t="n">
        <v>10.2</v>
      </c>
      <c r="O11" t="n">
        <v>10538.42</v>
      </c>
      <c r="P11" t="n">
        <v>34.23</v>
      </c>
      <c r="Q11" t="n">
        <v>202.81</v>
      </c>
      <c r="R11" t="n">
        <v>22.66</v>
      </c>
      <c r="S11" t="n">
        <v>13.89</v>
      </c>
      <c r="T11" t="n">
        <v>2683.89</v>
      </c>
      <c r="U11" t="n">
        <v>0.61</v>
      </c>
      <c r="V11" t="n">
        <v>0.74</v>
      </c>
      <c r="W11" t="n">
        <v>0.65</v>
      </c>
      <c r="X11" t="n">
        <v>0.16</v>
      </c>
      <c r="Y11" t="n">
        <v>1</v>
      </c>
      <c r="Z11" t="n">
        <v>10</v>
      </c>
      <c r="AA11" t="n">
        <v>113.3260796446221</v>
      </c>
      <c r="AB11" t="n">
        <v>155.0577417634857</v>
      </c>
      <c r="AC11" t="n">
        <v>140.2592485145285</v>
      </c>
      <c r="AD11" t="n">
        <v>113326.0796446221</v>
      </c>
      <c r="AE11" t="n">
        <v>155057.7417634857</v>
      </c>
      <c r="AF11" t="n">
        <v>7.037640465332396e-06</v>
      </c>
      <c r="AG11" t="n">
        <v>6.284722222222222</v>
      </c>
      <c r="AH11" t="n">
        <v>140259.2485145284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13.8499</v>
      </c>
      <c r="E12" t="n">
        <v>7.22</v>
      </c>
      <c r="F12" t="n">
        <v>5.19</v>
      </c>
      <c r="G12" t="n">
        <v>38.93</v>
      </c>
      <c r="H12" t="n">
        <v>0.73</v>
      </c>
      <c r="I12" t="n">
        <v>8</v>
      </c>
      <c r="J12" t="n">
        <v>83.84999999999999</v>
      </c>
      <c r="K12" t="n">
        <v>35.1</v>
      </c>
      <c r="L12" t="n">
        <v>3.5</v>
      </c>
      <c r="M12" t="n">
        <v>5</v>
      </c>
      <c r="N12" t="n">
        <v>10.25</v>
      </c>
      <c r="O12" t="n">
        <v>10575.66</v>
      </c>
      <c r="P12" t="n">
        <v>33.85</v>
      </c>
      <c r="Q12" t="n">
        <v>202.81</v>
      </c>
      <c r="R12" t="n">
        <v>22.33</v>
      </c>
      <c r="S12" t="n">
        <v>13.89</v>
      </c>
      <c r="T12" t="n">
        <v>2525.4</v>
      </c>
      <c r="U12" t="n">
        <v>0.62</v>
      </c>
      <c r="V12" t="n">
        <v>0.75</v>
      </c>
      <c r="W12" t="n">
        <v>0.65</v>
      </c>
      <c r="X12" t="n">
        <v>0.15</v>
      </c>
      <c r="Y12" t="n">
        <v>1</v>
      </c>
      <c r="Z12" t="n">
        <v>10</v>
      </c>
      <c r="AA12" t="n">
        <v>113.0965380390747</v>
      </c>
      <c r="AB12" t="n">
        <v>154.743672812115</v>
      </c>
      <c r="AC12" t="n">
        <v>139.975153863078</v>
      </c>
      <c r="AD12" t="n">
        <v>113096.5380390747</v>
      </c>
      <c r="AE12" t="n">
        <v>154743.672812115</v>
      </c>
      <c r="AF12" t="n">
        <v>7.061194946340992e-06</v>
      </c>
      <c r="AG12" t="n">
        <v>6.267361111111111</v>
      </c>
      <c r="AH12" t="n">
        <v>139975.153863078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13.8707</v>
      </c>
      <c r="E13" t="n">
        <v>7.21</v>
      </c>
      <c r="F13" t="n">
        <v>5.18</v>
      </c>
      <c r="G13" t="n">
        <v>38.85</v>
      </c>
      <c r="H13" t="n">
        <v>0.78</v>
      </c>
      <c r="I13" t="n">
        <v>8</v>
      </c>
      <c r="J13" t="n">
        <v>84.15000000000001</v>
      </c>
      <c r="K13" t="n">
        <v>35.1</v>
      </c>
      <c r="L13" t="n">
        <v>3.75</v>
      </c>
      <c r="M13" t="n">
        <v>4</v>
      </c>
      <c r="N13" t="n">
        <v>10.3</v>
      </c>
      <c r="O13" t="n">
        <v>10612.93</v>
      </c>
      <c r="P13" t="n">
        <v>33.04</v>
      </c>
      <c r="Q13" t="n">
        <v>202.81</v>
      </c>
      <c r="R13" t="n">
        <v>21.98</v>
      </c>
      <c r="S13" t="n">
        <v>13.89</v>
      </c>
      <c r="T13" t="n">
        <v>2349.75</v>
      </c>
      <c r="U13" t="n">
        <v>0.63</v>
      </c>
      <c r="V13" t="n">
        <v>0.75</v>
      </c>
      <c r="W13" t="n">
        <v>0.65</v>
      </c>
      <c r="X13" t="n">
        <v>0.14</v>
      </c>
      <c r="Y13" t="n">
        <v>1</v>
      </c>
      <c r="Z13" t="n">
        <v>10</v>
      </c>
      <c r="AA13" t="n">
        <v>112.7359698490528</v>
      </c>
      <c r="AB13" t="n">
        <v>154.2503275073814</v>
      </c>
      <c r="AC13" t="n">
        <v>139.5288927418135</v>
      </c>
      <c r="AD13" t="n">
        <v>112735.9698490528</v>
      </c>
      <c r="AE13" t="n">
        <v>154250.3275073814</v>
      </c>
      <c r="AF13" t="n">
        <v>7.071799561167372e-06</v>
      </c>
      <c r="AG13" t="n">
        <v>6.258680555555555</v>
      </c>
      <c r="AH13" t="n">
        <v>139528.8927418135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13.8712</v>
      </c>
      <c r="E14" t="n">
        <v>7.21</v>
      </c>
      <c r="F14" t="n">
        <v>5.18</v>
      </c>
      <c r="G14" t="n">
        <v>38.85</v>
      </c>
      <c r="H14" t="n">
        <v>0.83</v>
      </c>
      <c r="I14" t="n">
        <v>8</v>
      </c>
      <c r="J14" t="n">
        <v>84.45999999999999</v>
      </c>
      <c r="K14" t="n">
        <v>35.1</v>
      </c>
      <c r="L14" t="n">
        <v>4</v>
      </c>
      <c r="M14" t="n">
        <v>2</v>
      </c>
      <c r="N14" t="n">
        <v>10.36</v>
      </c>
      <c r="O14" t="n">
        <v>10650.22</v>
      </c>
      <c r="P14" t="n">
        <v>32.71</v>
      </c>
      <c r="Q14" t="n">
        <v>202.81</v>
      </c>
      <c r="R14" t="n">
        <v>21.98</v>
      </c>
      <c r="S14" t="n">
        <v>13.89</v>
      </c>
      <c r="T14" t="n">
        <v>2347.66</v>
      </c>
      <c r="U14" t="n">
        <v>0.63</v>
      </c>
      <c r="V14" t="n">
        <v>0.75</v>
      </c>
      <c r="W14" t="n">
        <v>0.65</v>
      </c>
      <c r="X14" t="n">
        <v>0.14</v>
      </c>
      <c r="Y14" t="n">
        <v>1</v>
      </c>
      <c r="Z14" t="n">
        <v>10</v>
      </c>
      <c r="AA14" t="n">
        <v>112.605797193928</v>
      </c>
      <c r="AB14" t="n">
        <v>154.0722195378274</v>
      </c>
      <c r="AC14" t="n">
        <v>139.3677831468976</v>
      </c>
      <c r="AD14" t="n">
        <v>112605.797193928</v>
      </c>
      <c r="AE14" t="n">
        <v>154072.2195378274</v>
      </c>
      <c r="AF14" t="n">
        <v>7.072054479793007e-06</v>
      </c>
      <c r="AG14" t="n">
        <v>6.258680555555555</v>
      </c>
      <c r="AH14" t="n">
        <v>139367.7831468976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13.9346</v>
      </c>
      <c r="E15" t="n">
        <v>7.18</v>
      </c>
      <c r="F15" t="n">
        <v>5.16</v>
      </c>
      <c r="G15" t="n">
        <v>44.26</v>
      </c>
      <c r="H15" t="n">
        <v>0.88</v>
      </c>
      <c r="I15" t="n">
        <v>7</v>
      </c>
      <c r="J15" t="n">
        <v>84.76000000000001</v>
      </c>
      <c r="K15" t="n">
        <v>35.1</v>
      </c>
      <c r="L15" t="n">
        <v>4.25</v>
      </c>
      <c r="M15" t="n">
        <v>0</v>
      </c>
      <c r="N15" t="n">
        <v>10.41</v>
      </c>
      <c r="O15" t="n">
        <v>10687.53</v>
      </c>
      <c r="P15" t="n">
        <v>32.54</v>
      </c>
      <c r="Q15" t="n">
        <v>202.83</v>
      </c>
      <c r="R15" t="n">
        <v>21.32</v>
      </c>
      <c r="S15" t="n">
        <v>13.89</v>
      </c>
      <c r="T15" t="n">
        <v>2022.83</v>
      </c>
      <c r="U15" t="n">
        <v>0.65</v>
      </c>
      <c r="V15" t="n">
        <v>0.75</v>
      </c>
      <c r="W15" t="n">
        <v>0.66</v>
      </c>
      <c r="X15" t="n">
        <v>0.13</v>
      </c>
      <c r="Y15" t="n">
        <v>1</v>
      </c>
      <c r="Z15" t="n">
        <v>10</v>
      </c>
      <c r="AA15" t="n">
        <v>112.4252355177815</v>
      </c>
      <c r="AB15" t="n">
        <v>153.825167086705</v>
      </c>
      <c r="AC15" t="n">
        <v>139.1443090349699</v>
      </c>
      <c r="AD15" t="n">
        <v>112425.2355177815</v>
      </c>
      <c r="AE15" t="n">
        <v>153825.167086705</v>
      </c>
      <c r="AF15" t="n">
        <v>7.104378161523418e-06</v>
      </c>
      <c r="AG15" t="n">
        <v>6.232638888888889</v>
      </c>
      <c r="AH15" t="n">
        <v>139144.3090349699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11.4162</v>
      </c>
      <c r="E2" t="n">
        <v>8.76</v>
      </c>
      <c r="F2" t="n">
        <v>5.83</v>
      </c>
      <c r="G2" t="n">
        <v>8.75</v>
      </c>
      <c r="H2" t="n">
        <v>0.16</v>
      </c>
      <c r="I2" t="n">
        <v>40</v>
      </c>
      <c r="J2" t="n">
        <v>107.41</v>
      </c>
      <c r="K2" t="n">
        <v>41.65</v>
      </c>
      <c r="L2" t="n">
        <v>1</v>
      </c>
      <c r="M2" t="n">
        <v>38</v>
      </c>
      <c r="N2" t="n">
        <v>14.77</v>
      </c>
      <c r="O2" t="n">
        <v>13481.73</v>
      </c>
      <c r="P2" t="n">
        <v>54.37</v>
      </c>
      <c r="Q2" t="n">
        <v>202.83</v>
      </c>
      <c r="R2" t="n">
        <v>42.39</v>
      </c>
      <c r="S2" t="n">
        <v>13.89</v>
      </c>
      <c r="T2" t="n">
        <v>12394.05</v>
      </c>
      <c r="U2" t="n">
        <v>0.33</v>
      </c>
      <c r="V2" t="n">
        <v>0.66</v>
      </c>
      <c r="W2" t="n">
        <v>0.7</v>
      </c>
      <c r="X2" t="n">
        <v>0.8</v>
      </c>
      <c r="Y2" t="n">
        <v>1</v>
      </c>
      <c r="Z2" t="n">
        <v>10</v>
      </c>
      <c r="AA2" t="n">
        <v>152.515739787622</v>
      </c>
      <c r="AB2" t="n">
        <v>208.6787636968953</v>
      </c>
      <c r="AC2" t="n">
        <v>188.7627553722075</v>
      </c>
      <c r="AD2" t="n">
        <v>152515.739787622</v>
      </c>
      <c r="AE2" t="n">
        <v>208678.7636968953</v>
      </c>
      <c r="AF2" t="n">
        <v>5.360935479586127e-06</v>
      </c>
      <c r="AG2" t="n">
        <v>7.604166666666667</v>
      </c>
      <c r="AH2" t="n">
        <v>188762.7553722075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11.9454</v>
      </c>
      <c r="E3" t="n">
        <v>8.369999999999999</v>
      </c>
      <c r="F3" t="n">
        <v>5.65</v>
      </c>
      <c r="G3" t="n">
        <v>10.93</v>
      </c>
      <c r="H3" t="n">
        <v>0.2</v>
      </c>
      <c r="I3" t="n">
        <v>31</v>
      </c>
      <c r="J3" t="n">
        <v>107.73</v>
      </c>
      <c r="K3" t="n">
        <v>41.65</v>
      </c>
      <c r="L3" t="n">
        <v>1.25</v>
      </c>
      <c r="M3" t="n">
        <v>29</v>
      </c>
      <c r="N3" t="n">
        <v>14.83</v>
      </c>
      <c r="O3" t="n">
        <v>13520.81</v>
      </c>
      <c r="P3" t="n">
        <v>52.17</v>
      </c>
      <c r="Q3" t="n">
        <v>202.86</v>
      </c>
      <c r="R3" t="n">
        <v>36.67</v>
      </c>
      <c r="S3" t="n">
        <v>13.89</v>
      </c>
      <c r="T3" t="n">
        <v>9578.059999999999</v>
      </c>
      <c r="U3" t="n">
        <v>0.38</v>
      </c>
      <c r="V3" t="n">
        <v>0.6899999999999999</v>
      </c>
      <c r="W3" t="n">
        <v>0.68</v>
      </c>
      <c r="X3" t="n">
        <v>0.61</v>
      </c>
      <c r="Y3" t="n">
        <v>1</v>
      </c>
      <c r="Z3" t="n">
        <v>10</v>
      </c>
      <c r="AA3" t="n">
        <v>149.4200763639501</v>
      </c>
      <c r="AB3" t="n">
        <v>204.443140429598</v>
      </c>
      <c r="AC3" t="n">
        <v>184.9313740448051</v>
      </c>
      <c r="AD3" t="n">
        <v>149420.0763639501</v>
      </c>
      <c r="AE3" t="n">
        <v>204443.140429598</v>
      </c>
      <c r="AF3" t="n">
        <v>5.609442605932632e-06</v>
      </c>
      <c r="AG3" t="n">
        <v>7.265625</v>
      </c>
      <c r="AH3" t="n">
        <v>184931.3740448051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12.2449</v>
      </c>
      <c r="E4" t="n">
        <v>8.17</v>
      </c>
      <c r="F4" t="n">
        <v>5.55</v>
      </c>
      <c r="G4" t="n">
        <v>12.81</v>
      </c>
      <c r="H4" t="n">
        <v>0.24</v>
      </c>
      <c r="I4" t="n">
        <v>26</v>
      </c>
      <c r="J4" t="n">
        <v>108.05</v>
      </c>
      <c r="K4" t="n">
        <v>41.65</v>
      </c>
      <c r="L4" t="n">
        <v>1.5</v>
      </c>
      <c r="M4" t="n">
        <v>24</v>
      </c>
      <c r="N4" t="n">
        <v>14.9</v>
      </c>
      <c r="O4" t="n">
        <v>13559.91</v>
      </c>
      <c r="P4" t="n">
        <v>50.93</v>
      </c>
      <c r="Q4" t="n">
        <v>202.84</v>
      </c>
      <c r="R4" t="n">
        <v>33.78</v>
      </c>
      <c r="S4" t="n">
        <v>13.89</v>
      </c>
      <c r="T4" t="n">
        <v>8158.5</v>
      </c>
      <c r="U4" t="n">
        <v>0.41</v>
      </c>
      <c r="V4" t="n">
        <v>0.7</v>
      </c>
      <c r="W4" t="n">
        <v>0.68</v>
      </c>
      <c r="X4" t="n">
        <v>0.51</v>
      </c>
      <c r="Y4" t="n">
        <v>1</v>
      </c>
      <c r="Z4" t="n">
        <v>10</v>
      </c>
      <c r="AA4" t="n">
        <v>138.5561233601</v>
      </c>
      <c r="AB4" t="n">
        <v>189.5786006459574</v>
      </c>
      <c r="AC4" t="n">
        <v>171.4854850755978</v>
      </c>
      <c r="AD4" t="n">
        <v>138556.1233601</v>
      </c>
      <c r="AE4" t="n">
        <v>189578.6006459573</v>
      </c>
      <c r="AF4" t="n">
        <v>5.750084866591699e-06</v>
      </c>
      <c r="AG4" t="n">
        <v>7.092013888888889</v>
      </c>
      <c r="AH4" t="n">
        <v>171485.4850755977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12.5291</v>
      </c>
      <c r="E5" t="n">
        <v>7.98</v>
      </c>
      <c r="F5" t="n">
        <v>5.46</v>
      </c>
      <c r="G5" t="n">
        <v>14.88</v>
      </c>
      <c r="H5" t="n">
        <v>0.28</v>
      </c>
      <c r="I5" t="n">
        <v>22</v>
      </c>
      <c r="J5" t="n">
        <v>108.37</v>
      </c>
      <c r="K5" t="n">
        <v>41.65</v>
      </c>
      <c r="L5" t="n">
        <v>1.75</v>
      </c>
      <c r="M5" t="n">
        <v>20</v>
      </c>
      <c r="N5" t="n">
        <v>14.97</v>
      </c>
      <c r="O5" t="n">
        <v>13599.17</v>
      </c>
      <c r="P5" t="n">
        <v>49.79</v>
      </c>
      <c r="Q5" t="n">
        <v>202.89</v>
      </c>
      <c r="R5" t="n">
        <v>30.84</v>
      </c>
      <c r="S5" t="n">
        <v>13.89</v>
      </c>
      <c r="T5" t="n">
        <v>6711.74</v>
      </c>
      <c r="U5" t="n">
        <v>0.45</v>
      </c>
      <c r="V5" t="n">
        <v>0.71</v>
      </c>
      <c r="W5" t="n">
        <v>0.67</v>
      </c>
      <c r="X5" t="n">
        <v>0.42</v>
      </c>
      <c r="Y5" t="n">
        <v>1</v>
      </c>
      <c r="Z5" t="n">
        <v>10</v>
      </c>
      <c r="AA5" t="n">
        <v>137.0180320293287</v>
      </c>
      <c r="AB5" t="n">
        <v>187.4741162313966</v>
      </c>
      <c r="AC5" t="n">
        <v>169.5818496998996</v>
      </c>
      <c r="AD5" t="n">
        <v>137018.0320293287</v>
      </c>
      <c r="AE5" t="n">
        <v>187474.1162313966</v>
      </c>
      <c r="AF5" t="n">
        <v>5.883542397407415e-06</v>
      </c>
      <c r="AG5" t="n">
        <v>6.927083333333333</v>
      </c>
      <c r="AH5" t="n">
        <v>169581.8496998996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12.7024</v>
      </c>
      <c r="E6" t="n">
        <v>7.87</v>
      </c>
      <c r="F6" t="n">
        <v>5.41</v>
      </c>
      <c r="G6" t="n">
        <v>17.1</v>
      </c>
      <c r="H6" t="n">
        <v>0.32</v>
      </c>
      <c r="I6" t="n">
        <v>19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49.11</v>
      </c>
      <c r="Q6" t="n">
        <v>202.87</v>
      </c>
      <c r="R6" t="n">
        <v>29.2</v>
      </c>
      <c r="S6" t="n">
        <v>13.89</v>
      </c>
      <c r="T6" t="n">
        <v>5902.75</v>
      </c>
      <c r="U6" t="n">
        <v>0.48</v>
      </c>
      <c r="V6" t="n">
        <v>0.71</v>
      </c>
      <c r="W6" t="n">
        <v>0.67</v>
      </c>
      <c r="X6" t="n">
        <v>0.38</v>
      </c>
      <c r="Y6" t="n">
        <v>1</v>
      </c>
      <c r="Z6" t="n">
        <v>10</v>
      </c>
      <c r="AA6" t="n">
        <v>136.2285765987792</v>
      </c>
      <c r="AB6" t="n">
        <v>186.3939484830039</v>
      </c>
      <c r="AC6" t="n">
        <v>168.6047716453882</v>
      </c>
      <c r="AD6" t="n">
        <v>136228.5765987792</v>
      </c>
      <c r="AE6" t="n">
        <v>186393.9484830039</v>
      </c>
      <c r="AF6" t="n">
        <v>5.96492237661348e-06</v>
      </c>
      <c r="AG6" t="n">
        <v>6.831597222222222</v>
      </c>
      <c r="AH6" t="n">
        <v>168604.7716453882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12.8576</v>
      </c>
      <c r="E7" t="n">
        <v>7.78</v>
      </c>
      <c r="F7" t="n">
        <v>5.36</v>
      </c>
      <c r="G7" t="n">
        <v>18.93</v>
      </c>
      <c r="H7" t="n">
        <v>0.36</v>
      </c>
      <c r="I7" t="n">
        <v>17</v>
      </c>
      <c r="J7" t="n">
        <v>109</v>
      </c>
      <c r="K7" t="n">
        <v>41.65</v>
      </c>
      <c r="L7" t="n">
        <v>2.25</v>
      </c>
      <c r="M7" t="n">
        <v>15</v>
      </c>
      <c r="N7" t="n">
        <v>15.1</v>
      </c>
      <c r="O7" t="n">
        <v>13677.51</v>
      </c>
      <c r="P7" t="n">
        <v>48.11</v>
      </c>
      <c r="Q7" t="n">
        <v>202.82</v>
      </c>
      <c r="R7" t="n">
        <v>27.67</v>
      </c>
      <c r="S7" t="n">
        <v>13.89</v>
      </c>
      <c r="T7" t="n">
        <v>5151.97</v>
      </c>
      <c r="U7" t="n">
        <v>0.5</v>
      </c>
      <c r="V7" t="n">
        <v>0.72</v>
      </c>
      <c r="W7" t="n">
        <v>0.67</v>
      </c>
      <c r="X7" t="n">
        <v>0.33</v>
      </c>
      <c r="Y7" t="n">
        <v>1</v>
      </c>
      <c r="Z7" t="n">
        <v>10</v>
      </c>
      <c r="AA7" t="n">
        <v>135.3657914581056</v>
      </c>
      <c r="AB7" t="n">
        <v>185.2134477901407</v>
      </c>
      <c r="AC7" t="n">
        <v>167.5369362818084</v>
      </c>
      <c r="AD7" t="n">
        <v>135365.7914581056</v>
      </c>
      <c r="AE7" t="n">
        <v>185213.4477901408</v>
      </c>
      <c r="AF7" t="n">
        <v>6.037802773455842e-06</v>
      </c>
      <c r="AG7" t="n">
        <v>6.753472222222222</v>
      </c>
      <c r="AH7" t="n">
        <v>167536.9362818084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12.994</v>
      </c>
      <c r="E8" t="n">
        <v>7.7</v>
      </c>
      <c r="F8" t="n">
        <v>5.33</v>
      </c>
      <c r="G8" t="n">
        <v>21.31</v>
      </c>
      <c r="H8" t="n">
        <v>0.4</v>
      </c>
      <c r="I8" t="n">
        <v>15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47.48</v>
      </c>
      <c r="Q8" t="n">
        <v>202.85</v>
      </c>
      <c r="R8" t="n">
        <v>26.34</v>
      </c>
      <c r="S8" t="n">
        <v>13.89</v>
      </c>
      <c r="T8" t="n">
        <v>4496.31</v>
      </c>
      <c r="U8" t="n">
        <v>0.53</v>
      </c>
      <c r="V8" t="n">
        <v>0.73</v>
      </c>
      <c r="W8" t="n">
        <v>0.67</v>
      </c>
      <c r="X8" t="n">
        <v>0.29</v>
      </c>
      <c r="Y8" t="n">
        <v>1</v>
      </c>
      <c r="Z8" t="n">
        <v>10</v>
      </c>
      <c r="AA8" t="n">
        <v>134.7508147379157</v>
      </c>
      <c r="AB8" t="n">
        <v>184.3720095107193</v>
      </c>
      <c r="AC8" t="n">
        <v>166.7758036908086</v>
      </c>
      <c r="AD8" t="n">
        <v>134750.8147379157</v>
      </c>
      <c r="AE8" t="n">
        <v>184372.0095107193</v>
      </c>
      <c r="AF8" t="n">
        <v>6.101854874804412e-06</v>
      </c>
      <c r="AG8" t="n">
        <v>6.684027777777778</v>
      </c>
      <c r="AH8" t="n">
        <v>166775.8036908086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13.0738</v>
      </c>
      <c r="E9" t="n">
        <v>7.65</v>
      </c>
      <c r="F9" t="n">
        <v>5.3</v>
      </c>
      <c r="G9" t="n">
        <v>22.72</v>
      </c>
      <c r="H9" t="n">
        <v>0.44</v>
      </c>
      <c r="I9" t="n">
        <v>14</v>
      </c>
      <c r="J9" t="n">
        <v>109.64</v>
      </c>
      <c r="K9" t="n">
        <v>41.65</v>
      </c>
      <c r="L9" t="n">
        <v>2.75</v>
      </c>
      <c r="M9" t="n">
        <v>12</v>
      </c>
      <c r="N9" t="n">
        <v>15.24</v>
      </c>
      <c r="O9" t="n">
        <v>13755.95</v>
      </c>
      <c r="P9" t="n">
        <v>46.91</v>
      </c>
      <c r="Q9" t="n">
        <v>202.82</v>
      </c>
      <c r="R9" t="n">
        <v>25.92</v>
      </c>
      <c r="S9" t="n">
        <v>13.89</v>
      </c>
      <c r="T9" t="n">
        <v>4290.69</v>
      </c>
      <c r="U9" t="n">
        <v>0.54</v>
      </c>
      <c r="V9" t="n">
        <v>0.73</v>
      </c>
      <c r="W9" t="n">
        <v>0.66</v>
      </c>
      <c r="X9" t="n">
        <v>0.26</v>
      </c>
      <c r="Y9" t="n">
        <v>1</v>
      </c>
      <c r="Z9" t="n">
        <v>10</v>
      </c>
      <c r="AA9" t="n">
        <v>134.2935654463894</v>
      </c>
      <c r="AB9" t="n">
        <v>183.7463808576383</v>
      </c>
      <c r="AC9" t="n">
        <v>166.2098841583021</v>
      </c>
      <c r="AD9" t="n">
        <v>134293.5654463894</v>
      </c>
      <c r="AE9" t="n">
        <v>183746.3808576383</v>
      </c>
      <c r="AF9" t="n">
        <v>6.13932817163444e-06</v>
      </c>
      <c r="AG9" t="n">
        <v>6.640625</v>
      </c>
      <c r="AH9" t="n">
        <v>166209.8841583022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13.2324</v>
      </c>
      <c r="E10" t="n">
        <v>7.56</v>
      </c>
      <c r="F10" t="n">
        <v>5.25</v>
      </c>
      <c r="G10" t="n">
        <v>26.27</v>
      </c>
      <c r="H10" t="n">
        <v>0.48</v>
      </c>
      <c r="I10" t="n">
        <v>12</v>
      </c>
      <c r="J10" t="n">
        <v>109.96</v>
      </c>
      <c r="K10" t="n">
        <v>41.65</v>
      </c>
      <c r="L10" t="n">
        <v>3</v>
      </c>
      <c r="M10" t="n">
        <v>10</v>
      </c>
      <c r="N10" t="n">
        <v>15.31</v>
      </c>
      <c r="O10" t="n">
        <v>13795.21</v>
      </c>
      <c r="P10" t="n">
        <v>46.09</v>
      </c>
      <c r="Q10" t="n">
        <v>202.83</v>
      </c>
      <c r="R10" t="n">
        <v>24.34</v>
      </c>
      <c r="S10" t="n">
        <v>13.89</v>
      </c>
      <c r="T10" t="n">
        <v>3511.61</v>
      </c>
      <c r="U10" t="n">
        <v>0.57</v>
      </c>
      <c r="V10" t="n">
        <v>0.74</v>
      </c>
      <c r="W10" t="n">
        <v>0.66</v>
      </c>
      <c r="X10" t="n">
        <v>0.22</v>
      </c>
      <c r="Y10" t="n">
        <v>1</v>
      </c>
      <c r="Z10" t="n">
        <v>10</v>
      </c>
      <c r="AA10" t="n">
        <v>124.2188334009665</v>
      </c>
      <c r="AB10" t="n">
        <v>169.9616880072885</v>
      </c>
      <c r="AC10" t="n">
        <v>153.7407830466474</v>
      </c>
      <c r="AD10" t="n">
        <v>124218.8334009665</v>
      </c>
      <c r="AE10" t="n">
        <v>169961.6880072885</v>
      </c>
      <c r="AF10" t="n">
        <v>6.213805175108659e-06</v>
      </c>
      <c r="AG10" t="n">
        <v>6.5625</v>
      </c>
      <c r="AH10" t="n">
        <v>153740.7830466474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13.2081</v>
      </c>
      <c r="E11" t="n">
        <v>7.57</v>
      </c>
      <c r="F11" t="n">
        <v>5.27</v>
      </c>
      <c r="G11" t="n">
        <v>26.34</v>
      </c>
      <c r="H11" t="n">
        <v>0.52</v>
      </c>
      <c r="I11" t="n">
        <v>12</v>
      </c>
      <c r="J11" t="n">
        <v>110.27</v>
      </c>
      <c r="K11" t="n">
        <v>41.65</v>
      </c>
      <c r="L11" t="n">
        <v>3.25</v>
      </c>
      <c r="M11" t="n">
        <v>10</v>
      </c>
      <c r="N11" t="n">
        <v>15.37</v>
      </c>
      <c r="O11" t="n">
        <v>13834.5</v>
      </c>
      <c r="P11" t="n">
        <v>45.85</v>
      </c>
      <c r="Q11" t="n">
        <v>202.82</v>
      </c>
      <c r="R11" t="n">
        <v>24.93</v>
      </c>
      <c r="S11" t="n">
        <v>13.89</v>
      </c>
      <c r="T11" t="n">
        <v>3805.69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124.2009431181564</v>
      </c>
      <c r="AB11" t="n">
        <v>169.9372097330842</v>
      </c>
      <c r="AC11" t="n">
        <v>153.7186409445777</v>
      </c>
      <c r="AD11" t="n">
        <v>124200.9431181564</v>
      </c>
      <c r="AE11" t="n">
        <v>169937.2097330842</v>
      </c>
      <c r="AF11" t="n">
        <v>6.202394133592748e-06</v>
      </c>
      <c r="AG11" t="n">
        <v>6.571180555555555</v>
      </c>
      <c r="AH11" t="n">
        <v>153718.6409445777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13.3097</v>
      </c>
      <c r="E12" t="n">
        <v>7.51</v>
      </c>
      <c r="F12" t="n">
        <v>5.23</v>
      </c>
      <c r="G12" t="n">
        <v>28.54</v>
      </c>
      <c r="H12" t="n">
        <v>0.5600000000000001</v>
      </c>
      <c r="I12" t="n">
        <v>11</v>
      </c>
      <c r="J12" t="n">
        <v>110.59</v>
      </c>
      <c r="K12" t="n">
        <v>41.65</v>
      </c>
      <c r="L12" t="n">
        <v>3.5</v>
      </c>
      <c r="M12" t="n">
        <v>9</v>
      </c>
      <c r="N12" t="n">
        <v>15.44</v>
      </c>
      <c r="O12" t="n">
        <v>13873.81</v>
      </c>
      <c r="P12" t="n">
        <v>45.18</v>
      </c>
      <c r="Q12" t="n">
        <v>202.82</v>
      </c>
      <c r="R12" t="n">
        <v>23.81</v>
      </c>
      <c r="S12" t="n">
        <v>13.89</v>
      </c>
      <c r="T12" t="n">
        <v>3251.46</v>
      </c>
      <c r="U12" t="n">
        <v>0.58</v>
      </c>
      <c r="V12" t="n">
        <v>0.74</v>
      </c>
      <c r="W12" t="n">
        <v>0.65</v>
      </c>
      <c r="X12" t="n">
        <v>0.19</v>
      </c>
      <c r="Y12" t="n">
        <v>1</v>
      </c>
      <c r="Z12" t="n">
        <v>10</v>
      </c>
      <c r="AA12" t="n">
        <v>123.6584358068567</v>
      </c>
      <c r="AB12" t="n">
        <v>169.1949272960309</v>
      </c>
      <c r="AC12" t="n">
        <v>153.0472009015166</v>
      </c>
      <c r="AD12" t="n">
        <v>123658.4358068567</v>
      </c>
      <c r="AE12" t="n">
        <v>169194.9272960309</v>
      </c>
      <c r="AF12" t="n">
        <v>6.250104496474087e-06</v>
      </c>
      <c r="AG12" t="n">
        <v>6.519097222222222</v>
      </c>
      <c r="AH12" t="n">
        <v>153047.2009015166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13.3859</v>
      </c>
      <c r="E13" t="n">
        <v>7.47</v>
      </c>
      <c r="F13" t="n">
        <v>5.21</v>
      </c>
      <c r="G13" t="n">
        <v>31.27</v>
      </c>
      <c r="H13" t="n">
        <v>0.6</v>
      </c>
      <c r="I13" t="n">
        <v>10</v>
      </c>
      <c r="J13" t="n">
        <v>110.91</v>
      </c>
      <c r="K13" t="n">
        <v>41.65</v>
      </c>
      <c r="L13" t="n">
        <v>3.75</v>
      </c>
      <c r="M13" t="n">
        <v>8</v>
      </c>
      <c r="N13" t="n">
        <v>15.51</v>
      </c>
      <c r="O13" t="n">
        <v>13913.15</v>
      </c>
      <c r="P13" t="n">
        <v>44.62</v>
      </c>
      <c r="Q13" t="n">
        <v>202.81</v>
      </c>
      <c r="R13" t="n">
        <v>23.08</v>
      </c>
      <c r="S13" t="n">
        <v>13.89</v>
      </c>
      <c r="T13" t="n">
        <v>2887.9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123.0783443311406</v>
      </c>
      <c r="AB13" t="n">
        <v>168.4012205471267</v>
      </c>
      <c r="AC13" t="n">
        <v>152.3292444107532</v>
      </c>
      <c r="AD13" t="n">
        <v>123078.3443311406</v>
      </c>
      <c r="AE13" t="n">
        <v>168401.2205471268</v>
      </c>
      <c r="AF13" t="n">
        <v>6.285887268635092e-06</v>
      </c>
      <c r="AG13" t="n">
        <v>6.484375</v>
      </c>
      <c r="AH13" t="n">
        <v>152329.2444107532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13.4378</v>
      </c>
      <c r="E14" t="n">
        <v>7.44</v>
      </c>
      <c r="F14" t="n">
        <v>5.21</v>
      </c>
      <c r="G14" t="n">
        <v>34.7</v>
      </c>
      <c r="H14" t="n">
        <v>0.63</v>
      </c>
      <c r="I14" t="n">
        <v>9</v>
      </c>
      <c r="J14" t="n">
        <v>111.23</v>
      </c>
      <c r="K14" t="n">
        <v>41.65</v>
      </c>
      <c r="L14" t="n">
        <v>4</v>
      </c>
      <c r="M14" t="n">
        <v>7</v>
      </c>
      <c r="N14" t="n">
        <v>15.58</v>
      </c>
      <c r="O14" t="n">
        <v>13952.52</v>
      </c>
      <c r="P14" t="n">
        <v>43.95</v>
      </c>
      <c r="Q14" t="n">
        <v>202.81</v>
      </c>
      <c r="R14" t="n">
        <v>22.72</v>
      </c>
      <c r="S14" t="n">
        <v>13.89</v>
      </c>
      <c r="T14" t="n">
        <v>2715.18</v>
      </c>
      <c r="U14" t="n">
        <v>0.61</v>
      </c>
      <c r="V14" t="n">
        <v>0.74</v>
      </c>
      <c r="W14" t="n">
        <v>0.66</v>
      </c>
      <c r="X14" t="n">
        <v>0.17</v>
      </c>
      <c r="Y14" t="n">
        <v>1</v>
      </c>
      <c r="Z14" t="n">
        <v>10</v>
      </c>
      <c r="AA14" t="n">
        <v>122.7060569755676</v>
      </c>
      <c r="AB14" t="n">
        <v>167.8918405630731</v>
      </c>
      <c r="AC14" t="n">
        <v>151.8684789374581</v>
      </c>
      <c r="AD14" t="n">
        <v>122706.0569755676</v>
      </c>
      <c r="AE14" t="n">
        <v>167891.8405630731</v>
      </c>
      <c r="AF14" t="n">
        <v>6.310258999280185e-06</v>
      </c>
      <c r="AG14" t="n">
        <v>6.458333333333333</v>
      </c>
      <c r="AH14" t="n">
        <v>151868.4789374582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13.4439</v>
      </c>
      <c r="E15" t="n">
        <v>7.44</v>
      </c>
      <c r="F15" t="n">
        <v>5.2</v>
      </c>
      <c r="G15" t="n">
        <v>34.68</v>
      </c>
      <c r="H15" t="n">
        <v>0.67</v>
      </c>
      <c r="I15" t="n">
        <v>9</v>
      </c>
      <c r="J15" t="n">
        <v>111.55</v>
      </c>
      <c r="K15" t="n">
        <v>41.65</v>
      </c>
      <c r="L15" t="n">
        <v>4.25</v>
      </c>
      <c r="M15" t="n">
        <v>7</v>
      </c>
      <c r="N15" t="n">
        <v>15.65</v>
      </c>
      <c r="O15" t="n">
        <v>13991.91</v>
      </c>
      <c r="P15" t="n">
        <v>43.56</v>
      </c>
      <c r="Q15" t="n">
        <v>202.82</v>
      </c>
      <c r="R15" t="n">
        <v>22.66</v>
      </c>
      <c r="S15" t="n">
        <v>13.89</v>
      </c>
      <c r="T15" t="n">
        <v>2682.67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122.5212107045197</v>
      </c>
      <c r="AB15" t="n">
        <v>167.6389257401836</v>
      </c>
      <c r="AC15" t="n">
        <v>151.6397019502969</v>
      </c>
      <c r="AD15" t="n">
        <v>122521.2107045197</v>
      </c>
      <c r="AE15" t="n">
        <v>167638.9257401836</v>
      </c>
      <c r="AF15" t="n">
        <v>6.31312349941381e-06</v>
      </c>
      <c r="AG15" t="n">
        <v>6.458333333333333</v>
      </c>
      <c r="AH15" t="n">
        <v>151639.7019502969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13.5216</v>
      </c>
      <c r="E16" t="n">
        <v>7.4</v>
      </c>
      <c r="F16" t="n">
        <v>5.18</v>
      </c>
      <c r="G16" t="n">
        <v>38.86</v>
      </c>
      <c r="H16" t="n">
        <v>0.71</v>
      </c>
      <c r="I16" t="n">
        <v>8</v>
      </c>
      <c r="J16" t="n">
        <v>111.87</v>
      </c>
      <c r="K16" t="n">
        <v>41.65</v>
      </c>
      <c r="L16" t="n">
        <v>4.5</v>
      </c>
      <c r="M16" t="n">
        <v>6</v>
      </c>
      <c r="N16" t="n">
        <v>15.72</v>
      </c>
      <c r="O16" t="n">
        <v>14031.33</v>
      </c>
      <c r="P16" t="n">
        <v>42.92</v>
      </c>
      <c r="Q16" t="n">
        <v>202.82</v>
      </c>
      <c r="R16" t="n">
        <v>22.02</v>
      </c>
      <c r="S16" t="n">
        <v>13.89</v>
      </c>
      <c r="T16" t="n">
        <v>2369.1</v>
      </c>
      <c r="U16" t="n">
        <v>0.63</v>
      </c>
      <c r="V16" t="n">
        <v>0.75</v>
      </c>
      <c r="W16" t="n">
        <v>0.65</v>
      </c>
      <c r="X16" t="n">
        <v>0.14</v>
      </c>
      <c r="Y16" t="n">
        <v>1</v>
      </c>
      <c r="Z16" t="n">
        <v>10</v>
      </c>
      <c r="AA16" t="n">
        <v>122.086233460042</v>
      </c>
      <c r="AB16" t="n">
        <v>167.0437706844478</v>
      </c>
      <c r="AC16" t="n">
        <v>151.1013476577751</v>
      </c>
      <c r="AD16" t="n">
        <v>122086.233460042</v>
      </c>
      <c r="AE16" t="n">
        <v>167043.7706844478</v>
      </c>
      <c r="AF16" t="n">
        <v>6.349610656853574e-06</v>
      </c>
      <c r="AG16" t="n">
        <v>6.423611111111111</v>
      </c>
      <c r="AH16" t="n">
        <v>151101.347657775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13.5282</v>
      </c>
      <c r="E17" t="n">
        <v>7.39</v>
      </c>
      <c r="F17" t="n">
        <v>5.18</v>
      </c>
      <c r="G17" t="n">
        <v>38.84</v>
      </c>
      <c r="H17" t="n">
        <v>0.75</v>
      </c>
      <c r="I17" t="n">
        <v>8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42.36</v>
      </c>
      <c r="Q17" t="n">
        <v>202.82</v>
      </c>
      <c r="R17" t="n">
        <v>22</v>
      </c>
      <c r="S17" t="n">
        <v>13.89</v>
      </c>
      <c r="T17" t="n">
        <v>2362.14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121.8486951441964</v>
      </c>
      <c r="AB17" t="n">
        <v>166.7187602812571</v>
      </c>
      <c r="AC17" t="n">
        <v>150.8073557913098</v>
      </c>
      <c r="AD17" t="n">
        <v>121848.6951441964</v>
      </c>
      <c r="AE17" t="n">
        <v>166718.7602812571</v>
      </c>
      <c r="AF17" t="n">
        <v>6.352709952080118e-06</v>
      </c>
      <c r="AG17" t="n">
        <v>6.414930555555555</v>
      </c>
      <c r="AH17" t="n">
        <v>150807.3557913098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13.5988</v>
      </c>
      <c r="E18" t="n">
        <v>7.35</v>
      </c>
      <c r="F18" t="n">
        <v>5.16</v>
      </c>
      <c r="G18" t="n">
        <v>44.25</v>
      </c>
      <c r="H18" t="n">
        <v>0.78</v>
      </c>
      <c r="I18" t="n">
        <v>7</v>
      </c>
      <c r="J18" t="n">
        <v>112.51</v>
      </c>
      <c r="K18" t="n">
        <v>41.65</v>
      </c>
      <c r="L18" t="n">
        <v>5</v>
      </c>
      <c r="M18" t="n">
        <v>5</v>
      </c>
      <c r="N18" t="n">
        <v>15.86</v>
      </c>
      <c r="O18" t="n">
        <v>14110.24</v>
      </c>
      <c r="P18" t="n">
        <v>41.74</v>
      </c>
      <c r="Q18" t="n">
        <v>202.81</v>
      </c>
      <c r="R18" t="n">
        <v>21.41</v>
      </c>
      <c r="S18" t="n">
        <v>13.89</v>
      </c>
      <c r="T18" t="n">
        <v>2071.91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121.4410386788448</v>
      </c>
      <c r="AB18" t="n">
        <v>166.1609867208293</v>
      </c>
      <c r="AC18" t="n">
        <v>150.3028153566489</v>
      </c>
      <c r="AD18" t="n">
        <v>121441.0386788448</v>
      </c>
      <c r="AE18" t="n">
        <v>166160.9867208293</v>
      </c>
      <c r="AF18" t="n">
        <v>6.385863019200419e-06</v>
      </c>
      <c r="AG18" t="n">
        <v>6.380208333333333</v>
      </c>
      <c r="AH18" t="n">
        <v>150302.8153566489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13.6121</v>
      </c>
      <c r="E19" t="n">
        <v>7.35</v>
      </c>
      <c r="F19" t="n">
        <v>5.15</v>
      </c>
      <c r="G19" t="n">
        <v>44.18</v>
      </c>
      <c r="H19" t="n">
        <v>0.82</v>
      </c>
      <c r="I19" t="n">
        <v>7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41.65</v>
      </c>
      <c r="Q19" t="n">
        <v>202.82</v>
      </c>
      <c r="R19" t="n">
        <v>21.2</v>
      </c>
      <c r="S19" t="n">
        <v>13.89</v>
      </c>
      <c r="T19" t="n">
        <v>1963.15</v>
      </c>
      <c r="U19" t="n">
        <v>0.66</v>
      </c>
      <c r="V19" t="n">
        <v>0.75</v>
      </c>
      <c r="W19" t="n">
        <v>0.65</v>
      </c>
      <c r="X19" t="n">
        <v>0.12</v>
      </c>
      <c r="Y19" t="n">
        <v>1</v>
      </c>
      <c r="Z19" t="n">
        <v>10</v>
      </c>
      <c r="AA19" t="n">
        <v>121.3660199571692</v>
      </c>
      <c r="AB19" t="n">
        <v>166.0583427962404</v>
      </c>
      <c r="AC19" t="n">
        <v>150.2099676241611</v>
      </c>
      <c r="AD19" t="n">
        <v>121366.0199571692</v>
      </c>
      <c r="AE19" t="n">
        <v>166058.3427962404</v>
      </c>
      <c r="AF19" t="n">
        <v>6.39210856867209e-06</v>
      </c>
      <c r="AG19" t="n">
        <v>6.380208333333333</v>
      </c>
      <c r="AH19" t="n">
        <v>150209.9676241611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13.6111</v>
      </c>
      <c r="E20" t="n">
        <v>7.35</v>
      </c>
      <c r="F20" t="n">
        <v>5.16</v>
      </c>
      <c r="G20" t="n">
        <v>44.19</v>
      </c>
      <c r="H20" t="n">
        <v>0.86</v>
      </c>
      <c r="I20" t="n">
        <v>7</v>
      </c>
      <c r="J20" t="n">
        <v>113.15</v>
      </c>
      <c r="K20" t="n">
        <v>41.65</v>
      </c>
      <c r="L20" t="n">
        <v>5.5</v>
      </c>
      <c r="M20" t="n">
        <v>5</v>
      </c>
      <c r="N20" t="n">
        <v>16</v>
      </c>
      <c r="O20" t="n">
        <v>14189.26</v>
      </c>
      <c r="P20" t="n">
        <v>41.17</v>
      </c>
      <c r="Q20" t="n">
        <v>202.86</v>
      </c>
      <c r="R20" t="n">
        <v>21.24</v>
      </c>
      <c r="S20" t="n">
        <v>13.89</v>
      </c>
      <c r="T20" t="n">
        <v>1983.05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121.1910011037445</v>
      </c>
      <c r="AB20" t="n">
        <v>165.818874279698</v>
      </c>
      <c r="AC20" t="n">
        <v>149.9933536467413</v>
      </c>
      <c r="AD20" t="n">
        <v>121191.0011037445</v>
      </c>
      <c r="AE20" t="n">
        <v>165818.874279698</v>
      </c>
      <c r="AF20" t="n">
        <v>6.391638978486252e-06</v>
      </c>
      <c r="AG20" t="n">
        <v>6.380208333333333</v>
      </c>
      <c r="AH20" t="n">
        <v>149993.3536467413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13.6851</v>
      </c>
      <c r="E21" t="n">
        <v>7.31</v>
      </c>
      <c r="F21" t="n">
        <v>5.14</v>
      </c>
      <c r="G21" t="n">
        <v>51.38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4</v>
      </c>
      <c r="N21" t="n">
        <v>16.07</v>
      </c>
      <c r="O21" t="n">
        <v>14228.81</v>
      </c>
      <c r="P21" t="n">
        <v>40.11</v>
      </c>
      <c r="Q21" t="n">
        <v>202.85</v>
      </c>
      <c r="R21" t="n">
        <v>20.75</v>
      </c>
      <c r="S21" t="n">
        <v>13.89</v>
      </c>
      <c r="T21" t="n">
        <v>1743.43</v>
      </c>
      <c r="U21" t="n">
        <v>0.67</v>
      </c>
      <c r="V21" t="n">
        <v>0.75</v>
      </c>
      <c r="W21" t="n">
        <v>0.65</v>
      </c>
      <c r="X21" t="n">
        <v>0.1</v>
      </c>
      <c r="Y21" t="n">
        <v>1</v>
      </c>
      <c r="Z21" t="n">
        <v>10</v>
      </c>
      <c r="AA21" t="n">
        <v>120.6083146252233</v>
      </c>
      <c r="AB21" t="n">
        <v>165.0216169334726</v>
      </c>
      <c r="AC21" t="n">
        <v>149.2721854226816</v>
      </c>
      <c r="AD21" t="n">
        <v>120608.3146252233</v>
      </c>
      <c r="AE21" t="n">
        <v>165021.6169334726</v>
      </c>
      <c r="AF21" t="n">
        <v>6.426388652238408e-06</v>
      </c>
      <c r="AG21" t="n">
        <v>6.345486111111111</v>
      </c>
      <c r="AH21" t="n">
        <v>149272.1854226816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13.6835</v>
      </c>
      <c r="E22" t="n">
        <v>7.31</v>
      </c>
      <c r="F22" t="n">
        <v>5.14</v>
      </c>
      <c r="G22" t="n">
        <v>51.39</v>
      </c>
      <c r="H22" t="n">
        <v>0.93</v>
      </c>
      <c r="I22" t="n">
        <v>6</v>
      </c>
      <c r="J22" t="n">
        <v>113.79</v>
      </c>
      <c r="K22" t="n">
        <v>41.65</v>
      </c>
      <c r="L22" t="n">
        <v>6</v>
      </c>
      <c r="M22" t="n">
        <v>4</v>
      </c>
      <c r="N22" t="n">
        <v>16.14</v>
      </c>
      <c r="O22" t="n">
        <v>14268.39</v>
      </c>
      <c r="P22" t="n">
        <v>39.85</v>
      </c>
      <c r="Q22" t="n">
        <v>202.82</v>
      </c>
      <c r="R22" t="n">
        <v>20.77</v>
      </c>
      <c r="S22" t="n">
        <v>13.89</v>
      </c>
      <c r="T22" t="n">
        <v>1752.39</v>
      </c>
      <c r="U22" t="n">
        <v>0.67</v>
      </c>
      <c r="V22" t="n">
        <v>0.75</v>
      </c>
      <c r="W22" t="n">
        <v>0.65</v>
      </c>
      <c r="X22" t="n">
        <v>0.1</v>
      </c>
      <c r="Y22" t="n">
        <v>1</v>
      </c>
      <c r="Z22" t="n">
        <v>10</v>
      </c>
      <c r="AA22" t="n">
        <v>120.5076796285428</v>
      </c>
      <c r="AB22" t="n">
        <v>164.8839236913116</v>
      </c>
      <c r="AC22" t="n">
        <v>149.1476334302988</v>
      </c>
      <c r="AD22" t="n">
        <v>120507.6796285428</v>
      </c>
      <c r="AE22" t="n">
        <v>164883.9236913116</v>
      </c>
      <c r="AF22" t="n">
        <v>6.425637307941064e-06</v>
      </c>
      <c r="AG22" t="n">
        <v>6.345486111111111</v>
      </c>
      <c r="AH22" t="n">
        <v>149147.6334302988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13.6809</v>
      </c>
      <c r="E23" t="n">
        <v>7.31</v>
      </c>
      <c r="F23" t="n">
        <v>5.14</v>
      </c>
      <c r="G23" t="n">
        <v>51.4</v>
      </c>
      <c r="H23" t="n">
        <v>0.97</v>
      </c>
      <c r="I23" t="n">
        <v>6</v>
      </c>
      <c r="J23" t="n">
        <v>114.11</v>
      </c>
      <c r="K23" t="n">
        <v>41.65</v>
      </c>
      <c r="L23" t="n">
        <v>6.25</v>
      </c>
      <c r="M23" t="n">
        <v>4</v>
      </c>
      <c r="N23" t="n">
        <v>16.21</v>
      </c>
      <c r="O23" t="n">
        <v>14307.99</v>
      </c>
      <c r="P23" t="n">
        <v>39.51</v>
      </c>
      <c r="Q23" t="n">
        <v>202.84</v>
      </c>
      <c r="R23" t="n">
        <v>20.73</v>
      </c>
      <c r="S23" t="n">
        <v>13.89</v>
      </c>
      <c r="T23" t="n">
        <v>1733.92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120.3769142251725</v>
      </c>
      <c r="AB23" t="n">
        <v>164.705004697458</v>
      </c>
      <c r="AC23" t="n">
        <v>148.9857902141041</v>
      </c>
      <c r="AD23" t="n">
        <v>120376.9142251725</v>
      </c>
      <c r="AE23" t="n">
        <v>164705.004697458</v>
      </c>
      <c r="AF23" t="n">
        <v>6.42441637345788e-06</v>
      </c>
      <c r="AG23" t="n">
        <v>6.345486111111111</v>
      </c>
      <c r="AH23" t="n">
        <v>148985.7902141041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13.6742</v>
      </c>
      <c r="E24" t="n">
        <v>7.31</v>
      </c>
      <c r="F24" t="n">
        <v>5.14</v>
      </c>
      <c r="G24" t="n">
        <v>51.44</v>
      </c>
      <c r="H24" t="n">
        <v>1</v>
      </c>
      <c r="I24" t="n">
        <v>6</v>
      </c>
      <c r="J24" t="n">
        <v>114.44</v>
      </c>
      <c r="K24" t="n">
        <v>41.65</v>
      </c>
      <c r="L24" t="n">
        <v>6.5</v>
      </c>
      <c r="M24" t="n">
        <v>2</v>
      </c>
      <c r="N24" t="n">
        <v>16.29</v>
      </c>
      <c r="O24" t="n">
        <v>14347.62</v>
      </c>
      <c r="P24" t="n">
        <v>39.43</v>
      </c>
      <c r="Q24" t="n">
        <v>202.82</v>
      </c>
      <c r="R24" t="n">
        <v>20.82</v>
      </c>
      <c r="S24" t="n">
        <v>13.89</v>
      </c>
      <c r="T24" t="n">
        <v>1781.94</v>
      </c>
      <c r="U24" t="n">
        <v>0.67</v>
      </c>
      <c r="V24" t="n">
        <v>0.75</v>
      </c>
      <c r="W24" t="n">
        <v>0.65</v>
      </c>
      <c r="X24" t="n">
        <v>0.11</v>
      </c>
      <c r="Y24" t="n">
        <v>1</v>
      </c>
      <c r="Z24" t="n">
        <v>10</v>
      </c>
      <c r="AA24" t="n">
        <v>120.3565601719354</v>
      </c>
      <c r="AB24" t="n">
        <v>164.6771553838615</v>
      </c>
      <c r="AC24" t="n">
        <v>148.9605987999105</v>
      </c>
      <c r="AD24" t="n">
        <v>120356.5601719354</v>
      </c>
      <c r="AE24" t="n">
        <v>164677.1553838615</v>
      </c>
      <c r="AF24" t="n">
        <v>6.421270119212751e-06</v>
      </c>
      <c r="AG24" t="n">
        <v>6.345486111111111</v>
      </c>
      <c r="AH24" t="n">
        <v>148960.5987999105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13.6882</v>
      </c>
      <c r="E25" t="n">
        <v>7.31</v>
      </c>
      <c r="F25" t="n">
        <v>5.14</v>
      </c>
      <c r="G25" t="n">
        <v>51.36</v>
      </c>
      <c r="H25" t="n">
        <v>1.04</v>
      </c>
      <c r="I25" t="n">
        <v>6</v>
      </c>
      <c r="J25" t="n">
        <v>114.76</v>
      </c>
      <c r="K25" t="n">
        <v>41.65</v>
      </c>
      <c r="L25" t="n">
        <v>6.75</v>
      </c>
      <c r="M25" t="n">
        <v>2</v>
      </c>
      <c r="N25" t="n">
        <v>16.36</v>
      </c>
      <c r="O25" t="n">
        <v>14387.27</v>
      </c>
      <c r="P25" t="n">
        <v>39.03</v>
      </c>
      <c r="Q25" t="n">
        <v>202.81</v>
      </c>
      <c r="R25" t="n">
        <v>20.63</v>
      </c>
      <c r="S25" t="n">
        <v>13.89</v>
      </c>
      <c r="T25" t="n">
        <v>1683.36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120.1735833338679</v>
      </c>
      <c r="AB25" t="n">
        <v>164.4267984016493</v>
      </c>
      <c r="AC25" t="n">
        <v>148.7341355367023</v>
      </c>
      <c r="AD25" t="n">
        <v>120173.5833338679</v>
      </c>
      <c r="AE25" t="n">
        <v>164426.7984016493</v>
      </c>
      <c r="AF25" t="n">
        <v>6.427844381814512e-06</v>
      </c>
      <c r="AG25" t="n">
        <v>6.345486111111111</v>
      </c>
      <c r="AH25" t="n">
        <v>148734.1355367023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5.14</v>
      </c>
      <c r="G26" t="n">
        <v>51.43</v>
      </c>
      <c r="H26" t="n">
        <v>1.07</v>
      </c>
      <c r="I26" t="n">
        <v>6</v>
      </c>
      <c r="J26" t="n">
        <v>115.08</v>
      </c>
      <c r="K26" t="n">
        <v>41.65</v>
      </c>
      <c r="L26" t="n">
        <v>7</v>
      </c>
      <c r="M26" t="n">
        <v>1</v>
      </c>
      <c r="N26" t="n">
        <v>16.43</v>
      </c>
      <c r="O26" t="n">
        <v>14426.96</v>
      </c>
      <c r="P26" t="n">
        <v>38.97</v>
      </c>
      <c r="Q26" t="n">
        <v>202.81</v>
      </c>
      <c r="R26" t="n">
        <v>20.73</v>
      </c>
      <c r="S26" t="n">
        <v>13.89</v>
      </c>
      <c r="T26" t="n">
        <v>1737.16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120.1709443227425</v>
      </c>
      <c r="AB26" t="n">
        <v>164.4231875902027</v>
      </c>
      <c r="AC26" t="n">
        <v>148.7308693360323</v>
      </c>
      <c r="AD26" t="n">
        <v>120170.9443227425</v>
      </c>
      <c r="AE26" t="n">
        <v>164423.1875902027</v>
      </c>
      <c r="AF26" t="n">
        <v>6.421974504491512e-06</v>
      </c>
      <c r="AG26" t="n">
        <v>6.345486111111111</v>
      </c>
      <c r="AH26" t="n">
        <v>148730.8693360323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13.6711</v>
      </c>
      <c r="E27" t="n">
        <v>7.31</v>
      </c>
      <c r="F27" t="n">
        <v>5.15</v>
      </c>
      <c r="G27" t="n">
        <v>51.45</v>
      </c>
      <c r="H27" t="n">
        <v>1.11</v>
      </c>
      <c r="I27" t="n">
        <v>6</v>
      </c>
      <c r="J27" t="n">
        <v>115.4</v>
      </c>
      <c r="K27" t="n">
        <v>41.65</v>
      </c>
      <c r="L27" t="n">
        <v>7.25</v>
      </c>
      <c r="M27" t="n">
        <v>1</v>
      </c>
      <c r="N27" t="n">
        <v>16.5</v>
      </c>
      <c r="O27" t="n">
        <v>14466.67</v>
      </c>
      <c r="P27" t="n">
        <v>38.83</v>
      </c>
      <c r="Q27" t="n">
        <v>202.81</v>
      </c>
      <c r="R27" t="n">
        <v>20.83</v>
      </c>
      <c r="S27" t="n">
        <v>13.89</v>
      </c>
      <c r="T27" t="n">
        <v>1786.34</v>
      </c>
      <c r="U27" t="n">
        <v>0.67</v>
      </c>
      <c r="V27" t="n">
        <v>0.75</v>
      </c>
      <c r="W27" t="n">
        <v>0.65</v>
      </c>
      <c r="X27" t="n">
        <v>0.11</v>
      </c>
      <c r="Y27" t="n">
        <v>1</v>
      </c>
      <c r="Z27" t="n">
        <v>10</v>
      </c>
      <c r="AA27" t="n">
        <v>120.1380651287815</v>
      </c>
      <c r="AB27" t="n">
        <v>164.3782008264975</v>
      </c>
      <c r="AC27" t="n">
        <v>148.6901760459159</v>
      </c>
      <c r="AD27" t="n">
        <v>120138.0651287815</v>
      </c>
      <c r="AE27" t="n">
        <v>164378.2008264975</v>
      </c>
      <c r="AF27" t="n">
        <v>6.419814389636647e-06</v>
      </c>
      <c r="AG27" t="n">
        <v>6.345486111111111</v>
      </c>
      <c r="AH27" t="n">
        <v>148690.1760459159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13.6716</v>
      </c>
      <c r="E28" t="n">
        <v>7.31</v>
      </c>
      <c r="F28" t="n">
        <v>5.14</v>
      </c>
      <c r="G28" t="n">
        <v>51.45</v>
      </c>
      <c r="H28" t="n">
        <v>1.14</v>
      </c>
      <c r="I28" t="n">
        <v>6</v>
      </c>
      <c r="J28" t="n">
        <v>115.72</v>
      </c>
      <c r="K28" t="n">
        <v>41.65</v>
      </c>
      <c r="L28" t="n">
        <v>7.5</v>
      </c>
      <c r="M28" t="n">
        <v>0</v>
      </c>
      <c r="N28" t="n">
        <v>16.57</v>
      </c>
      <c r="O28" t="n">
        <v>14506.4</v>
      </c>
      <c r="P28" t="n">
        <v>38.76</v>
      </c>
      <c r="Q28" t="n">
        <v>202.81</v>
      </c>
      <c r="R28" t="n">
        <v>20.79</v>
      </c>
      <c r="S28" t="n">
        <v>13.89</v>
      </c>
      <c r="T28" t="n">
        <v>1762.86</v>
      </c>
      <c r="U28" t="n">
        <v>0.67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120.0943211037464</v>
      </c>
      <c r="AB28" t="n">
        <v>164.3183483215944</v>
      </c>
      <c r="AC28" t="n">
        <v>148.6360357800771</v>
      </c>
      <c r="AD28" t="n">
        <v>120094.3211037464</v>
      </c>
      <c r="AE28" t="n">
        <v>164318.3483215944</v>
      </c>
      <c r="AF28" t="n">
        <v>6.420049184729568e-06</v>
      </c>
      <c r="AG28" t="n">
        <v>6.345486111111111</v>
      </c>
      <c r="AH28" t="n">
        <v>148636.0357800771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7.0418</v>
      </c>
      <c r="E2" t="n">
        <v>14.2</v>
      </c>
      <c r="F2" t="n">
        <v>6.81</v>
      </c>
      <c r="G2" t="n">
        <v>4.75</v>
      </c>
      <c r="H2" t="n">
        <v>0.06</v>
      </c>
      <c r="I2" t="n">
        <v>86</v>
      </c>
      <c r="J2" t="n">
        <v>274.09</v>
      </c>
      <c r="K2" t="n">
        <v>60.56</v>
      </c>
      <c r="L2" t="n">
        <v>1</v>
      </c>
      <c r="M2" t="n">
        <v>84</v>
      </c>
      <c r="N2" t="n">
        <v>72.53</v>
      </c>
      <c r="O2" t="n">
        <v>34038.11</v>
      </c>
      <c r="P2" t="n">
        <v>117.85</v>
      </c>
      <c r="Q2" t="n">
        <v>202.93</v>
      </c>
      <c r="R2" t="n">
        <v>72.56</v>
      </c>
      <c r="S2" t="n">
        <v>13.89</v>
      </c>
      <c r="T2" t="n">
        <v>27249.51</v>
      </c>
      <c r="U2" t="n">
        <v>0.19</v>
      </c>
      <c r="V2" t="n">
        <v>0.57</v>
      </c>
      <c r="W2" t="n">
        <v>0.79</v>
      </c>
      <c r="X2" t="n">
        <v>1.77</v>
      </c>
      <c r="Y2" t="n">
        <v>1</v>
      </c>
      <c r="Z2" t="n">
        <v>10</v>
      </c>
      <c r="AA2" t="n">
        <v>331.9355301357193</v>
      </c>
      <c r="AB2" t="n">
        <v>454.1688362937629</v>
      </c>
      <c r="AC2" t="n">
        <v>410.8235999878505</v>
      </c>
      <c r="AD2" t="n">
        <v>331935.5301357193</v>
      </c>
      <c r="AE2" t="n">
        <v>454168.8362937628</v>
      </c>
      <c r="AF2" t="n">
        <v>2.53721759858969e-06</v>
      </c>
      <c r="AG2" t="n">
        <v>12.32638888888889</v>
      </c>
      <c r="AH2" t="n">
        <v>410823.5999878505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7.9419</v>
      </c>
      <c r="E3" t="n">
        <v>12.59</v>
      </c>
      <c r="F3" t="n">
        <v>6.35</v>
      </c>
      <c r="G3" t="n">
        <v>5.95</v>
      </c>
      <c r="H3" t="n">
        <v>0.08</v>
      </c>
      <c r="I3" t="n">
        <v>64</v>
      </c>
      <c r="J3" t="n">
        <v>274.57</v>
      </c>
      <c r="K3" t="n">
        <v>60.56</v>
      </c>
      <c r="L3" t="n">
        <v>1.25</v>
      </c>
      <c r="M3" t="n">
        <v>62</v>
      </c>
      <c r="N3" t="n">
        <v>72.76000000000001</v>
      </c>
      <c r="O3" t="n">
        <v>34097.72</v>
      </c>
      <c r="P3" t="n">
        <v>109.73</v>
      </c>
      <c r="Q3" t="n">
        <v>202.86</v>
      </c>
      <c r="R3" t="n">
        <v>58.12</v>
      </c>
      <c r="S3" t="n">
        <v>13.89</v>
      </c>
      <c r="T3" t="n">
        <v>20138.48</v>
      </c>
      <c r="U3" t="n">
        <v>0.24</v>
      </c>
      <c r="V3" t="n">
        <v>0.61</v>
      </c>
      <c r="W3" t="n">
        <v>0.75</v>
      </c>
      <c r="X3" t="n">
        <v>1.31</v>
      </c>
      <c r="Y3" t="n">
        <v>1</v>
      </c>
      <c r="Z3" t="n">
        <v>10</v>
      </c>
      <c r="AA3" t="n">
        <v>288.7405733508765</v>
      </c>
      <c r="AB3" t="n">
        <v>395.06759079374</v>
      </c>
      <c r="AC3" t="n">
        <v>357.3628944092308</v>
      </c>
      <c r="AD3" t="n">
        <v>288740.5733508765</v>
      </c>
      <c r="AE3" t="n">
        <v>395067.59079374</v>
      </c>
      <c r="AF3" t="n">
        <v>2.861530921957377e-06</v>
      </c>
      <c r="AG3" t="n">
        <v>10.92881944444444</v>
      </c>
      <c r="AH3" t="n">
        <v>357362.8944092308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8.5997</v>
      </c>
      <c r="E4" t="n">
        <v>11.63</v>
      </c>
      <c r="F4" t="n">
        <v>6.06</v>
      </c>
      <c r="G4" t="n">
        <v>7.13</v>
      </c>
      <c r="H4" t="n">
        <v>0.1</v>
      </c>
      <c r="I4" t="n">
        <v>51</v>
      </c>
      <c r="J4" t="n">
        <v>275.05</v>
      </c>
      <c r="K4" t="n">
        <v>60.56</v>
      </c>
      <c r="L4" t="n">
        <v>1.5</v>
      </c>
      <c r="M4" t="n">
        <v>49</v>
      </c>
      <c r="N4" t="n">
        <v>73</v>
      </c>
      <c r="O4" t="n">
        <v>34157.42</v>
      </c>
      <c r="P4" t="n">
        <v>104.71</v>
      </c>
      <c r="Q4" t="n">
        <v>202.84</v>
      </c>
      <c r="R4" t="n">
        <v>49.53</v>
      </c>
      <c r="S4" t="n">
        <v>13.89</v>
      </c>
      <c r="T4" t="n">
        <v>15911.87</v>
      </c>
      <c r="U4" t="n">
        <v>0.28</v>
      </c>
      <c r="V4" t="n">
        <v>0.64</v>
      </c>
      <c r="W4" t="n">
        <v>0.72</v>
      </c>
      <c r="X4" t="n">
        <v>1.02</v>
      </c>
      <c r="Y4" t="n">
        <v>1</v>
      </c>
      <c r="Z4" t="n">
        <v>10</v>
      </c>
      <c r="AA4" t="n">
        <v>265.8972885467165</v>
      </c>
      <c r="AB4" t="n">
        <v>363.8124007500879</v>
      </c>
      <c r="AC4" t="n">
        <v>329.0906558364101</v>
      </c>
      <c r="AD4" t="n">
        <v>265897.2885467166</v>
      </c>
      <c r="AE4" t="n">
        <v>363812.4007500879</v>
      </c>
      <c r="AF4" t="n">
        <v>3.098541592006555e-06</v>
      </c>
      <c r="AG4" t="n">
        <v>10.09548611111111</v>
      </c>
      <c r="AH4" t="n">
        <v>329090.6558364101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9.0634</v>
      </c>
      <c r="E5" t="n">
        <v>11.03</v>
      </c>
      <c r="F5" t="n">
        <v>5.89</v>
      </c>
      <c r="G5" t="n">
        <v>8.210000000000001</v>
      </c>
      <c r="H5" t="n">
        <v>0.11</v>
      </c>
      <c r="I5" t="n">
        <v>43</v>
      </c>
      <c r="J5" t="n">
        <v>275.54</v>
      </c>
      <c r="K5" t="n">
        <v>60.56</v>
      </c>
      <c r="L5" t="n">
        <v>1.75</v>
      </c>
      <c r="M5" t="n">
        <v>41</v>
      </c>
      <c r="N5" t="n">
        <v>73.23</v>
      </c>
      <c r="O5" t="n">
        <v>34217.22</v>
      </c>
      <c r="P5" t="n">
        <v>101.58</v>
      </c>
      <c r="Q5" t="n">
        <v>202.85</v>
      </c>
      <c r="R5" t="n">
        <v>44.09</v>
      </c>
      <c r="S5" t="n">
        <v>13.89</v>
      </c>
      <c r="T5" t="n">
        <v>13231.82</v>
      </c>
      <c r="U5" t="n">
        <v>0.32</v>
      </c>
      <c r="V5" t="n">
        <v>0.66</v>
      </c>
      <c r="W5" t="n">
        <v>0.7</v>
      </c>
      <c r="X5" t="n">
        <v>0.85</v>
      </c>
      <c r="Y5" t="n">
        <v>1</v>
      </c>
      <c r="Z5" t="n">
        <v>10</v>
      </c>
      <c r="AA5" t="n">
        <v>247.960134440784</v>
      </c>
      <c r="AB5" t="n">
        <v>339.2699951708011</v>
      </c>
      <c r="AC5" t="n">
        <v>306.8905430002299</v>
      </c>
      <c r="AD5" t="n">
        <v>247960.134440784</v>
      </c>
      <c r="AE5" t="n">
        <v>339269.9951708011</v>
      </c>
      <c r="AF5" t="n">
        <v>3.265616459294185e-06</v>
      </c>
      <c r="AG5" t="n">
        <v>9.574652777777779</v>
      </c>
      <c r="AH5" t="n">
        <v>306890.5430002299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9.4359</v>
      </c>
      <c r="E6" t="n">
        <v>10.6</v>
      </c>
      <c r="F6" t="n">
        <v>5.76</v>
      </c>
      <c r="G6" t="n">
        <v>9.35</v>
      </c>
      <c r="H6" t="n">
        <v>0.13</v>
      </c>
      <c r="I6" t="n">
        <v>37</v>
      </c>
      <c r="J6" t="n">
        <v>276.02</v>
      </c>
      <c r="K6" t="n">
        <v>60.56</v>
      </c>
      <c r="L6" t="n">
        <v>2</v>
      </c>
      <c r="M6" t="n">
        <v>35</v>
      </c>
      <c r="N6" t="n">
        <v>73.47</v>
      </c>
      <c r="O6" t="n">
        <v>34277.1</v>
      </c>
      <c r="P6" t="n">
        <v>99.37</v>
      </c>
      <c r="Q6" t="n">
        <v>202.85</v>
      </c>
      <c r="R6" t="n">
        <v>39.94</v>
      </c>
      <c r="S6" t="n">
        <v>13.89</v>
      </c>
      <c r="T6" t="n">
        <v>11186.55</v>
      </c>
      <c r="U6" t="n">
        <v>0.35</v>
      </c>
      <c r="V6" t="n">
        <v>0.67</v>
      </c>
      <c r="W6" t="n">
        <v>0.7</v>
      </c>
      <c r="X6" t="n">
        <v>0.72</v>
      </c>
      <c r="Y6" t="n">
        <v>1</v>
      </c>
      <c r="Z6" t="n">
        <v>10</v>
      </c>
      <c r="AA6" t="n">
        <v>232.0887734899381</v>
      </c>
      <c r="AB6" t="n">
        <v>317.5540989228369</v>
      </c>
      <c r="AC6" t="n">
        <v>287.2471814117126</v>
      </c>
      <c r="AD6" t="n">
        <v>232088.7734899381</v>
      </c>
      <c r="AE6" t="n">
        <v>317554.0989228369</v>
      </c>
      <c r="AF6" t="n">
        <v>3.399831227602666e-06</v>
      </c>
      <c r="AG6" t="n">
        <v>9.201388888888889</v>
      </c>
      <c r="AH6" t="n">
        <v>287247.1814117125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9.7768</v>
      </c>
      <c r="E7" t="n">
        <v>10.23</v>
      </c>
      <c r="F7" t="n">
        <v>5.66</v>
      </c>
      <c r="G7" t="n">
        <v>10.61</v>
      </c>
      <c r="H7" t="n">
        <v>0.14</v>
      </c>
      <c r="I7" t="n">
        <v>32</v>
      </c>
      <c r="J7" t="n">
        <v>276.51</v>
      </c>
      <c r="K7" t="n">
        <v>60.56</v>
      </c>
      <c r="L7" t="n">
        <v>2.25</v>
      </c>
      <c r="M7" t="n">
        <v>30</v>
      </c>
      <c r="N7" t="n">
        <v>73.70999999999999</v>
      </c>
      <c r="O7" t="n">
        <v>34337.08</v>
      </c>
      <c r="P7" t="n">
        <v>97.36</v>
      </c>
      <c r="Q7" t="n">
        <v>202.84</v>
      </c>
      <c r="R7" t="n">
        <v>36.98</v>
      </c>
      <c r="S7" t="n">
        <v>13.89</v>
      </c>
      <c r="T7" t="n">
        <v>9729.73</v>
      </c>
      <c r="U7" t="n">
        <v>0.38</v>
      </c>
      <c r="V7" t="n">
        <v>0.68</v>
      </c>
      <c r="W7" t="n">
        <v>0.68</v>
      </c>
      <c r="X7" t="n">
        <v>0.62</v>
      </c>
      <c r="Y7" t="n">
        <v>1</v>
      </c>
      <c r="Z7" t="n">
        <v>10</v>
      </c>
      <c r="AA7" t="n">
        <v>227.8200152184754</v>
      </c>
      <c r="AB7" t="n">
        <v>311.7133955315009</v>
      </c>
      <c r="AC7" t="n">
        <v>281.9639065545651</v>
      </c>
      <c r="AD7" t="n">
        <v>227820.0152184754</v>
      </c>
      <c r="AE7" t="n">
        <v>311713.3955315009</v>
      </c>
      <c r="AF7" t="n">
        <v>3.522660259861353e-06</v>
      </c>
      <c r="AG7" t="n">
        <v>8.880208333333334</v>
      </c>
      <c r="AH7" t="n">
        <v>281963.9065545651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9.9671</v>
      </c>
      <c r="E8" t="n">
        <v>10.03</v>
      </c>
      <c r="F8" t="n">
        <v>5.62</v>
      </c>
      <c r="G8" t="n">
        <v>11.62</v>
      </c>
      <c r="H8" t="n">
        <v>0.16</v>
      </c>
      <c r="I8" t="n">
        <v>29</v>
      </c>
      <c r="J8" t="n">
        <v>277</v>
      </c>
      <c r="K8" t="n">
        <v>60.56</v>
      </c>
      <c r="L8" t="n">
        <v>2.5</v>
      </c>
      <c r="M8" t="n">
        <v>27</v>
      </c>
      <c r="N8" t="n">
        <v>73.94</v>
      </c>
      <c r="O8" t="n">
        <v>34397.15</v>
      </c>
      <c r="P8" t="n">
        <v>96.65000000000001</v>
      </c>
      <c r="Q8" t="n">
        <v>202.83</v>
      </c>
      <c r="R8" t="n">
        <v>35.45</v>
      </c>
      <c r="S8" t="n">
        <v>13.89</v>
      </c>
      <c r="T8" t="n">
        <v>8981.48</v>
      </c>
      <c r="U8" t="n">
        <v>0.39</v>
      </c>
      <c r="V8" t="n">
        <v>0.6899999999999999</v>
      </c>
      <c r="W8" t="n">
        <v>0.6899999999999999</v>
      </c>
      <c r="X8" t="n">
        <v>0.58</v>
      </c>
      <c r="Y8" t="n">
        <v>1</v>
      </c>
      <c r="Z8" t="n">
        <v>10</v>
      </c>
      <c r="AA8" t="n">
        <v>225.9286202901725</v>
      </c>
      <c r="AB8" t="n">
        <v>309.1255055481428</v>
      </c>
      <c r="AC8" t="n">
        <v>279.6230011590915</v>
      </c>
      <c r="AD8" t="n">
        <v>225928.6202901725</v>
      </c>
      <c r="AE8" t="n">
        <v>309125.5055481428</v>
      </c>
      <c r="AF8" t="n">
        <v>3.591226891832102e-06</v>
      </c>
      <c r="AG8" t="n">
        <v>8.706597222222221</v>
      </c>
      <c r="AH8" t="n">
        <v>279623.0011590915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10.2055</v>
      </c>
      <c r="E9" t="n">
        <v>9.800000000000001</v>
      </c>
      <c r="F9" t="n">
        <v>5.54</v>
      </c>
      <c r="G9" t="n">
        <v>12.78</v>
      </c>
      <c r="H9" t="n">
        <v>0.18</v>
      </c>
      <c r="I9" t="n">
        <v>26</v>
      </c>
      <c r="J9" t="n">
        <v>277.48</v>
      </c>
      <c r="K9" t="n">
        <v>60.56</v>
      </c>
      <c r="L9" t="n">
        <v>2.75</v>
      </c>
      <c r="M9" t="n">
        <v>24</v>
      </c>
      <c r="N9" t="n">
        <v>74.18000000000001</v>
      </c>
      <c r="O9" t="n">
        <v>34457.31</v>
      </c>
      <c r="P9" t="n">
        <v>95.17</v>
      </c>
      <c r="Q9" t="n">
        <v>202.83</v>
      </c>
      <c r="R9" t="n">
        <v>33.3</v>
      </c>
      <c r="S9" t="n">
        <v>13.89</v>
      </c>
      <c r="T9" t="n">
        <v>7920.91</v>
      </c>
      <c r="U9" t="n">
        <v>0.42</v>
      </c>
      <c r="V9" t="n">
        <v>0.7</v>
      </c>
      <c r="W9" t="n">
        <v>0.68</v>
      </c>
      <c r="X9" t="n">
        <v>0.5</v>
      </c>
      <c r="Y9" t="n">
        <v>1</v>
      </c>
      <c r="Z9" t="n">
        <v>10</v>
      </c>
      <c r="AA9" t="n">
        <v>212.4617933030879</v>
      </c>
      <c r="AB9" t="n">
        <v>290.6995987499469</v>
      </c>
      <c r="AC9" t="n">
        <v>262.955637044787</v>
      </c>
      <c r="AD9" t="n">
        <v>212461.7933030879</v>
      </c>
      <c r="AE9" t="n">
        <v>290699.5987499469</v>
      </c>
      <c r="AF9" t="n">
        <v>3.67712434354953e-06</v>
      </c>
      <c r="AG9" t="n">
        <v>8.506944444444445</v>
      </c>
      <c r="AH9" t="n">
        <v>262955.6370447869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10.3582</v>
      </c>
      <c r="E10" t="n">
        <v>9.65</v>
      </c>
      <c r="F10" t="n">
        <v>5.5</v>
      </c>
      <c r="G10" t="n">
        <v>13.75</v>
      </c>
      <c r="H10" t="n">
        <v>0.19</v>
      </c>
      <c r="I10" t="n">
        <v>24</v>
      </c>
      <c r="J10" t="n">
        <v>277.97</v>
      </c>
      <c r="K10" t="n">
        <v>60.56</v>
      </c>
      <c r="L10" t="n">
        <v>3</v>
      </c>
      <c r="M10" t="n">
        <v>22</v>
      </c>
      <c r="N10" t="n">
        <v>74.42</v>
      </c>
      <c r="O10" t="n">
        <v>34517.57</v>
      </c>
      <c r="P10" t="n">
        <v>94.34</v>
      </c>
      <c r="Q10" t="n">
        <v>202.84</v>
      </c>
      <c r="R10" t="n">
        <v>32.05</v>
      </c>
      <c r="S10" t="n">
        <v>13.89</v>
      </c>
      <c r="T10" t="n">
        <v>7306.35</v>
      </c>
      <c r="U10" t="n">
        <v>0.43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210.7376486937224</v>
      </c>
      <c r="AB10" t="n">
        <v>288.3405480315224</v>
      </c>
      <c r="AC10" t="n">
        <v>260.8217308159796</v>
      </c>
      <c r="AD10" t="n">
        <v>210737.6486937224</v>
      </c>
      <c r="AE10" t="n">
        <v>288340.5480315224</v>
      </c>
      <c r="AF10" t="n">
        <v>3.732143390853436e-06</v>
      </c>
      <c r="AG10" t="n">
        <v>8.376736111111111</v>
      </c>
      <c r="AH10" t="n">
        <v>260821.7308159796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10.5119</v>
      </c>
      <c r="E11" t="n">
        <v>9.51</v>
      </c>
      <c r="F11" t="n">
        <v>5.46</v>
      </c>
      <c r="G11" t="n">
        <v>14.9</v>
      </c>
      <c r="H11" t="n">
        <v>0.21</v>
      </c>
      <c r="I11" t="n">
        <v>22</v>
      </c>
      <c r="J11" t="n">
        <v>278.46</v>
      </c>
      <c r="K11" t="n">
        <v>60.56</v>
      </c>
      <c r="L11" t="n">
        <v>3.25</v>
      </c>
      <c r="M11" t="n">
        <v>20</v>
      </c>
      <c r="N11" t="n">
        <v>74.66</v>
      </c>
      <c r="O11" t="n">
        <v>34577.92</v>
      </c>
      <c r="P11" t="n">
        <v>93.63</v>
      </c>
      <c r="Q11" t="n">
        <v>202.87</v>
      </c>
      <c r="R11" t="n">
        <v>30.88</v>
      </c>
      <c r="S11" t="n">
        <v>13.89</v>
      </c>
      <c r="T11" t="n">
        <v>6727.77</v>
      </c>
      <c r="U11" t="n">
        <v>0.45</v>
      </c>
      <c r="V11" t="n">
        <v>0.71</v>
      </c>
      <c r="W11" t="n">
        <v>0.67</v>
      </c>
      <c r="X11" t="n">
        <v>0.42</v>
      </c>
      <c r="Y11" t="n">
        <v>1</v>
      </c>
      <c r="Z11" t="n">
        <v>10</v>
      </c>
      <c r="AA11" t="n">
        <v>209.2852149015402</v>
      </c>
      <c r="AB11" t="n">
        <v>286.353264040203</v>
      </c>
      <c r="AC11" t="n">
        <v>259.0241104196206</v>
      </c>
      <c r="AD11" t="n">
        <v>209285.2149015402</v>
      </c>
      <c r="AE11" t="n">
        <v>286353.2640402031</v>
      </c>
      <c r="AF11" t="n">
        <v>3.787522746260183e-06</v>
      </c>
      <c r="AG11" t="n">
        <v>8.255208333333334</v>
      </c>
      <c r="AH11" t="n">
        <v>259024.1104196206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10.6749</v>
      </c>
      <c r="E12" t="n">
        <v>9.369999999999999</v>
      </c>
      <c r="F12" t="n">
        <v>5.42</v>
      </c>
      <c r="G12" t="n">
        <v>16.27</v>
      </c>
      <c r="H12" t="n">
        <v>0.22</v>
      </c>
      <c r="I12" t="n">
        <v>20</v>
      </c>
      <c r="J12" t="n">
        <v>278.95</v>
      </c>
      <c r="K12" t="n">
        <v>60.56</v>
      </c>
      <c r="L12" t="n">
        <v>3.5</v>
      </c>
      <c r="M12" t="n">
        <v>18</v>
      </c>
      <c r="N12" t="n">
        <v>74.90000000000001</v>
      </c>
      <c r="O12" t="n">
        <v>34638.36</v>
      </c>
      <c r="P12" t="n">
        <v>92.84</v>
      </c>
      <c r="Q12" t="n">
        <v>202.83</v>
      </c>
      <c r="R12" t="n">
        <v>29.56</v>
      </c>
      <c r="S12" t="n">
        <v>13.89</v>
      </c>
      <c r="T12" t="n">
        <v>6077.92</v>
      </c>
      <c r="U12" t="n">
        <v>0.47</v>
      </c>
      <c r="V12" t="n">
        <v>0.71</v>
      </c>
      <c r="W12" t="n">
        <v>0.67</v>
      </c>
      <c r="X12" t="n">
        <v>0.38</v>
      </c>
      <c r="Y12" t="n">
        <v>1</v>
      </c>
      <c r="Z12" t="n">
        <v>10</v>
      </c>
      <c r="AA12" t="n">
        <v>207.7787717994567</v>
      </c>
      <c r="AB12" t="n">
        <v>284.2920821283543</v>
      </c>
      <c r="AC12" t="n">
        <v>257.1596448165511</v>
      </c>
      <c r="AD12" t="n">
        <v>207778.7717994567</v>
      </c>
      <c r="AE12" t="n">
        <v>284292.0821283543</v>
      </c>
      <c r="AF12" t="n">
        <v>3.846252967023357e-06</v>
      </c>
      <c r="AG12" t="n">
        <v>8.133680555555555</v>
      </c>
      <c r="AH12" t="n">
        <v>257159.6448165511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10.7495</v>
      </c>
      <c r="E13" t="n">
        <v>9.300000000000001</v>
      </c>
      <c r="F13" t="n">
        <v>5.41</v>
      </c>
      <c r="G13" t="n">
        <v>17.08</v>
      </c>
      <c r="H13" t="n">
        <v>0.24</v>
      </c>
      <c r="I13" t="n">
        <v>19</v>
      </c>
      <c r="J13" t="n">
        <v>279.44</v>
      </c>
      <c r="K13" t="n">
        <v>60.56</v>
      </c>
      <c r="L13" t="n">
        <v>3.75</v>
      </c>
      <c r="M13" t="n">
        <v>17</v>
      </c>
      <c r="N13" t="n">
        <v>75.14</v>
      </c>
      <c r="O13" t="n">
        <v>34698.9</v>
      </c>
      <c r="P13" t="n">
        <v>92.62</v>
      </c>
      <c r="Q13" t="n">
        <v>202.89</v>
      </c>
      <c r="R13" t="n">
        <v>29.06</v>
      </c>
      <c r="S13" t="n">
        <v>13.89</v>
      </c>
      <c r="T13" t="n">
        <v>5836.76</v>
      </c>
      <c r="U13" t="n">
        <v>0.48</v>
      </c>
      <c r="V13" t="n">
        <v>0.72</v>
      </c>
      <c r="W13" t="n">
        <v>0.67</v>
      </c>
      <c r="X13" t="n">
        <v>0.37</v>
      </c>
      <c r="Y13" t="n">
        <v>1</v>
      </c>
      <c r="Z13" t="n">
        <v>10</v>
      </c>
      <c r="AA13" t="n">
        <v>207.2002810322041</v>
      </c>
      <c r="AB13" t="n">
        <v>283.5005655393882</v>
      </c>
      <c r="AC13" t="n">
        <v>256.4436694599351</v>
      </c>
      <c r="AD13" t="n">
        <v>207200.2810322041</v>
      </c>
      <c r="AE13" t="n">
        <v>283500.5655393882</v>
      </c>
      <c r="AF13" t="n">
        <v>3.873131951495337e-06</v>
      </c>
      <c r="AG13" t="n">
        <v>8.072916666666666</v>
      </c>
      <c r="AH13" t="n">
        <v>256443.6694599351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10.8401</v>
      </c>
      <c r="E14" t="n">
        <v>9.220000000000001</v>
      </c>
      <c r="F14" t="n">
        <v>5.38</v>
      </c>
      <c r="G14" t="n">
        <v>17.95</v>
      </c>
      <c r="H14" t="n">
        <v>0.25</v>
      </c>
      <c r="I14" t="n">
        <v>18</v>
      </c>
      <c r="J14" t="n">
        <v>279.94</v>
      </c>
      <c r="K14" t="n">
        <v>60.56</v>
      </c>
      <c r="L14" t="n">
        <v>4</v>
      </c>
      <c r="M14" t="n">
        <v>16</v>
      </c>
      <c r="N14" t="n">
        <v>75.38</v>
      </c>
      <c r="O14" t="n">
        <v>34759.54</v>
      </c>
      <c r="P14" t="n">
        <v>92.09999999999999</v>
      </c>
      <c r="Q14" t="n">
        <v>202.88</v>
      </c>
      <c r="R14" t="n">
        <v>28.24</v>
      </c>
      <c r="S14" t="n">
        <v>13.89</v>
      </c>
      <c r="T14" t="n">
        <v>5431.52</v>
      </c>
      <c r="U14" t="n">
        <v>0.49</v>
      </c>
      <c r="V14" t="n">
        <v>0.72</v>
      </c>
      <c r="W14" t="n">
        <v>0.67</v>
      </c>
      <c r="X14" t="n">
        <v>0.35</v>
      </c>
      <c r="Y14" t="n">
        <v>1</v>
      </c>
      <c r="Z14" t="n">
        <v>10</v>
      </c>
      <c r="AA14" t="n">
        <v>206.3302261100237</v>
      </c>
      <c r="AB14" t="n">
        <v>282.3101180107474</v>
      </c>
      <c r="AC14" t="n">
        <v>255.3668365726238</v>
      </c>
      <c r="AD14" t="n">
        <v>206330.2261100237</v>
      </c>
      <c r="AE14" t="n">
        <v>282310.1180107474</v>
      </c>
      <c r="AF14" t="n">
        <v>3.905775865612783e-06</v>
      </c>
      <c r="AG14" t="n">
        <v>8.003472222222221</v>
      </c>
      <c r="AH14" t="n">
        <v>255366.8365726238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10.9167</v>
      </c>
      <c r="E15" t="n">
        <v>9.16</v>
      </c>
      <c r="F15" t="n">
        <v>5.37</v>
      </c>
      <c r="G15" t="n">
        <v>18.96</v>
      </c>
      <c r="H15" t="n">
        <v>0.27</v>
      </c>
      <c r="I15" t="n">
        <v>17</v>
      </c>
      <c r="J15" t="n">
        <v>280.43</v>
      </c>
      <c r="K15" t="n">
        <v>60.56</v>
      </c>
      <c r="L15" t="n">
        <v>4.25</v>
      </c>
      <c r="M15" t="n">
        <v>15</v>
      </c>
      <c r="N15" t="n">
        <v>75.62</v>
      </c>
      <c r="O15" t="n">
        <v>34820.27</v>
      </c>
      <c r="P15" t="n">
        <v>91.73</v>
      </c>
      <c r="Q15" t="n">
        <v>202.83</v>
      </c>
      <c r="R15" t="n">
        <v>28.01</v>
      </c>
      <c r="S15" t="n">
        <v>13.89</v>
      </c>
      <c r="T15" t="n">
        <v>5318.09</v>
      </c>
      <c r="U15" t="n">
        <v>0.5</v>
      </c>
      <c r="V15" t="n">
        <v>0.72</v>
      </c>
      <c r="W15" t="n">
        <v>0.66</v>
      </c>
      <c r="X15" t="n">
        <v>0.33</v>
      </c>
      <c r="Y15" t="n">
        <v>1</v>
      </c>
      <c r="Z15" t="n">
        <v>10</v>
      </c>
      <c r="AA15" t="n">
        <v>205.513825804903</v>
      </c>
      <c r="AB15" t="n">
        <v>281.1930830962423</v>
      </c>
      <c r="AC15" t="n">
        <v>254.3564099025903</v>
      </c>
      <c r="AD15" t="n">
        <v>205513.825804903</v>
      </c>
      <c r="AE15" t="n">
        <v>281193.0830962423</v>
      </c>
      <c r="AF15" t="n">
        <v>3.933375466290447e-06</v>
      </c>
      <c r="AG15" t="n">
        <v>7.951388888888889</v>
      </c>
      <c r="AH15" t="n">
        <v>254356.4099025903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11.0152</v>
      </c>
      <c r="E16" t="n">
        <v>9.08</v>
      </c>
      <c r="F16" t="n">
        <v>5.34</v>
      </c>
      <c r="G16" t="n">
        <v>20.03</v>
      </c>
      <c r="H16" t="n">
        <v>0.29</v>
      </c>
      <c r="I16" t="n">
        <v>16</v>
      </c>
      <c r="J16" t="n">
        <v>280.92</v>
      </c>
      <c r="K16" t="n">
        <v>60.56</v>
      </c>
      <c r="L16" t="n">
        <v>4.5</v>
      </c>
      <c r="M16" t="n">
        <v>14</v>
      </c>
      <c r="N16" t="n">
        <v>75.87</v>
      </c>
      <c r="O16" t="n">
        <v>34881.09</v>
      </c>
      <c r="P16" t="n">
        <v>91.09999999999999</v>
      </c>
      <c r="Q16" t="n">
        <v>202.85</v>
      </c>
      <c r="R16" t="n">
        <v>27.18</v>
      </c>
      <c r="S16" t="n">
        <v>13.89</v>
      </c>
      <c r="T16" t="n">
        <v>4907.48</v>
      </c>
      <c r="U16" t="n">
        <v>0.51</v>
      </c>
      <c r="V16" t="n">
        <v>0.72</v>
      </c>
      <c r="W16" t="n">
        <v>0.66</v>
      </c>
      <c r="X16" t="n">
        <v>0.3</v>
      </c>
      <c r="Y16" t="n">
        <v>1</v>
      </c>
      <c r="Z16" t="n">
        <v>10</v>
      </c>
      <c r="AA16" t="n">
        <v>193.7811264029661</v>
      </c>
      <c r="AB16" t="n">
        <v>265.1398861643538</v>
      </c>
      <c r="AC16" t="n">
        <v>239.8353075550728</v>
      </c>
      <c r="AD16" t="n">
        <v>193781.1264029661</v>
      </c>
      <c r="AE16" t="n">
        <v>265139.8861643538</v>
      </c>
      <c r="AF16" t="n">
        <v>3.968865814420339e-06</v>
      </c>
      <c r="AG16" t="n">
        <v>7.881944444444445</v>
      </c>
      <c r="AH16" t="n">
        <v>239835.3075550728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11.093</v>
      </c>
      <c r="E17" t="n">
        <v>9.01</v>
      </c>
      <c r="F17" t="n">
        <v>5.33</v>
      </c>
      <c r="G17" t="n">
        <v>21.32</v>
      </c>
      <c r="H17" t="n">
        <v>0.3</v>
      </c>
      <c r="I17" t="n">
        <v>15</v>
      </c>
      <c r="J17" t="n">
        <v>281.41</v>
      </c>
      <c r="K17" t="n">
        <v>60.56</v>
      </c>
      <c r="L17" t="n">
        <v>4.75</v>
      </c>
      <c r="M17" t="n">
        <v>13</v>
      </c>
      <c r="N17" t="n">
        <v>76.11</v>
      </c>
      <c r="O17" t="n">
        <v>34942.02</v>
      </c>
      <c r="P17" t="n">
        <v>90.83</v>
      </c>
      <c r="Q17" t="n">
        <v>202.83</v>
      </c>
      <c r="R17" t="n">
        <v>26.86</v>
      </c>
      <c r="S17" t="n">
        <v>13.89</v>
      </c>
      <c r="T17" t="n">
        <v>4754.35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193.1991016904651</v>
      </c>
      <c r="AB17" t="n">
        <v>264.3435342755922</v>
      </c>
      <c r="AC17" t="n">
        <v>239.1149583728875</v>
      </c>
      <c r="AD17" t="n">
        <v>193199.1016904651</v>
      </c>
      <c r="AE17" t="n">
        <v>264343.5342755922</v>
      </c>
      <c r="AF17" t="n">
        <v>3.996897784821414e-06</v>
      </c>
      <c r="AG17" t="n">
        <v>7.821180555555555</v>
      </c>
      <c r="AH17" t="n">
        <v>239114.9583728875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11.1933</v>
      </c>
      <c r="E18" t="n">
        <v>8.93</v>
      </c>
      <c r="F18" t="n">
        <v>5.3</v>
      </c>
      <c r="G18" t="n">
        <v>22.72</v>
      </c>
      <c r="H18" t="n">
        <v>0.32</v>
      </c>
      <c r="I18" t="n">
        <v>14</v>
      </c>
      <c r="J18" t="n">
        <v>281.91</v>
      </c>
      <c r="K18" t="n">
        <v>60.56</v>
      </c>
      <c r="L18" t="n">
        <v>5</v>
      </c>
      <c r="M18" t="n">
        <v>12</v>
      </c>
      <c r="N18" t="n">
        <v>76.34999999999999</v>
      </c>
      <c r="O18" t="n">
        <v>35003.04</v>
      </c>
      <c r="P18" t="n">
        <v>90.22</v>
      </c>
      <c r="Q18" t="n">
        <v>202.84</v>
      </c>
      <c r="R18" t="n">
        <v>25.87</v>
      </c>
      <c r="S18" t="n">
        <v>13.89</v>
      </c>
      <c r="T18" t="n">
        <v>4266.92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192.2857717402506</v>
      </c>
      <c r="AB18" t="n">
        <v>263.0938759444356</v>
      </c>
      <c r="AC18" t="n">
        <v>237.9845656789496</v>
      </c>
      <c r="AD18" t="n">
        <v>192285.7717402506</v>
      </c>
      <c r="AE18" t="n">
        <v>263093.8759444357</v>
      </c>
      <c r="AF18" t="n">
        <v>4.033036687536422e-06</v>
      </c>
      <c r="AG18" t="n">
        <v>7.751736111111111</v>
      </c>
      <c r="AH18" t="n">
        <v>237984.5656789496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11.202</v>
      </c>
      <c r="E19" t="n">
        <v>8.93</v>
      </c>
      <c r="F19" t="n">
        <v>5.29</v>
      </c>
      <c r="G19" t="n">
        <v>22.69</v>
      </c>
      <c r="H19" t="n">
        <v>0.33</v>
      </c>
      <c r="I19" t="n">
        <v>14</v>
      </c>
      <c r="J19" t="n">
        <v>282.4</v>
      </c>
      <c r="K19" t="n">
        <v>60.56</v>
      </c>
      <c r="L19" t="n">
        <v>5.25</v>
      </c>
      <c r="M19" t="n">
        <v>12</v>
      </c>
      <c r="N19" t="n">
        <v>76.59999999999999</v>
      </c>
      <c r="O19" t="n">
        <v>35064.15</v>
      </c>
      <c r="P19" t="n">
        <v>90.09</v>
      </c>
      <c r="Q19" t="n">
        <v>202.85</v>
      </c>
      <c r="R19" t="n">
        <v>25.8</v>
      </c>
      <c r="S19" t="n">
        <v>13.89</v>
      </c>
      <c r="T19" t="n">
        <v>4228.19</v>
      </c>
      <c r="U19" t="n">
        <v>0.54</v>
      </c>
      <c r="V19" t="n">
        <v>0.73</v>
      </c>
      <c r="W19" t="n">
        <v>0.65</v>
      </c>
      <c r="X19" t="n">
        <v>0.26</v>
      </c>
      <c r="Y19" t="n">
        <v>1</v>
      </c>
      <c r="Z19" t="n">
        <v>10</v>
      </c>
      <c r="AA19" t="n">
        <v>192.149310871341</v>
      </c>
      <c r="AB19" t="n">
        <v>262.9071641633651</v>
      </c>
      <c r="AC19" t="n">
        <v>237.8156734082127</v>
      </c>
      <c r="AD19" t="n">
        <v>192149.310871341</v>
      </c>
      <c r="AE19" t="n">
        <v>262907.1641633651</v>
      </c>
      <c r="AF19" t="n">
        <v>4.036171368031144e-06</v>
      </c>
      <c r="AG19" t="n">
        <v>7.751736111111111</v>
      </c>
      <c r="AH19" t="n">
        <v>237815.6734082127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11.2839</v>
      </c>
      <c r="E20" t="n">
        <v>8.859999999999999</v>
      </c>
      <c r="F20" t="n">
        <v>5.28</v>
      </c>
      <c r="G20" t="n">
        <v>24.38</v>
      </c>
      <c r="H20" t="n">
        <v>0.35</v>
      </c>
      <c r="I20" t="n">
        <v>13</v>
      </c>
      <c r="J20" t="n">
        <v>282.9</v>
      </c>
      <c r="K20" t="n">
        <v>60.56</v>
      </c>
      <c r="L20" t="n">
        <v>5.5</v>
      </c>
      <c r="M20" t="n">
        <v>11</v>
      </c>
      <c r="N20" t="n">
        <v>76.84999999999999</v>
      </c>
      <c r="O20" t="n">
        <v>35125.37</v>
      </c>
      <c r="P20" t="n">
        <v>89.78</v>
      </c>
      <c r="Q20" t="n">
        <v>202.82</v>
      </c>
      <c r="R20" t="n">
        <v>25.14</v>
      </c>
      <c r="S20" t="n">
        <v>13.89</v>
      </c>
      <c r="T20" t="n">
        <v>3905.88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191.5478485128399</v>
      </c>
      <c r="AB20" t="n">
        <v>262.0842168298176</v>
      </c>
      <c r="AC20" t="n">
        <v>237.0712670131649</v>
      </c>
      <c r="AD20" t="n">
        <v>191547.8485128399</v>
      </c>
      <c r="AE20" t="n">
        <v>262084.2168298177</v>
      </c>
      <c r="AF20" t="n">
        <v>4.065680601653866e-06</v>
      </c>
      <c r="AG20" t="n">
        <v>7.690972222222222</v>
      </c>
      <c r="AH20" t="n">
        <v>237071.2670131649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11.287</v>
      </c>
      <c r="E21" t="n">
        <v>8.859999999999999</v>
      </c>
      <c r="F21" t="n">
        <v>5.28</v>
      </c>
      <c r="G21" t="n">
        <v>24.37</v>
      </c>
      <c r="H21" t="n">
        <v>0.36</v>
      </c>
      <c r="I21" t="n">
        <v>13</v>
      </c>
      <c r="J21" t="n">
        <v>283.4</v>
      </c>
      <c r="K21" t="n">
        <v>60.56</v>
      </c>
      <c r="L21" t="n">
        <v>5.75</v>
      </c>
      <c r="M21" t="n">
        <v>11</v>
      </c>
      <c r="N21" t="n">
        <v>77.09</v>
      </c>
      <c r="O21" t="n">
        <v>35186.68</v>
      </c>
      <c r="P21" t="n">
        <v>89.63</v>
      </c>
      <c r="Q21" t="n">
        <v>202.83</v>
      </c>
      <c r="R21" t="n">
        <v>25.16</v>
      </c>
      <c r="S21" t="n">
        <v>13.89</v>
      </c>
      <c r="T21" t="n">
        <v>3914.44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191.459633809743</v>
      </c>
      <c r="AB21" t="n">
        <v>261.9635175812825</v>
      </c>
      <c r="AC21" t="n">
        <v>236.9620871315075</v>
      </c>
      <c r="AD21" t="n">
        <v>191459.633809743</v>
      </c>
      <c r="AE21" t="n">
        <v>261963.5175812825</v>
      </c>
      <c r="AF21" t="n">
        <v>4.066797556772676e-06</v>
      </c>
      <c r="AG21" t="n">
        <v>7.690972222222222</v>
      </c>
      <c r="AH21" t="n">
        <v>236962.0871315075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11.3794</v>
      </c>
      <c r="E22" t="n">
        <v>8.789999999999999</v>
      </c>
      <c r="F22" t="n">
        <v>5.26</v>
      </c>
      <c r="G22" t="n">
        <v>26.3</v>
      </c>
      <c r="H22" t="n">
        <v>0.38</v>
      </c>
      <c r="I22" t="n">
        <v>12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89.37</v>
      </c>
      <c r="Q22" t="n">
        <v>202.81</v>
      </c>
      <c r="R22" t="n">
        <v>24.55</v>
      </c>
      <c r="S22" t="n">
        <v>13.89</v>
      </c>
      <c r="T22" t="n">
        <v>3616.62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190.8114228457824</v>
      </c>
      <c r="AB22" t="n">
        <v>261.0766067433427</v>
      </c>
      <c r="AC22" t="n">
        <v>236.1598218191532</v>
      </c>
      <c r="AD22" t="n">
        <v>190811.4228457824</v>
      </c>
      <c r="AE22" t="n">
        <v>261076.6067433427</v>
      </c>
      <c r="AF22" t="n">
        <v>4.100090025475236e-06</v>
      </c>
      <c r="AG22" t="n">
        <v>7.630208333333333</v>
      </c>
      <c r="AH22" t="n">
        <v>236159.8218191532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11.3751</v>
      </c>
      <c r="E23" t="n">
        <v>8.789999999999999</v>
      </c>
      <c r="F23" t="n">
        <v>5.26</v>
      </c>
      <c r="G23" t="n">
        <v>26.32</v>
      </c>
      <c r="H23" t="n">
        <v>0.39</v>
      </c>
      <c r="I23" t="n">
        <v>12</v>
      </c>
      <c r="J23" t="n">
        <v>284.4</v>
      </c>
      <c r="K23" t="n">
        <v>60.56</v>
      </c>
      <c r="L23" t="n">
        <v>6.25</v>
      </c>
      <c r="M23" t="n">
        <v>10</v>
      </c>
      <c r="N23" t="n">
        <v>77.59</v>
      </c>
      <c r="O23" t="n">
        <v>35309.61</v>
      </c>
      <c r="P23" t="n">
        <v>89.22</v>
      </c>
      <c r="Q23" t="n">
        <v>202.81</v>
      </c>
      <c r="R23" t="n">
        <v>24.72</v>
      </c>
      <c r="S23" t="n">
        <v>13.89</v>
      </c>
      <c r="T23" t="n">
        <v>3701.47</v>
      </c>
      <c r="U23" t="n">
        <v>0.5600000000000001</v>
      </c>
      <c r="V23" t="n">
        <v>0.73</v>
      </c>
      <c r="W23" t="n">
        <v>0.65</v>
      </c>
      <c r="X23" t="n">
        <v>0.23</v>
      </c>
      <c r="Y23" t="n">
        <v>1</v>
      </c>
      <c r="Z23" t="n">
        <v>10</v>
      </c>
      <c r="AA23" t="n">
        <v>190.7612575486353</v>
      </c>
      <c r="AB23" t="n">
        <v>261.0079683706493</v>
      </c>
      <c r="AC23" t="n">
        <v>236.0977341964151</v>
      </c>
      <c r="AD23" t="n">
        <v>190761.2575486353</v>
      </c>
      <c r="AE23" t="n">
        <v>261007.9683706493</v>
      </c>
      <c r="AF23" t="n">
        <v>4.098540700633017e-06</v>
      </c>
      <c r="AG23" t="n">
        <v>7.630208333333333</v>
      </c>
      <c r="AH23" t="n">
        <v>236097.7341964151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11.4734</v>
      </c>
      <c r="E24" t="n">
        <v>8.720000000000001</v>
      </c>
      <c r="F24" t="n">
        <v>5.24</v>
      </c>
      <c r="G24" t="n">
        <v>28.58</v>
      </c>
      <c r="H24" t="n">
        <v>0.41</v>
      </c>
      <c r="I24" t="n">
        <v>11</v>
      </c>
      <c r="J24" t="n">
        <v>284.89</v>
      </c>
      <c r="K24" t="n">
        <v>60.56</v>
      </c>
      <c r="L24" t="n">
        <v>6.5</v>
      </c>
      <c r="M24" t="n">
        <v>9</v>
      </c>
      <c r="N24" t="n">
        <v>77.84</v>
      </c>
      <c r="O24" t="n">
        <v>35371.22</v>
      </c>
      <c r="P24" t="n">
        <v>88.7</v>
      </c>
      <c r="Q24" t="n">
        <v>202.82</v>
      </c>
      <c r="R24" t="n">
        <v>23.89</v>
      </c>
      <c r="S24" t="n">
        <v>13.89</v>
      </c>
      <c r="T24" t="n">
        <v>3289.97</v>
      </c>
      <c r="U24" t="n">
        <v>0.58</v>
      </c>
      <c r="V24" t="n">
        <v>0.74</v>
      </c>
      <c r="W24" t="n">
        <v>0.66</v>
      </c>
      <c r="X24" t="n">
        <v>0.2</v>
      </c>
      <c r="Y24" t="n">
        <v>1</v>
      </c>
      <c r="Z24" t="n">
        <v>10</v>
      </c>
      <c r="AA24" t="n">
        <v>189.9713084959263</v>
      </c>
      <c r="AB24" t="n">
        <v>259.9271252266407</v>
      </c>
      <c r="AC24" t="n">
        <v>235.1200452050975</v>
      </c>
      <c r="AD24" t="n">
        <v>189971.3084959263</v>
      </c>
      <c r="AE24" t="n">
        <v>259927.1252266407</v>
      </c>
      <c r="AF24" t="n">
        <v>4.133958987142342e-06</v>
      </c>
      <c r="AG24" t="n">
        <v>7.569444444444445</v>
      </c>
      <c r="AH24" t="n">
        <v>235120.0452050975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11.4661</v>
      </c>
      <c r="E25" t="n">
        <v>8.720000000000001</v>
      </c>
      <c r="F25" t="n">
        <v>5.25</v>
      </c>
      <c r="G25" t="n">
        <v>28.61</v>
      </c>
      <c r="H25" t="n">
        <v>0.42</v>
      </c>
      <c r="I25" t="n">
        <v>11</v>
      </c>
      <c r="J25" t="n">
        <v>285.39</v>
      </c>
      <c r="K25" t="n">
        <v>60.56</v>
      </c>
      <c r="L25" t="n">
        <v>6.75</v>
      </c>
      <c r="M25" t="n">
        <v>9</v>
      </c>
      <c r="N25" t="n">
        <v>78.09</v>
      </c>
      <c r="O25" t="n">
        <v>35432.93</v>
      </c>
      <c r="P25" t="n">
        <v>88.76000000000001</v>
      </c>
      <c r="Q25" t="n">
        <v>202.82</v>
      </c>
      <c r="R25" t="n">
        <v>24.02</v>
      </c>
      <c r="S25" t="n">
        <v>13.89</v>
      </c>
      <c r="T25" t="n">
        <v>3356.44</v>
      </c>
      <c r="U25" t="n">
        <v>0.58</v>
      </c>
      <c r="V25" t="n">
        <v>0.74</v>
      </c>
      <c r="W25" t="n">
        <v>0.66</v>
      </c>
      <c r="X25" t="n">
        <v>0.21</v>
      </c>
      <c r="Y25" t="n">
        <v>1</v>
      </c>
      <c r="Z25" t="n">
        <v>10</v>
      </c>
      <c r="AA25" t="n">
        <v>190.0627742987806</v>
      </c>
      <c r="AB25" t="n">
        <v>260.0522727732924</v>
      </c>
      <c r="AC25" t="n">
        <v>235.2332488455424</v>
      </c>
      <c r="AD25" t="n">
        <v>190062.7742987806</v>
      </c>
      <c r="AE25" t="n">
        <v>260052.2727732924</v>
      </c>
      <c r="AF25" t="n">
        <v>4.1313287379916e-06</v>
      </c>
      <c r="AG25" t="n">
        <v>7.569444444444445</v>
      </c>
      <c r="AH25" t="n">
        <v>235233.2488455424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11.5722</v>
      </c>
      <c r="E26" t="n">
        <v>8.640000000000001</v>
      </c>
      <c r="F26" t="n">
        <v>5.22</v>
      </c>
      <c r="G26" t="n">
        <v>31.31</v>
      </c>
      <c r="H26" t="n">
        <v>0.44</v>
      </c>
      <c r="I26" t="n">
        <v>10</v>
      </c>
      <c r="J26" t="n">
        <v>285.9</v>
      </c>
      <c r="K26" t="n">
        <v>60.56</v>
      </c>
      <c r="L26" t="n">
        <v>7</v>
      </c>
      <c r="M26" t="n">
        <v>8</v>
      </c>
      <c r="N26" t="n">
        <v>78.34</v>
      </c>
      <c r="O26" t="n">
        <v>35494.74</v>
      </c>
      <c r="P26" t="n">
        <v>88.08</v>
      </c>
      <c r="Q26" t="n">
        <v>202.82</v>
      </c>
      <c r="R26" t="n">
        <v>23.08</v>
      </c>
      <c r="S26" t="n">
        <v>13.89</v>
      </c>
      <c r="T26" t="n">
        <v>2889.2</v>
      </c>
      <c r="U26" t="n">
        <v>0.6</v>
      </c>
      <c r="V26" t="n">
        <v>0.74</v>
      </c>
      <c r="W26" t="n">
        <v>0.66</v>
      </c>
      <c r="X26" t="n">
        <v>0.18</v>
      </c>
      <c r="Y26" t="n">
        <v>1</v>
      </c>
      <c r="Z26" t="n">
        <v>10</v>
      </c>
      <c r="AA26" t="n">
        <v>188.9747635627147</v>
      </c>
      <c r="AB26" t="n">
        <v>258.5636084845617</v>
      </c>
      <c r="AC26" t="n">
        <v>233.8866605871742</v>
      </c>
      <c r="AD26" t="n">
        <v>188974.7635627147</v>
      </c>
      <c r="AE26" t="n">
        <v>258563.6084845617</v>
      </c>
      <c r="AF26" t="n">
        <v>4.169557427703089e-06</v>
      </c>
      <c r="AG26" t="n">
        <v>7.5</v>
      </c>
      <c r="AH26" t="n">
        <v>233886.6605871742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11.5741</v>
      </c>
      <c r="E27" t="n">
        <v>8.640000000000001</v>
      </c>
      <c r="F27" t="n">
        <v>5.22</v>
      </c>
      <c r="G27" t="n">
        <v>31.3</v>
      </c>
      <c r="H27" t="n">
        <v>0.45</v>
      </c>
      <c r="I27" t="n">
        <v>10</v>
      </c>
      <c r="J27" t="n">
        <v>286.4</v>
      </c>
      <c r="K27" t="n">
        <v>60.56</v>
      </c>
      <c r="L27" t="n">
        <v>7.25</v>
      </c>
      <c r="M27" t="n">
        <v>8</v>
      </c>
      <c r="N27" t="n">
        <v>78.59</v>
      </c>
      <c r="O27" t="n">
        <v>35556.78</v>
      </c>
      <c r="P27" t="n">
        <v>88.01000000000001</v>
      </c>
      <c r="Q27" t="n">
        <v>202.81</v>
      </c>
      <c r="R27" t="n">
        <v>23.28</v>
      </c>
      <c r="S27" t="n">
        <v>13.89</v>
      </c>
      <c r="T27" t="n">
        <v>2989.02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188.9327457507681</v>
      </c>
      <c r="AB27" t="n">
        <v>258.5061178605615</v>
      </c>
      <c r="AC27" t="n">
        <v>233.8346567876399</v>
      </c>
      <c r="AD27" t="n">
        <v>188932.7457507681</v>
      </c>
      <c r="AE27" t="n">
        <v>258506.1178605615</v>
      </c>
      <c r="AF27" t="n">
        <v>4.170242013098487e-06</v>
      </c>
      <c r="AG27" t="n">
        <v>7.5</v>
      </c>
      <c r="AH27" t="n">
        <v>233834.6567876399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11.5845</v>
      </c>
      <c r="E28" t="n">
        <v>8.630000000000001</v>
      </c>
      <c r="F28" t="n">
        <v>5.21</v>
      </c>
      <c r="G28" t="n">
        <v>31.25</v>
      </c>
      <c r="H28" t="n">
        <v>0.47</v>
      </c>
      <c r="I28" t="n">
        <v>10</v>
      </c>
      <c r="J28" t="n">
        <v>286.9</v>
      </c>
      <c r="K28" t="n">
        <v>60.56</v>
      </c>
      <c r="L28" t="n">
        <v>7.5</v>
      </c>
      <c r="M28" t="n">
        <v>8</v>
      </c>
      <c r="N28" t="n">
        <v>78.84999999999999</v>
      </c>
      <c r="O28" t="n">
        <v>35618.8</v>
      </c>
      <c r="P28" t="n">
        <v>87.95999999999999</v>
      </c>
      <c r="Q28" t="n">
        <v>202.81</v>
      </c>
      <c r="R28" t="n">
        <v>22.88</v>
      </c>
      <c r="S28" t="n">
        <v>13.89</v>
      </c>
      <c r="T28" t="n">
        <v>2789.59</v>
      </c>
      <c r="U28" t="n">
        <v>0.61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188.832628537463</v>
      </c>
      <c r="AB28" t="n">
        <v>258.3691330724577</v>
      </c>
      <c r="AC28" t="n">
        <v>233.7107456354534</v>
      </c>
      <c r="AD28" t="n">
        <v>188832.628537463</v>
      </c>
      <c r="AE28" t="n">
        <v>258369.1330724577</v>
      </c>
      <c r="AF28" t="n">
        <v>4.17398921736804e-06</v>
      </c>
      <c r="AG28" t="n">
        <v>7.491319444444445</v>
      </c>
      <c r="AH28" t="n">
        <v>233710.7456354534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11.5759</v>
      </c>
      <c r="E29" t="n">
        <v>8.640000000000001</v>
      </c>
      <c r="F29" t="n">
        <v>5.22</v>
      </c>
      <c r="G29" t="n">
        <v>31.29</v>
      </c>
      <c r="H29" t="n">
        <v>0.48</v>
      </c>
      <c r="I29" t="n">
        <v>10</v>
      </c>
      <c r="J29" t="n">
        <v>287.41</v>
      </c>
      <c r="K29" t="n">
        <v>60.56</v>
      </c>
      <c r="L29" t="n">
        <v>7.75</v>
      </c>
      <c r="M29" t="n">
        <v>8</v>
      </c>
      <c r="N29" t="n">
        <v>79.09999999999999</v>
      </c>
      <c r="O29" t="n">
        <v>35680.92</v>
      </c>
      <c r="P29" t="n">
        <v>87.89</v>
      </c>
      <c r="Q29" t="n">
        <v>202.84</v>
      </c>
      <c r="R29" t="n">
        <v>23.2</v>
      </c>
      <c r="S29" t="n">
        <v>13.89</v>
      </c>
      <c r="T29" t="n">
        <v>2950.89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188.8677145850221</v>
      </c>
      <c r="AB29" t="n">
        <v>258.4171393506152</v>
      </c>
      <c r="AC29" t="n">
        <v>233.7541702618008</v>
      </c>
      <c r="AD29" t="n">
        <v>188867.7145850221</v>
      </c>
      <c r="AE29" t="n">
        <v>258417.1393506152</v>
      </c>
      <c r="AF29" t="n">
        <v>4.170890567683603e-06</v>
      </c>
      <c r="AG29" t="n">
        <v>7.5</v>
      </c>
      <c r="AH29" t="n">
        <v>233754.1702618008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11.6697</v>
      </c>
      <c r="E30" t="n">
        <v>8.57</v>
      </c>
      <c r="F30" t="n">
        <v>5.2</v>
      </c>
      <c r="G30" t="n">
        <v>34.65</v>
      </c>
      <c r="H30" t="n">
        <v>0.49</v>
      </c>
      <c r="I30" t="n">
        <v>9</v>
      </c>
      <c r="J30" t="n">
        <v>287.91</v>
      </c>
      <c r="K30" t="n">
        <v>60.56</v>
      </c>
      <c r="L30" t="n">
        <v>8</v>
      </c>
      <c r="M30" t="n">
        <v>7</v>
      </c>
      <c r="N30" t="n">
        <v>79.36</v>
      </c>
      <c r="O30" t="n">
        <v>35743.15</v>
      </c>
      <c r="P30" t="n">
        <v>87.45</v>
      </c>
      <c r="Q30" t="n">
        <v>202.81</v>
      </c>
      <c r="R30" t="n">
        <v>22.67</v>
      </c>
      <c r="S30" t="n">
        <v>13.89</v>
      </c>
      <c r="T30" t="n">
        <v>2691.01</v>
      </c>
      <c r="U30" t="n">
        <v>0.61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188.1642197867475</v>
      </c>
      <c r="AB30" t="n">
        <v>257.4545867316163</v>
      </c>
      <c r="AC30" t="n">
        <v>232.8834823138078</v>
      </c>
      <c r="AD30" t="n">
        <v>188164.2197867475</v>
      </c>
      <c r="AE30" t="n">
        <v>257454.5867316163</v>
      </c>
      <c r="AF30" t="n">
        <v>4.204687467730141e-06</v>
      </c>
      <c r="AG30" t="n">
        <v>7.439236111111111</v>
      </c>
      <c r="AH30" t="n">
        <v>232883.4823138078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11.6728</v>
      </c>
      <c r="E31" t="n">
        <v>8.57</v>
      </c>
      <c r="F31" t="n">
        <v>5.2</v>
      </c>
      <c r="G31" t="n">
        <v>34.64</v>
      </c>
      <c r="H31" t="n">
        <v>0.51</v>
      </c>
      <c r="I31" t="n">
        <v>9</v>
      </c>
      <c r="J31" t="n">
        <v>288.42</v>
      </c>
      <c r="K31" t="n">
        <v>60.56</v>
      </c>
      <c r="L31" t="n">
        <v>8.25</v>
      </c>
      <c r="M31" t="n">
        <v>7</v>
      </c>
      <c r="N31" t="n">
        <v>79.61</v>
      </c>
      <c r="O31" t="n">
        <v>35805.48</v>
      </c>
      <c r="P31" t="n">
        <v>87.28</v>
      </c>
      <c r="Q31" t="n">
        <v>202.81</v>
      </c>
      <c r="R31" t="n">
        <v>22.55</v>
      </c>
      <c r="S31" t="n">
        <v>13.89</v>
      </c>
      <c r="T31" t="n">
        <v>2627.54</v>
      </c>
      <c r="U31" t="n">
        <v>0.62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188.0704498162207</v>
      </c>
      <c r="AB31" t="n">
        <v>257.3262865211025</v>
      </c>
      <c r="AC31" t="n">
        <v>232.7674268953149</v>
      </c>
      <c r="AD31" t="n">
        <v>188070.4498162207</v>
      </c>
      <c r="AE31" t="n">
        <v>257326.2865211025</v>
      </c>
      <c r="AF31" t="n">
        <v>4.20580442284895e-06</v>
      </c>
      <c r="AG31" t="n">
        <v>7.439236111111111</v>
      </c>
      <c r="AH31" t="n">
        <v>232767.4268953149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11.6637</v>
      </c>
      <c r="E32" t="n">
        <v>8.57</v>
      </c>
      <c r="F32" t="n">
        <v>5.2</v>
      </c>
      <c r="G32" t="n">
        <v>34.68</v>
      </c>
      <c r="H32" t="n">
        <v>0.52</v>
      </c>
      <c r="I32" t="n">
        <v>9</v>
      </c>
      <c r="J32" t="n">
        <v>288.92</v>
      </c>
      <c r="K32" t="n">
        <v>60.56</v>
      </c>
      <c r="L32" t="n">
        <v>8.5</v>
      </c>
      <c r="M32" t="n">
        <v>7</v>
      </c>
      <c r="N32" t="n">
        <v>79.87</v>
      </c>
      <c r="O32" t="n">
        <v>35867.91</v>
      </c>
      <c r="P32" t="n">
        <v>87.3</v>
      </c>
      <c r="Q32" t="n">
        <v>202.81</v>
      </c>
      <c r="R32" t="n">
        <v>22.64</v>
      </c>
      <c r="S32" t="n">
        <v>13.89</v>
      </c>
      <c r="T32" t="n">
        <v>2676.59</v>
      </c>
      <c r="U32" t="n">
        <v>0.61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188.122348499842</v>
      </c>
      <c r="AB32" t="n">
        <v>257.3972965896414</v>
      </c>
      <c r="AC32" t="n">
        <v>232.8316598625757</v>
      </c>
      <c r="AD32" t="n">
        <v>188122.348499842</v>
      </c>
      <c r="AE32" t="n">
        <v>257397.2965896415</v>
      </c>
      <c r="AF32" t="n">
        <v>4.202525619113091e-06</v>
      </c>
      <c r="AG32" t="n">
        <v>7.439236111111111</v>
      </c>
      <c r="AH32" t="n">
        <v>232831.6598625758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11.6645</v>
      </c>
      <c r="E33" t="n">
        <v>8.57</v>
      </c>
      <c r="F33" t="n">
        <v>5.2</v>
      </c>
      <c r="G33" t="n">
        <v>34.68</v>
      </c>
      <c r="H33" t="n">
        <v>0.54</v>
      </c>
      <c r="I33" t="n">
        <v>9</v>
      </c>
      <c r="J33" t="n">
        <v>289.43</v>
      </c>
      <c r="K33" t="n">
        <v>60.56</v>
      </c>
      <c r="L33" t="n">
        <v>8.75</v>
      </c>
      <c r="M33" t="n">
        <v>7</v>
      </c>
      <c r="N33" t="n">
        <v>80.12</v>
      </c>
      <c r="O33" t="n">
        <v>35930.44</v>
      </c>
      <c r="P33" t="n">
        <v>87.2</v>
      </c>
      <c r="Q33" t="n">
        <v>202.81</v>
      </c>
      <c r="R33" t="n">
        <v>22.73</v>
      </c>
      <c r="S33" t="n">
        <v>13.89</v>
      </c>
      <c r="T33" t="n">
        <v>2717.49</v>
      </c>
      <c r="U33" t="n">
        <v>0.61</v>
      </c>
      <c r="V33" t="n">
        <v>0.74</v>
      </c>
      <c r="W33" t="n">
        <v>0.65</v>
      </c>
      <c r="X33" t="n">
        <v>0.16</v>
      </c>
      <c r="Y33" t="n">
        <v>1</v>
      </c>
      <c r="Z33" t="n">
        <v>10</v>
      </c>
      <c r="AA33" t="n">
        <v>188.0719489987522</v>
      </c>
      <c r="AB33" t="n">
        <v>257.3283377687814</v>
      </c>
      <c r="AC33" t="n">
        <v>232.7692823747943</v>
      </c>
      <c r="AD33" t="n">
        <v>188071.9489987523</v>
      </c>
      <c r="AE33" t="n">
        <v>257328.3377687814</v>
      </c>
      <c r="AF33" t="n">
        <v>4.202813865595364e-06</v>
      </c>
      <c r="AG33" t="n">
        <v>7.439236111111111</v>
      </c>
      <c r="AH33" t="n">
        <v>232769.2823747943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11.762</v>
      </c>
      <c r="E34" t="n">
        <v>8.5</v>
      </c>
      <c r="F34" t="n">
        <v>5.18</v>
      </c>
      <c r="G34" t="n">
        <v>38.87</v>
      </c>
      <c r="H34" t="n">
        <v>0.55</v>
      </c>
      <c r="I34" t="n">
        <v>8</v>
      </c>
      <c r="J34" t="n">
        <v>289.94</v>
      </c>
      <c r="K34" t="n">
        <v>60.56</v>
      </c>
      <c r="L34" t="n">
        <v>9</v>
      </c>
      <c r="M34" t="n">
        <v>6</v>
      </c>
      <c r="N34" t="n">
        <v>80.38</v>
      </c>
      <c r="O34" t="n">
        <v>35993.08</v>
      </c>
      <c r="P34" t="n">
        <v>86.83</v>
      </c>
      <c r="Q34" t="n">
        <v>202.84</v>
      </c>
      <c r="R34" t="n">
        <v>22.22</v>
      </c>
      <c r="S34" t="n">
        <v>13.89</v>
      </c>
      <c r="T34" t="n">
        <v>2469.8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187.3955445560547</v>
      </c>
      <c r="AB34" t="n">
        <v>256.4028513694252</v>
      </c>
      <c r="AC34" t="n">
        <v>231.9321230984639</v>
      </c>
      <c r="AD34" t="n">
        <v>187395.5445560547</v>
      </c>
      <c r="AE34" t="n">
        <v>256402.8513694251</v>
      </c>
      <c r="AF34" t="n">
        <v>4.237943905622416e-06</v>
      </c>
      <c r="AG34" t="n">
        <v>7.378472222222222</v>
      </c>
      <c r="AH34" t="n">
        <v>231932.1230984639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11.7586</v>
      </c>
      <c r="E35" t="n">
        <v>8.5</v>
      </c>
      <c r="F35" t="n">
        <v>5.19</v>
      </c>
      <c r="G35" t="n">
        <v>38.89</v>
      </c>
      <c r="H35" t="n">
        <v>0.57</v>
      </c>
      <c r="I35" t="n">
        <v>8</v>
      </c>
      <c r="J35" t="n">
        <v>290.45</v>
      </c>
      <c r="K35" t="n">
        <v>60.56</v>
      </c>
      <c r="L35" t="n">
        <v>9.25</v>
      </c>
      <c r="M35" t="n">
        <v>6</v>
      </c>
      <c r="N35" t="n">
        <v>80.64</v>
      </c>
      <c r="O35" t="n">
        <v>36055.83</v>
      </c>
      <c r="P35" t="n">
        <v>86.92</v>
      </c>
      <c r="Q35" t="n">
        <v>202.82</v>
      </c>
      <c r="R35" t="n">
        <v>22.19</v>
      </c>
      <c r="S35" t="n">
        <v>13.89</v>
      </c>
      <c r="T35" t="n">
        <v>2453.74</v>
      </c>
      <c r="U35" t="n">
        <v>0.63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187.4792541050183</v>
      </c>
      <c r="AB35" t="n">
        <v>256.5173864673217</v>
      </c>
      <c r="AC35" t="n">
        <v>232.0357271273683</v>
      </c>
      <c r="AD35" t="n">
        <v>187479.2541050183</v>
      </c>
      <c r="AE35" t="n">
        <v>256517.3864673217</v>
      </c>
      <c r="AF35" t="n">
        <v>4.236718858072755e-06</v>
      </c>
      <c r="AG35" t="n">
        <v>7.378472222222222</v>
      </c>
      <c r="AH35" t="n">
        <v>232035.7271273684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11.7743</v>
      </c>
      <c r="E36" t="n">
        <v>8.49</v>
      </c>
      <c r="F36" t="n">
        <v>5.17</v>
      </c>
      <c r="G36" t="n">
        <v>38.81</v>
      </c>
      <c r="H36" t="n">
        <v>0.58</v>
      </c>
      <c r="I36" t="n">
        <v>8</v>
      </c>
      <c r="J36" t="n">
        <v>290.96</v>
      </c>
      <c r="K36" t="n">
        <v>60.56</v>
      </c>
      <c r="L36" t="n">
        <v>9.5</v>
      </c>
      <c r="M36" t="n">
        <v>6</v>
      </c>
      <c r="N36" t="n">
        <v>80.90000000000001</v>
      </c>
      <c r="O36" t="n">
        <v>36118.68</v>
      </c>
      <c r="P36" t="n">
        <v>86.59</v>
      </c>
      <c r="Q36" t="n">
        <v>202.81</v>
      </c>
      <c r="R36" t="n">
        <v>21.92</v>
      </c>
      <c r="S36" t="n">
        <v>13.89</v>
      </c>
      <c r="T36" t="n">
        <v>2318.17</v>
      </c>
      <c r="U36" t="n">
        <v>0.63</v>
      </c>
      <c r="V36" t="n">
        <v>0.75</v>
      </c>
      <c r="W36" t="n">
        <v>0.65</v>
      </c>
      <c r="X36" t="n">
        <v>0.14</v>
      </c>
      <c r="Y36" t="n">
        <v>1</v>
      </c>
      <c r="Z36" t="n">
        <v>10</v>
      </c>
      <c r="AA36" t="n">
        <v>187.201887707301</v>
      </c>
      <c r="AB36" t="n">
        <v>256.1378815254232</v>
      </c>
      <c r="AC36" t="n">
        <v>231.692441604486</v>
      </c>
      <c r="AD36" t="n">
        <v>187201.887707301</v>
      </c>
      <c r="AE36" t="n">
        <v>256137.8815254232</v>
      </c>
      <c r="AF36" t="n">
        <v>4.242375695287368e-06</v>
      </c>
      <c r="AG36" t="n">
        <v>7.369791666666667</v>
      </c>
      <c r="AH36" t="n">
        <v>231692.441604486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11.7709</v>
      </c>
      <c r="E37" t="n">
        <v>8.5</v>
      </c>
      <c r="F37" t="n">
        <v>5.18</v>
      </c>
      <c r="G37" t="n">
        <v>38.83</v>
      </c>
      <c r="H37" t="n">
        <v>0.6</v>
      </c>
      <c r="I37" t="n">
        <v>8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86.40000000000001</v>
      </c>
      <c r="Q37" t="n">
        <v>202.81</v>
      </c>
      <c r="R37" t="n">
        <v>21.92</v>
      </c>
      <c r="S37" t="n">
        <v>13.89</v>
      </c>
      <c r="T37" t="n">
        <v>2320.63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187.1560033883797</v>
      </c>
      <c r="AB37" t="n">
        <v>256.0751005760019</v>
      </c>
      <c r="AC37" t="n">
        <v>231.6356523807638</v>
      </c>
      <c r="AD37" t="n">
        <v>187156.0033883797</v>
      </c>
      <c r="AE37" t="n">
        <v>256075.1005760019</v>
      </c>
      <c r="AF37" t="n">
        <v>4.241150647737705e-06</v>
      </c>
      <c r="AG37" t="n">
        <v>7.378472222222222</v>
      </c>
      <c r="AH37" t="n">
        <v>231635.6523807638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11.7701</v>
      </c>
      <c r="E38" t="n">
        <v>8.5</v>
      </c>
      <c r="F38" t="n">
        <v>5.18</v>
      </c>
      <c r="G38" t="n">
        <v>38.83</v>
      </c>
      <c r="H38" t="n">
        <v>0.61</v>
      </c>
      <c r="I38" t="n">
        <v>8</v>
      </c>
      <c r="J38" t="n">
        <v>291.98</v>
      </c>
      <c r="K38" t="n">
        <v>60.56</v>
      </c>
      <c r="L38" t="n">
        <v>10</v>
      </c>
      <c r="M38" t="n">
        <v>6</v>
      </c>
      <c r="N38" t="n">
        <v>81.42</v>
      </c>
      <c r="O38" t="n">
        <v>36244.71</v>
      </c>
      <c r="P38" t="n">
        <v>86.38</v>
      </c>
      <c r="Q38" t="n">
        <v>202.81</v>
      </c>
      <c r="R38" t="n">
        <v>21.83</v>
      </c>
      <c r="S38" t="n">
        <v>13.89</v>
      </c>
      <c r="T38" t="n">
        <v>2276.91</v>
      </c>
      <c r="U38" t="n">
        <v>0.64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187.1504024908799</v>
      </c>
      <c r="AB38" t="n">
        <v>256.0674371809484</v>
      </c>
      <c r="AC38" t="n">
        <v>231.6287203693786</v>
      </c>
      <c r="AD38" t="n">
        <v>187150.4024908798</v>
      </c>
      <c r="AE38" t="n">
        <v>256067.4371809484</v>
      </c>
      <c r="AF38" t="n">
        <v>4.240862401255433e-06</v>
      </c>
      <c r="AG38" t="n">
        <v>7.378472222222222</v>
      </c>
      <c r="AH38" t="n">
        <v>231628.7203693786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11.8769</v>
      </c>
      <c r="E39" t="n">
        <v>8.42</v>
      </c>
      <c r="F39" t="n">
        <v>5.15</v>
      </c>
      <c r="G39" t="n">
        <v>44.17</v>
      </c>
      <c r="H39" t="n">
        <v>0.62</v>
      </c>
      <c r="I39" t="n">
        <v>7</v>
      </c>
      <c r="J39" t="n">
        <v>292.49</v>
      </c>
      <c r="K39" t="n">
        <v>60.56</v>
      </c>
      <c r="L39" t="n">
        <v>10.25</v>
      </c>
      <c r="M39" t="n">
        <v>5</v>
      </c>
      <c r="N39" t="n">
        <v>81.68000000000001</v>
      </c>
      <c r="O39" t="n">
        <v>36307.88</v>
      </c>
      <c r="P39" t="n">
        <v>85.78</v>
      </c>
      <c r="Q39" t="n">
        <v>202.82</v>
      </c>
      <c r="R39" t="n">
        <v>21.13</v>
      </c>
      <c r="S39" t="n">
        <v>13.89</v>
      </c>
      <c r="T39" t="n">
        <v>1929.61</v>
      </c>
      <c r="U39" t="n">
        <v>0.66</v>
      </c>
      <c r="V39" t="n">
        <v>0.75</v>
      </c>
      <c r="W39" t="n">
        <v>0.65</v>
      </c>
      <c r="X39" t="n">
        <v>0.11</v>
      </c>
      <c r="Y39" t="n">
        <v>1</v>
      </c>
      <c r="Z39" t="n">
        <v>10</v>
      </c>
      <c r="AA39" t="n">
        <v>186.3145076954698</v>
      </c>
      <c r="AB39" t="n">
        <v>254.9237290447932</v>
      </c>
      <c r="AC39" t="n">
        <v>230.5941661325332</v>
      </c>
      <c r="AD39" t="n">
        <v>186314.5076954698</v>
      </c>
      <c r="AE39" t="n">
        <v>254923.7290447932</v>
      </c>
      <c r="AF39" t="n">
        <v>4.279343306638911e-06</v>
      </c>
      <c r="AG39" t="n">
        <v>7.309027777777778</v>
      </c>
      <c r="AH39" t="n">
        <v>230594.1661325332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11.869</v>
      </c>
      <c r="E40" t="n">
        <v>8.43</v>
      </c>
      <c r="F40" t="n">
        <v>5.16</v>
      </c>
      <c r="G40" t="n">
        <v>44.22</v>
      </c>
      <c r="H40" t="n">
        <v>0.64</v>
      </c>
      <c r="I40" t="n">
        <v>7</v>
      </c>
      <c r="J40" t="n">
        <v>293</v>
      </c>
      <c r="K40" t="n">
        <v>60.56</v>
      </c>
      <c r="L40" t="n">
        <v>10.5</v>
      </c>
      <c r="M40" t="n">
        <v>5</v>
      </c>
      <c r="N40" t="n">
        <v>81.95</v>
      </c>
      <c r="O40" t="n">
        <v>36371.17</v>
      </c>
      <c r="P40" t="n">
        <v>85.86</v>
      </c>
      <c r="Q40" t="n">
        <v>202.81</v>
      </c>
      <c r="R40" t="n">
        <v>21.44</v>
      </c>
      <c r="S40" t="n">
        <v>13.89</v>
      </c>
      <c r="T40" t="n">
        <v>2086.55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186.4125638104761</v>
      </c>
      <c r="AB40" t="n">
        <v>255.0578937472753</v>
      </c>
      <c r="AC40" t="n">
        <v>230.7155263441118</v>
      </c>
      <c r="AD40" t="n">
        <v>186412.5638104761</v>
      </c>
      <c r="AE40" t="n">
        <v>255057.8937472753</v>
      </c>
      <c r="AF40" t="n">
        <v>4.276496872626463e-06</v>
      </c>
      <c r="AG40" t="n">
        <v>7.317708333333333</v>
      </c>
      <c r="AH40" t="n">
        <v>230715.5263441118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11.8753</v>
      </c>
      <c r="E41" t="n">
        <v>8.42</v>
      </c>
      <c r="F41" t="n">
        <v>5.15</v>
      </c>
      <c r="G41" t="n">
        <v>44.18</v>
      </c>
      <c r="H41" t="n">
        <v>0.65</v>
      </c>
      <c r="I41" t="n">
        <v>7</v>
      </c>
      <c r="J41" t="n">
        <v>293.52</v>
      </c>
      <c r="K41" t="n">
        <v>60.56</v>
      </c>
      <c r="L41" t="n">
        <v>10.75</v>
      </c>
      <c r="M41" t="n">
        <v>5</v>
      </c>
      <c r="N41" t="n">
        <v>82.20999999999999</v>
      </c>
      <c r="O41" t="n">
        <v>36434.56</v>
      </c>
      <c r="P41" t="n">
        <v>85.95999999999999</v>
      </c>
      <c r="Q41" t="n">
        <v>202.81</v>
      </c>
      <c r="R41" t="n">
        <v>21.25</v>
      </c>
      <c r="S41" t="n">
        <v>13.89</v>
      </c>
      <c r="T41" t="n">
        <v>1991.29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186.404108652439</v>
      </c>
      <c r="AB41" t="n">
        <v>255.0463250270337</v>
      </c>
      <c r="AC41" t="n">
        <v>230.7050617262933</v>
      </c>
      <c r="AD41" t="n">
        <v>186404.108652439</v>
      </c>
      <c r="AE41" t="n">
        <v>255046.3250270337</v>
      </c>
      <c r="AF41" t="n">
        <v>4.278766813674365e-06</v>
      </c>
      <c r="AG41" t="n">
        <v>7.309027777777778</v>
      </c>
      <c r="AH41" t="n">
        <v>230705.0617262933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11.8702</v>
      </c>
      <c r="E42" t="n">
        <v>8.42</v>
      </c>
      <c r="F42" t="n">
        <v>5.16</v>
      </c>
      <c r="G42" t="n">
        <v>44.21</v>
      </c>
      <c r="H42" t="n">
        <v>0.67</v>
      </c>
      <c r="I42" t="n">
        <v>7</v>
      </c>
      <c r="J42" t="n">
        <v>294.03</v>
      </c>
      <c r="K42" t="n">
        <v>60.56</v>
      </c>
      <c r="L42" t="n">
        <v>11</v>
      </c>
      <c r="M42" t="n">
        <v>5</v>
      </c>
      <c r="N42" t="n">
        <v>82.48</v>
      </c>
      <c r="O42" t="n">
        <v>36498.06</v>
      </c>
      <c r="P42" t="n">
        <v>85.98</v>
      </c>
      <c r="Q42" t="n">
        <v>202.81</v>
      </c>
      <c r="R42" t="n">
        <v>21.38</v>
      </c>
      <c r="S42" t="n">
        <v>13.89</v>
      </c>
      <c r="T42" t="n">
        <v>2053.71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186.4622304617552</v>
      </c>
      <c r="AB42" t="n">
        <v>255.1258498506934</v>
      </c>
      <c r="AC42" t="n">
        <v>230.7769968123967</v>
      </c>
      <c r="AD42" t="n">
        <v>186462.2304617552</v>
      </c>
      <c r="AE42" t="n">
        <v>255125.8498506934</v>
      </c>
      <c r="AF42" t="n">
        <v>4.276929242349873e-06</v>
      </c>
      <c r="AG42" t="n">
        <v>7.309027777777778</v>
      </c>
      <c r="AH42" t="n">
        <v>230776.9968123967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11.8702</v>
      </c>
      <c r="E43" t="n">
        <v>8.42</v>
      </c>
      <c r="F43" t="n">
        <v>5.16</v>
      </c>
      <c r="G43" t="n">
        <v>44.21</v>
      </c>
      <c r="H43" t="n">
        <v>0.68</v>
      </c>
      <c r="I43" t="n">
        <v>7</v>
      </c>
      <c r="J43" t="n">
        <v>294.55</v>
      </c>
      <c r="K43" t="n">
        <v>60.56</v>
      </c>
      <c r="L43" t="n">
        <v>11.25</v>
      </c>
      <c r="M43" t="n">
        <v>5</v>
      </c>
      <c r="N43" t="n">
        <v>82.73999999999999</v>
      </c>
      <c r="O43" t="n">
        <v>36561.67</v>
      </c>
      <c r="P43" t="n">
        <v>86.06</v>
      </c>
      <c r="Q43" t="n">
        <v>202.81</v>
      </c>
      <c r="R43" t="n">
        <v>21.38</v>
      </c>
      <c r="S43" t="n">
        <v>13.89</v>
      </c>
      <c r="T43" t="n">
        <v>2052.88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186.4989069023676</v>
      </c>
      <c r="AB43" t="n">
        <v>255.1760321747896</v>
      </c>
      <c r="AC43" t="n">
        <v>230.8223898059125</v>
      </c>
      <c r="AD43" t="n">
        <v>186498.9069023676</v>
      </c>
      <c r="AE43" t="n">
        <v>255176.0321747896</v>
      </c>
      <c r="AF43" t="n">
        <v>4.276929242349873e-06</v>
      </c>
      <c r="AG43" t="n">
        <v>7.309027777777778</v>
      </c>
      <c r="AH43" t="n">
        <v>230822.3898059124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11.8604</v>
      </c>
      <c r="E44" t="n">
        <v>8.43</v>
      </c>
      <c r="F44" t="n">
        <v>5.16</v>
      </c>
      <c r="G44" t="n">
        <v>44.27</v>
      </c>
      <c r="H44" t="n">
        <v>0.6899999999999999</v>
      </c>
      <c r="I44" t="n">
        <v>7</v>
      </c>
      <c r="J44" t="n">
        <v>295.06</v>
      </c>
      <c r="K44" t="n">
        <v>60.56</v>
      </c>
      <c r="L44" t="n">
        <v>11.5</v>
      </c>
      <c r="M44" t="n">
        <v>5</v>
      </c>
      <c r="N44" t="n">
        <v>83.01000000000001</v>
      </c>
      <c r="O44" t="n">
        <v>36625.39</v>
      </c>
      <c r="P44" t="n">
        <v>85.91</v>
      </c>
      <c r="Q44" t="n">
        <v>202.81</v>
      </c>
      <c r="R44" t="n">
        <v>21.52</v>
      </c>
      <c r="S44" t="n">
        <v>13.89</v>
      </c>
      <c r="T44" t="n">
        <v>2125.07</v>
      </c>
      <c r="U44" t="n">
        <v>0.65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186.4738645980128</v>
      </c>
      <c r="AB44" t="n">
        <v>255.1417681891829</v>
      </c>
      <c r="AC44" t="n">
        <v>230.7913959270023</v>
      </c>
      <c r="AD44" t="n">
        <v>186473.8645980128</v>
      </c>
      <c r="AE44" t="n">
        <v>255141.7681891829</v>
      </c>
      <c r="AF44" t="n">
        <v>4.273398222942025e-06</v>
      </c>
      <c r="AG44" t="n">
        <v>7.317708333333333</v>
      </c>
      <c r="AH44" t="n">
        <v>230791.3959270023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11.8647</v>
      </c>
      <c r="E45" t="n">
        <v>8.43</v>
      </c>
      <c r="F45" t="n">
        <v>5.16</v>
      </c>
      <c r="G45" t="n">
        <v>44.24</v>
      </c>
      <c r="H45" t="n">
        <v>0.71</v>
      </c>
      <c r="I45" t="n">
        <v>7</v>
      </c>
      <c r="J45" t="n">
        <v>295.58</v>
      </c>
      <c r="K45" t="n">
        <v>60.56</v>
      </c>
      <c r="L45" t="n">
        <v>11.75</v>
      </c>
      <c r="M45" t="n">
        <v>5</v>
      </c>
      <c r="N45" t="n">
        <v>83.28</v>
      </c>
      <c r="O45" t="n">
        <v>36689.22</v>
      </c>
      <c r="P45" t="n">
        <v>85.73999999999999</v>
      </c>
      <c r="Q45" t="n">
        <v>202.81</v>
      </c>
      <c r="R45" t="n">
        <v>21.42</v>
      </c>
      <c r="S45" t="n">
        <v>13.89</v>
      </c>
      <c r="T45" t="n">
        <v>2076.13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186.3766962316955</v>
      </c>
      <c r="AB45" t="n">
        <v>255.0088181436218</v>
      </c>
      <c r="AC45" t="n">
        <v>230.6711344471929</v>
      </c>
      <c r="AD45" t="n">
        <v>186376.6962316955</v>
      </c>
      <c r="AE45" t="n">
        <v>255008.8181436218</v>
      </c>
      <c r="AF45" t="n">
        <v>4.274947547784243e-06</v>
      </c>
      <c r="AG45" t="n">
        <v>7.317708333333333</v>
      </c>
      <c r="AH45" t="n">
        <v>230671.1344471929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11.8546</v>
      </c>
      <c r="E46" t="n">
        <v>8.44</v>
      </c>
      <c r="F46" t="n">
        <v>5.17</v>
      </c>
      <c r="G46" t="n">
        <v>44.3</v>
      </c>
      <c r="H46" t="n">
        <v>0.72</v>
      </c>
      <c r="I46" t="n">
        <v>7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85.59999999999999</v>
      </c>
      <c r="Q46" t="n">
        <v>202.83</v>
      </c>
      <c r="R46" t="n">
        <v>21.66</v>
      </c>
      <c r="S46" t="n">
        <v>13.89</v>
      </c>
      <c r="T46" t="n">
        <v>2196.8</v>
      </c>
      <c r="U46" t="n">
        <v>0.64</v>
      </c>
      <c r="V46" t="n">
        <v>0.75</v>
      </c>
      <c r="W46" t="n">
        <v>0.65</v>
      </c>
      <c r="X46" t="n">
        <v>0.13</v>
      </c>
      <c r="Y46" t="n">
        <v>1</v>
      </c>
      <c r="Z46" t="n">
        <v>10</v>
      </c>
      <c r="AA46" t="n">
        <v>186.3837308924247</v>
      </c>
      <c r="AB46" t="n">
        <v>255.0184432767789</v>
      </c>
      <c r="AC46" t="n">
        <v>230.6798409711504</v>
      </c>
      <c r="AD46" t="n">
        <v>186383.7308924247</v>
      </c>
      <c r="AE46" t="n">
        <v>255018.4432767789</v>
      </c>
      <c r="AF46" t="n">
        <v>4.271308435945545e-06</v>
      </c>
      <c r="AG46" t="n">
        <v>7.326388888888889</v>
      </c>
      <c r="AH46" t="n">
        <v>230679.8409711504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11.9776</v>
      </c>
      <c r="E47" t="n">
        <v>8.35</v>
      </c>
      <c r="F47" t="n">
        <v>5.13</v>
      </c>
      <c r="G47" t="n">
        <v>51.34</v>
      </c>
      <c r="H47" t="n">
        <v>0.74</v>
      </c>
      <c r="I47" t="n">
        <v>6</v>
      </c>
      <c r="J47" t="n">
        <v>296.62</v>
      </c>
      <c r="K47" t="n">
        <v>60.56</v>
      </c>
      <c r="L47" t="n">
        <v>12.25</v>
      </c>
      <c r="M47" t="n">
        <v>4</v>
      </c>
      <c r="N47" t="n">
        <v>83.81</v>
      </c>
      <c r="O47" t="n">
        <v>36817.22</v>
      </c>
      <c r="P47" t="n">
        <v>84.8</v>
      </c>
      <c r="Q47" t="n">
        <v>202.81</v>
      </c>
      <c r="R47" t="n">
        <v>20.68</v>
      </c>
      <c r="S47" t="n">
        <v>13.89</v>
      </c>
      <c r="T47" t="n">
        <v>1708.72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174.5825069433759</v>
      </c>
      <c r="AB47" t="n">
        <v>238.8714880364422</v>
      </c>
      <c r="AC47" t="n">
        <v>216.0739284765524</v>
      </c>
      <c r="AD47" t="n">
        <v>174582.5069433759</v>
      </c>
      <c r="AE47" t="n">
        <v>238871.4880364422</v>
      </c>
      <c r="AF47" t="n">
        <v>4.315626332595057e-06</v>
      </c>
      <c r="AG47" t="n">
        <v>7.248263888888889</v>
      </c>
      <c r="AH47" t="n">
        <v>216073.9284765524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11.9721</v>
      </c>
      <c r="E48" t="n">
        <v>8.35</v>
      </c>
      <c r="F48" t="n">
        <v>5.14</v>
      </c>
      <c r="G48" t="n">
        <v>51.38</v>
      </c>
      <c r="H48" t="n">
        <v>0.75</v>
      </c>
      <c r="I48" t="n">
        <v>6</v>
      </c>
      <c r="J48" t="n">
        <v>297.14</v>
      </c>
      <c r="K48" t="n">
        <v>60.56</v>
      </c>
      <c r="L48" t="n">
        <v>12.5</v>
      </c>
      <c r="M48" t="n">
        <v>4</v>
      </c>
      <c r="N48" t="n">
        <v>84.08</v>
      </c>
      <c r="O48" t="n">
        <v>36881.39</v>
      </c>
      <c r="P48" t="n">
        <v>84.94</v>
      </c>
      <c r="Q48" t="n">
        <v>202.81</v>
      </c>
      <c r="R48" t="n">
        <v>20.79</v>
      </c>
      <c r="S48" t="n">
        <v>13.89</v>
      </c>
      <c r="T48" t="n">
        <v>1763.1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174.6959741292836</v>
      </c>
      <c r="AB48" t="n">
        <v>239.02673884602</v>
      </c>
      <c r="AC48" t="n">
        <v>216.21436236676</v>
      </c>
      <c r="AD48" t="n">
        <v>174695.9741292836</v>
      </c>
      <c r="AE48" t="n">
        <v>239026.73884602</v>
      </c>
      <c r="AF48" t="n">
        <v>4.313644638029428e-06</v>
      </c>
      <c r="AG48" t="n">
        <v>7.248263888888889</v>
      </c>
      <c r="AH48" t="n">
        <v>216214.36236676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11.9713</v>
      </c>
      <c r="E49" t="n">
        <v>8.35</v>
      </c>
      <c r="F49" t="n">
        <v>5.14</v>
      </c>
      <c r="G49" t="n">
        <v>51.39</v>
      </c>
      <c r="H49" t="n">
        <v>0.76</v>
      </c>
      <c r="I49" t="n">
        <v>6</v>
      </c>
      <c r="J49" t="n">
        <v>297.66</v>
      </c>
      <c r="K49" t="n">
        <v>60.56</v>
      </c>
      <c r="L49" t="n">
        <v>12.75</v>
      </c>
      <c r="M49" t="n">
        <v>4</v>
      </c>
      <c r="N49" t="n">
        <v>84.36</v>
      </c>
      <c r="O49" t="n">
        <v>36945.67</v>
      </c>
      <c r="P49" t="n">
        <v>84.98999999999999</v>
      </c>
      <c r="Q49" t="n">
        <v>202.81</v>
      </c>
      <c r="R49" t="n">
        <v>20.85</v>
      </c>
      <c r="S49" t="n">
        <v>13.89</v>
      </c>
      <c r="T49" t="n">
        <v>1795.13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174.7221766811155</v>
      </c>
      <c r="AB49" t="n">
        <v>239.0625903334114</v>
      </c>
      <c r="AC49" t="n">
        <v>216.2467922385126</v>
      </c>
      <c r="AD49" t="n">
        <v>174722.1766811155</v>
      </c>
      <c r="AE49" t="n">
        <v>239062.5903334114</v>
      </c>
      <c r="AF49" t="n">
        <v>4.313356391547154e-06</v>
      </c>
      <c r="AG49" t="n">
        <v>7.248263888888889</v>
      </c>
      <c r="AH49" t="n">
        <v>216246.7922385126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11.9677</v>
      </c>
      <c r="E50" t="n">
        <v>8.359999999999999</v>
      </c>
      <c r="F50" t="n">
        <v>5.14</v>
      </c>
      <c r="G50" t="n">
        <v>51.41</v>
      </c>
      <c r="H50" t="n">
        <v>0.78</v>
      </c>
      <c r="I50" t="n">
        <v>6</v>
      </c>
      <c r="J50" t="n">
        <v>298.18</v>
      </c>
      <c r="K50" t="n">
        <v>60.56</v>
      </c>
      <c r="L50" t="n">
        <v>13</v>
      </c>
      <c r="M50" t="n">
        <v>4</v>
      </c>
      <c r="N50" t="n">
        <v>84.63</v>
      </c>
      <c r="O50" t="n">
        <v>37010.06</v>
      </c>
      <c r="P50" t="n">
        <v>84.97</v>
      </c>
      <c r="Q50" t="n">
        <v>202.81</v>
      </c>
      <c r="R50" t="n">
        <v>20.82</v>
      </c>
      <c r="S50" t="n">
        <v>13.89</v>
      </c>
      <c r="T50" t="n">
        <v>1781.69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174.7287249919551</v>
      </c>
      <c r="AB50" t="n">
        <v>239.0715500211932</v>
      </c>
      <c r="AC50" t="n">
        <v>216.2548968262676</v>
      </c>
      <c r="AD50" t="n">
        <v>174728.7249919552</v>
      </c>
      <c r="AE50" t="n">
        <v>239071.5500211932</v>
      </c>
      <c r="AF50" t="n">
        <v>4.312059282376925e-06</v>
      </c>
      <c r="AG50" t="n">
        <v>7.256944444444445</v>
      </c>
      <c r="AH50" t="n">
        <v>216254.8968262676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11.9844</v>
      </c>
      <c r="E51" t="n">
        <v>8.34</v>
      </c>
      <c r="F51" t="n">
        <v>5.13</v>
      </c>
      <c r="G51" t="n">
        <v>51.3</v>
      </c>
      <c r="H51" t="n">
        <v>0.79</v>
      </c>
      <c r="I51" t="n">
        <v>6</v>
      </c>
      <c r="J51" t="n">
        <v>298.71</v>
      </c>
      <c r="K51" t="n">
        <v>60.56</v>
      </c>
      <c r="L51" t="n">
        <v>13.25</v>
      </c>
      <c r="M51" t="n">
        <v>4</v>
      </c>
      <c r="N51" t="n">
        <v>84.90000000000001</v>
      </c>
      <c r="O51" t="n">
        <v>37074.57</v>
      </c>
      <c r="P51" t="n">
        <v>84.73</v>
      </c>
      <c r="Q51" t="n">
        <v>202.81</v>
      </c>
      <c r="R51" t="n">
        <v>20.45</v>
      </c>
      <c r="S51" t="n">
        <v>13.89</v>
      </c>
      <c r="T51" t="n">
        <v>1596.58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174.5212939242677</v>
      </c>
      <c r="AB51" t="n">
        <v>238.7877336831706</v>
      </c>
      <c r="AC51" t="n">
        <v>215.998167521207</v>
      </c>
      <c r="AD51" t="n">
        <v>174521.2939242677</v>
      </c>
      <c r="AE51" t="n">
        <v>238787.7336831706</v>
      </c>
      <c r="AF51" t="n">
        <v>4.318076427694379e-06</v>
      </c>
      <c r="AG51" t="n">
        <v>7.239583333333333</v>
      </c>
      <c r="AH51" t="n">
        <v>215998.167521207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11.9725</v>
      </c>
      <c r="E52" t="n">
        <v>8.35</v>
      </c>
      <c r="F52" t="n">
        <v>5.14</v>
      </c>
      <c r="G52" t="n">
        <v>51.38</v>
      </c>
      <c r="H52" t="n">
        <v>0.8</v>
      </c>
      <c r="I52" t="n">
        <v>6</v>
      </c>
      <c r="J52" t="n">
        <v>299.23</v>
      </c>
      <c r="K52" t="n">
        <v>60.56</v>
      </c>
      <c r="L52" t="n">
        <v>13.5</v>
      </c>
      <c r="M52" t="n">
        <v>4</v>
      </c>
      <c r="N52" t="n">
        <v>85.18000000000001</v>
      </c>
      <c r="O52" t="n">
        <v>37139.2</v>
      </c>
      <c r="P52" t="n">
        <v>84.83</v>
      </c>
      <c r="Q52" t="n">
        <v>202.81</v>
      </c>
      <c r="R52" t="n">
        <v>20.72</v>
      </c>
      <c r="S52" t="n">
        <v>13.89</v>
      </c>
      <c r="T52" t="n">
        <v>1732.32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174.6442384197355</v>
      </c>
      <c r="AB52" t="n">
        <v>238.9559517657979</v>
      </c>
      <c r="AC52" t="n">
        <v>216.150331106124</v>
      </c>
      <c r="AD52" t="n">
        <v>174644.2384197355</v>
      </c>
      <c r="AE52" t="n">
        <v>238955.9517657979</v>
      </c>
      <c r="AF52" t="n">
        <v>4.313788761270565e-06</v>
      </c>
      <c r="AG52" t="n">
        <v>7.248263888888889</v>
      </c>
      <c r="AH52" t="n">
        <v>216150.331106124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11.9721</v>
      </c>
      <c r="E53" t="n">
        <v>8.35</v>
      </c>
      <c r="F53" t="n">
        <v>5.14</v>
      </c>
      <c r="G53" t="n">
        <v>51.38</v>
      </c>
      <c r="H53" t="n">
        <v>0.82</v>
      </c>
      <c r="I53" t="n">
        <v>6</v>
      </c>
      <c r="J53" t="n">
        <v>299.76</v>
      </c>
      <c r="K53" t="n">
        <v>60.56</v>
      </c>
      <c r="L53" t="n">
        <v>13.75</v>
      </c>
      <c r="M53" t="n">
        <v>4</v>
      </c>
      <c r="N53" t="n">
        <v>85.45</v>
      </c>
      <c r="O53" t="n">
        <v>37204.07</v>
      </c>
      <c r="P53" t="n">
        <v>84.76000000000001</v>
      </c>
      <c r="Q53" t="n">
        <v>202.81</v>
      </c>
      <c r="R53" t="n">
        <v>20.71</v>
      </c>
      <c r="S53" t="n">
        <v>13.89</v>
      </c>
      <c r="T53" t="n">
        <v>1725.5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174.6141545201881</v>
      </c>
      <c r="AB53" t="n">
        <v>238.9147896472291</v>
      </c>
      <c r="AC53" t="n">
        <v>216.11309744238</v>
      </c>
      <c r="AD53" t="n">
        <v>174614.1545201881</v>
      </c>
      <c r="AE53" t="n">
        <v>238914.7896472291</v>
      </c>
      <c r="AF53" t="n">
        <v>4.313644638029428e-06</v>
      </c>
      <c r="AG53" t="n">
        <v>7.248263888888889</v>
      </c>
      <c r="AH53" t="n">
        <v>216113.09744238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11.9749</v>
      </c>
      <c r="E54" t="n">
        <v>8.35</v>
      </c>
      <c r="F54" t="n">
        <v>5.14</v>
      </c>
      <c r="G54" t="n">
        <v>51.36</v>
      </c>
      <c r="H54" t="n">
        <v>0.83</v>
      </c>
      <c r="I54" t="n">
        <v>6</v>
      </c>
      <c r="J54" t="n">
        <v>300.28</v>
      </c>
      <c r="K54" t="n">
        <v>60.56</v>
      </c>
      <c r="L54" t="n">
        <v>14</v>
      </c>
      <c r="M54" t="n">
        <v>4</v>
      </c>
      <c r="N54" t="n">
        <v>85.73</v>
      </c>
      <c r="O54" t="n">
        <v>37268.93</v>
      </c>
      <c r="P54" t="n">
        <v>84.68000000000001</v>
      </c>
      <c r="Q54" t="n">
        <v>202.83</v>
      </c>
      <c r="R54" t="n">
        <v>20.71</v>
      </c>
      <c r="S54" t="n">
        <v>13.89</v>
      </c>
      <c r="T54" t="n">
        <v>1723.85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174.5656647647962</v>
      </c>
      <c r="AB54" t="n">
        <v>238.848443824685</v>
      </c>
      <c r="AC54" t="n">
        <v>216.0530835720225</v>
      </c>
      <c r="AD54" t="n">
        <v>174565.6647647962</v>
      </c>
      <c r="AE54" t="n">
        <v>238848.443824685</v>
      </c>
      <c r="AF54" t="n">
        <v>4.314653500717383e-06</v>
      </c>
      <c r="AG54" t="n">
        <v>7.248263888888889</v>
      </c>
      <c r="AH54" t="n">
        <v>216053.0835720225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11.9745</v>
      </c>
      <c r="E55" t="n">
        <v>8.35</v>
      </c>
      <c r="F55" t="n">
        <v>5.14</v>
      </c>
      <c r="G55" t="n">
        <v>51.37</v>
      </c>
      <c r="H55" t="n">
        <v>0.84</v>
      </c>
      <c r="I55" t="n">
        <v>6</v>
      </c>
      <c r="J55" t="n">
        <v>300.81</v>
      </c>
      <c r="K55" t="n">
        <v>60.56</v>
      </c>
      <c r="L55" t="n">
        <v>14.25</v>
      </c>
      <c r="M55" t="n">
        <v>4</v>
      </c>
      <c r="N55" t="n">
        <v>86</v>
      </c>
      <c r="O55" t="n">
        <v>37333.9</v>
      </c>
      <c r="P55" t="n">
        <v>84.59</v>
      </c>
      <c r="Q55" t="n">
        <v>202.82</v>
      </c>
      <c r="R55" t="n">
        <v>20.75</v>
      </c>
      <c r="S55" t="n">
        <v>13.89</v>
      </c>
      <c r="T55" t="n">
        <v>1742.52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174.5264950245504</v>
      </c>
      <c r="AB55" t="n">
        <v>238.7948500580337</v>
      </c>
      <c r="AC55" t="n">
        <v>216.0046047192411</v>
      </c>
      <c r="AD55" t="n">
        <v>174526.4950245504</v>
      </c>
      <c r="AE55" t="n">
        <v>238794.8500580337</v>
      </c>
      <c r="AF55" t="n">
        <v>4.314509377476247e-06</v>
      </c>
      <c r="AG55" t="n">
        <v>7.248263888888889</v>
      </c>
      <c r="AH55" t="n">
        <v>216004.6047192411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11.9768</v>
      </c>
      <c r="E56" t="n">
        <v>8.35</v>
      </c>
      <c r="F56" t="n">
        <v>5.13</v>
      </c>
      <c r="G56" t="n">
        <v>51.35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84.45999999999999</v>
      </c>
      <c r="Q56" t="n">
        <v>202.83</v>
      </c>
      <c r="R56" t="n">
        <v>20.68</v>
      </c>
      <c r="S56" t="n">
        <v>13.89</v>
      </c>
      <c r="T56" t="n">
        <v>1710.13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174.4314836311291</v>
      </c>
      <c r="AB56" t="n">
        <v>238.6648512779479</v>
      </c>
      <c r="AC56" t="n">
        <v>215.8870128402722</v>
      </c>
      <c r="AD56" t="n">
        <v>174431.4836311291</v>
      </c>
      <c r="AE56" t="n">
        <v>238664.8512779479</v>
      </c>
      <c r="AF56" t="n">
        <v>4.315338086112784e-06</v>
      </c>
      <c r="AG56" t="n">
        <v>7.248263888888889</v>
      </c>
      <c r="AH56" t="n">
        <v>215887.0128402722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11.9749</v>
      </c>
      <c r="E57" t="n">
        <v>8.35</v>
      </c>
      <c r="F57" t="n">
        <v>5.14</v>
      </c>
      <c r="G57" t="n">
        <v>51.36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84.27</v>
      </c>
      <c r="Q57" t="n">
        <v>202.81</v>
      </c>
      <c r="R57" t="n">
        <v>20.71</v>
      </c>
      <c r="S57" t="n">
        <v>13.89</v>
      </c>
      <c r="T57" t="n">
        <v>1724.47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174.3793414541671</v>
      </c>
      <c r="AB57" t="n">
        <v>238.593508051078</v>
      </c>
      <c r="AC57" t="n">
        <v>215.8224785108439</v>
      </c>
      <c r="AD57" t="n">
        <v>174379.3414541671</v>
      </c>
      <c r="AE57" t="n">
        <v>238593.508051078</v>
      </c>
      <c r="AF57" t="n">
        <v>4.314653500717383e-06</v>
      </c>
      <c r="AG57" t="n">
        <v>7.248263888888889</v>
      </c>
      <c r="AH57" t="n">
        <v>215822.4785108439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12.072</v>
      </c>
      <c r="E58" t="n">
        <v>8.279999999999999</v>
      </c>
      <c r="F58" t="n">
        <v>5.12</v>
      </c>
      <c r="G58" t="n">
        <v>61.46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83.87</v>
      </c>
      <c r="Q58" t="n">
        <v>202.81</v>
      </c>
      <c r="R58" t="n">
        <v>20.22</v>
      </c>
      <c r="S58" t="n">
        <v>13.89</v>
      </c>
      <c r="T58" t="n">
        <v>1485.8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173.731930929407</v>
      </c>
      <c r="AB58" t="n">
        <v>237.7076924093651</v>
      </c>
      <c r="AC58" t="n">
        <v>215.0212038707257</v>
      </c>
      <c r="AD58" t="n">
        <v>173731.930929407</v>
      </c>
      <c r="AE58" t="n">
        <v>237707.6924093651</v>
      </c>
      <c r="AF58" t="n">
        <v>4.349639417503299e-06</v>
      </c>
      <c r="AG58" t="n">
        <v>7.1875</v>
      </c>
      <c r="AH58" t="n">
        <v>215021.2038707257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12.07</v>
      </c>
      <c r="E59" t="n">
        <v>8.279999999999999</v>
      </c>
      <c r="F59" t="n">
        <v>5.12</v>
      </c>
      <c r="G59" t="n">
        <v>61.47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83.93000000000001</v>
      </c>
      <c r="Q59" t="n">
        <v>202.81</v>
      </c>
      <c r="R59" t="n">
        <v>20.24</v>
      </c>
      <c r="S59" t="n">
        <v>13.89</v>
      </c>
      <c r="T59" t="n">
        <v>1494.67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173.7674355796647</v>
      </c>
      <c r="AB59" t="n">
        <v>237.7562714382023</v>
      </c>
      <c r="AC59" t="n">
        <v>215.0651465852318</v>
      </c>
      <c r="AD59" t="n">
        <v>173767.4355796647</v>
      </c>
      <c r="AE59" t="n">
        <v>237756.2714382023</v>
      </c>
      <c r="AF59" t="n">
        <v>4.348918801297616e-06</v>
      </c>
      <c r="AG59" t="n">
        <v>7.1875</v>
      </c>
      <c r="AH59" t="n">
        <v>215065.1465852318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12.0749</v>
      </c>
      <c r="E60" t="n">
        <v>8.279999999999999</v>
      </c>
      <c r="F60" t="n">
        <v>5.12</v>
      </c>
      <c r="G60" t="n">
        <v>61.43</v>
      </c>
      <c r="H60" t="n">
        <v>0.91</v>
      </c>
      <c r="I60" t="n">
        <v>5</v>
      </c>
      <c r="J60" t="n">
        <v>303.46</v>
      </c>
      <c r="K60" t="n">
        <v>60.56</v>
      </c>
      <c r="L60" t="n">
        <v>15.5</v>
      </c>
      <c r="M60" t="n">
        <v>3</v>
      </c>
      <c r="N60" t="n">
        <v>87.40000000000001</v>
      </c>
      <c r="O60" t="n">
        <v>37660.57</v>
      </c>
      <c r="P60" t="n">
        <v>83.79000000000001</v>
      </c>
      <c r="Q60" t="n">
        <v>202.81</v>
      </c>
      <c r="R60" t="n">
        <v>20.24</v>
      </c>
      <c r="S60" t="n">
        <v>13.89</v>
      </c>
      <c r="T60" t="n">
        <v>1494.45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173.6836248625644</v>
      </c>
      <c r="AB60" t="n">
        <v>237.6415979175978</v>
      </c>
      <c r="AC60" t="n">
        <v>214.9614173444885</v>
      </c>
      <c r="AD60" t="n">
        <v>173683.6248625643</v>
      </c>
      <c r="AE60" t="n">
        <v>237641.5979175978</v>
      </c>
      <c r="AF60" t="n">
        <v>4.35068431100154e-06</v>
      </c>
      <c r="AG60" t="n">
        <v>7.1875</v>
      </c>
      <c r="AH60" t="n">
        <v>214961.4173444885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12.0724</v>
      </c>
      <c r="E61" t="n">
        <v>8.279999999999999</v>
      </c>
      <c r="F61" t="n">
        <v>5.12</v>
      </c>
      <c r="G61" t="n">
        <v>61.45</v>
      </c>
      <c r="H61" t="n">
        <v>0.92</v>
      </c>
      <c r="I61" t="n">
        <v>5</v>
      </c>
      <c r="J61" t="n">
        <v>303.99</v>
      </c>
      <c r="K61" t="n">
        <v>60.56</v>
      </c>
      <c r="L61" t="n">
        <v>15.75</v>
      </c>
      <c r="M61" t="n">
        <v>3</v>
      </c>
      <c r="N61" t="n">
        <v>87.68000000000001</v>
      </c>
      <c r="O61" t="n">
        <v>37726.27</v>
      </c>
      <c r="P61" t="n">
        <v>83.81999999999999</v>
      </c>
      <c r="Q61" t="n">
        <v>202.82</v>
      </c>
      <c r="R61" t="n">
        <v>20.25</v>
      </c>
      <c r="S61" t="n">
        <v>13.89</v>
      </c>
      <c r="T61" t="n">
        <v>1499.89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173.7077018903371</v>
      </c>
      <c r="AB61" t="n">
        <v>237.6745411692</v>
      </c>
      <c r="AC61" t="n">
        <v>214.9912165383939</v>
      </c>
      <c r="AD61" t="n">
        <v>173707.7018903371</v>
      </c>
      <c r="AE61" t="n">
        <v>237674.5411692</v>
      </c>
      <c r="AF61" t="n">
        <v>4.349783540744436e-06</v>
      </c>
      <c r="AG61" t="n">
        <v>7.1875</v>
      </c>
      <c r="AH61" t="n">
        <v>214991.2165383939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12.0785</v>
      </c>
      <c r="E62" t="n">
        <v>8.279999999999999</v>
      </c>
      <c r="F62" t="n">
        <v>5.12</v>
      </c>
      <c r="G62" t="n">
        <v>61.4</v>
      </c>
      <c r="H62" t="n">
        <v>0.9399999999999999</v>
      </c>
      <c r="I62" t="n">
        <v>5</v>
      </c>
      <c r="J62" t="n">
        <v>304.52</v>
      </c>
      <c r="K62" t="n">
        <v>60.56</v>
      </c>
      <c r="L62" t="n">
        <v>16</v>
      </c>
      <c r="M62" t="n">
        <v>3</v>
      </c>
      <c r="N62" t="n">
        <v>87.97</v>
      </c>
      <c r="O62" t="n">
        <v>37792.08</v>
      </c>
      <c r="P62" t="n">
        <v>83.66</v>
      </c>
      <c r="Q62" t="n">
        <v>202.83</v>
      </c>
      <c r="R62" t="n">
        <v>20.12</v>
      </c>
      <c r="S62" t="n">
        <v>13.89</v>
      </c>
      <c r="T62" t="n">
        <v>1435.82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173.6098637814589</v>
      </c>
      <c r="AB62" t="n">
        <v>237.5406747523201</v>
      </c>
      <c r="AC62" t="n">
        <v>214.8701261444583</v>
      </c>
      <c r="AD62" t="n">
        <v>173609.8637814589</v>
      </c>
      <c r="AE62" t="n">
        <v>237540.6747523201</v>
      </c>
      <c r="AF62" t="n">
        <v>4.351981420171769e-06</v>
      </c>
      <c r="AG62" t="n">
        <v>7.1875</v>
      </c>
      <c r="AH62" t="n">
        <v>214870.1261444583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12.0773</v>
      </c>
      <c r="E63" t="n">
        <v>8.279999999999999</v>
      </c>
      <c r="F63" t="n">
        <v>5.12</v>
      </c>
      <c r="G63" t="n">
        <v>61.41</v>
      </c>
      <c r="H63" t="n">
        <v>0.95</v>
      </c>
      <c r="I63" t="n">
        <v>5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83.64</v>
      </c>
      <c r="Q63" t="n">
        <v>202.81</v>
      </c>
      <c r="R63" t="n">
        <v>20.15</v>
      </c>
      <c r="S63" t="n">
        <v>13.89</v>
      </c>
      <c r="T63" t="n">
        <v>1452.11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173.6059083043936</v>
      </c>
      <c r="AB63" t="n">
        <v>237.5352626940961</v>
      </c>
      <c r="AC63" t="n">
        <v>214.8652306054753</v>
      </c>
      <c r="AD63" t="n">
        <v>173605.9083043936</v>
      </c>
      <c r="AE63" t="n">
        <v>237535.2626940961</v>
      </c>
      <c r="AF63" t="n">
        <v>4.351549050448359e-06</v>
      </c>
      <c r="AG63" t="n">
        <v>7.1875</v>
      </c>
      <c r="AH63" t="n">
        <v>214865.2306054753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12.0749</v>
      </c>
      <c r="E64" t="n">
        <v>8.279999999999999</v>
      </c>
      <c r="F64" t="n">
        <v>5.12</v>
      </c>
      <c r="G64" t="n">
        <v>61.43</v>
      </c>
      <c r="H64" t="n">
        <v>0.96</v>
      </c>
      <c r="I64" t="n">
        <v>5</v>
      </c>
      <c r="J64" t="n">
        <v>305.59</v>
      </c>
      <c r="K64" t="n">
        <v>60.56</v>
      </c>
      <c r="L64" t="n">
        <v>16.5</v>
      </c>
      <c r="M64" t="n">
        <v>3</v>
      </c>
      <c r="N64" t="n">
        <v>88.54000000000001</v>
      </c>
      <c r="O64" t="n">
        <v>37924.08</v>
      </c>
      <c r="P64" t="n">
        <v>83.94</v>
      </c>
      <c r="Q64" t="n">
        <v>202.81</v>
      </c>
      <c r="R64" t="n">
        <v>20.17</v>
      </c>
      <c r="S64" t="n">
        <v>13.89</v>
      </c>
      <c r="T64" t="n">
        <v>1461.21</v>
      </c>
      <c r="U64" t="n">
        <v>0.6899999999999999</v>
      </c>
      <c r="V64" t="n">
        <v>0.76</v>
      </c>
      <c r="W64" t="n">
        <v>0.65</v>
      </c>
      <c r="X64" t="n">
        <v>0.08</v>
      </c>
      <c r="Y64" t="n">
        <v>1</v>
      </c>
      <c r="Z64" t="n">
        <v>10</v>
      </c>
      <c r="AA64" t="n">
        <v>173.7512273921955</v>
      </c>
      <c r="AB64" t="n">
        <v>237.7340946810523</v>
      </c>
      <c r="AC64" t="n">
        <v>215.0450863466589</v>
      </c>
      <c r="AD64" t="n">
        <v>173751.2273921955</v>
      </c>
      <c r="AE64" t="n">
        <v>237734.0946810523</v>
      </c>
      <c r="AF64" t="n">
        <v>4.35068431100154e-06</v>
      </c>
      <c r="AG64" t="n">
        <v>7.1875</v>
      </c>
      <c r="AH64" t="n">
        <v>215045.0863466589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12.0664</v>
      </c>
      <c r="E65" t="n">
        <v>8.289999999999999</v>
      </c>
      <c r="F65" t="n">
        <v>5.13</v>
      </c>
      <c r="G65" t="n">
        <v>61.5</v>
      </c>
      <c r="H65" t="n">
        <v>0.97</v>
      </c>
      <c r="I65" t="n">
        <v>5</v>
      </c>
      <c r="J65" t="n">
        <v>306.13</v>
      </c>
      <c r="K65" t="n">
        <v>60.56</v>
      </c>
      <c r="L65" t="n">
        <v>16.75</v>
      </c>
      <c r="M65" t="n">
        <v>3</v>
      </c>
      <c r="N65" t="n">
        <v>88.83</v>
      </c>
      <c r="O65" t="n">
        <v>37990.27</v>
      </c>
      <c r="P65" t="n">
        <v>84</v>
      </c>
      <c r="Q65" t="n">
        <v>202.81</v>
      </c>
      <c r="R65" t="n">
        <v>20.36</v>
      </c>
      <c r="S65" t="n">
        <v>13.89</v>
      </c>
      <c r="T65" t="n">
        <v>1553.91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173.8400364060519</v>
      </c>
      <c r="AB65" t="n">
        <v>237.8556070917876</v>
      </c>
      <c r="AC65" t="n">
        <v>215.1550017834575</v>
      </c>
      <c r="AD65" t="n">
        <v>173840.0364060519</v>
      </c>
      <c r="AE65" t="n">
        <v>237855.6070917876</v>
      </c>
      <c r="AF65" t="n">
        <v>4.347621692127387e-06</v>
      </c>
      <c r="AG65" t="n">
        <v>7.196180555555555</v>
      </c>
      <c r="AH65" t="n">
        <v>215155.0017834575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12.0724</v>
      </c>
      <c r="E66" t="n">
        <v>8.279999999999999</v>
      </c>
      <c r="F66" t="n">
        <v>5.12</v>
      </c>
      <c r="G66" t="n">
        <v>61.45</v>
      </c>
      <c r="H66" t="n">
        <v>0.99</v>
      </c>
      <c r="I66" t="n">
        <v>5</v>
      </c>
      <c r="J66" t="n">
        <v>306.67</v>
      </c>
      <c r="K66" t="n">
        <v>60.56</v>
      </c>
      <c r="L66" t="n">
        <v>17</v>
      </c>
      <c r="M66" t="n">
        <v>3</v>
      </c>
      <c r="N66" t="n">
        <v>89.11</v>
      </c>
      <c r="O66" t="n">
        <v>38056.58</v>
      </c>
      <c r="P66" t="n">
        <v>83.78</v>
      </c>
      <c r="Q66" t="n">
        <v>202.85</v>
      </c>
      <c r="R66" t="n">
        <v>20.31</v>
      </c>
      <c r="S66" t="n">
        <v>13.89</v>
      </c>
      <c r="T66" t="n">
        <v>1529.29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173.6896708159295</v>
      </c>
      <c r="AB66" t="n">
        <v>237.6498702577206</v>
      </c>
      <c r="AC66" t="n">
        <v>214.9689001840803</v>
      </c>
      <c r="AD66" t="n">
        <v>173689.6708159295</v>
      </c>
      <c r="AE66" t="n">
        <v>237649.8702577206</v>
      </c>
      <c r="AF66" t="n">
        <v>4.349783540744436e-06</v>
      </c>
      <c r="AG66" t="n">
        <v>7.1875</v>
      </c>
      <c r="AH66" t="n">
        <v>214968.9001840803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12.0712</v>
      </c>
      <c r="E67" t="n">
        <v>8.279999999999999</v>
      </c>
      <c r="F67" t="n">
        <v>5.12</v>
      </c>
      <c r="G67" t="n">
        <v>61.46</v>
      </c>
      <c r="H67" t="n">
        <v>1</v>
      </c>
      <c r="I67" t="n">
        <v>5</v>
      </c>
      <c r="J67" t="n">
        <v>307.21</v>
      </c>
      <c r="K67" t="n">
        <v>60.56</v>
      </c>
      <c r="L67" t="n">
        <v>17.25</v>
      </c>
      <c r="M67" t="n">
        <v>3</v>
      </c>
      <c r="N67" t="n">
        <v>89.40000000000001</v>
      </c>
      <c r="O67" t="n">
        <v>38123.01</v>
      </c>
      <c r="P67" t="n">
        <v>83.68000000000001</v>
      </c>
      <c r="Q67" t="n">
        <v>202.82</v>
      </c>
      <c r="R67" t="n">
        <v>20.3</v>
      </c>
      <c r="S67" t="n">
        <v>13.89</v>
      </c>
      <c r="T67" t="n">
        <v>1524.37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173.6496555398943</v>
      </c>
      <c r="AB67" t="n">
        <v>237.5951195917</v>
      </c>
      <c r="AC67" t="n">
        <v>214.9193748447815</v>
      </c>
      <c r="AD67" t="n">
        <v>173649.6555398943</v>
      </c>
      <c r="AE67" t="n">
        <v>237595.1195917</v>
      </c>
      <c r="AF67" t="n">
        <v>4.349351171021026e-06</v>
      </c>
      <c r="AG67" t="n">
        <v>7.1875</v>
      </c>
      <c r="AH67" t="n">
        <v>214919.3748447815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12.0647</v>
      </c>
      <c r="E68" t="n">
        <v>8.289999999999999</v>
      </c>
      <c r="F68" t="n">
        <v>5.13</v>
      </c>
      <c r="G68" t="n">
        <v>61.52</v>
      </c>
      <c r="H68" t="n">
        <v>1.01</v>
      </c>
      <c r="I68" t="n">
        <v>5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83.62</v>
      </c>
      <c r="Q68" t="n">
        <v>202.81</v>
      </c>
      <c r="R68" t="n">
        <v>20.32</v>
      </c>
      <c r="S68" t="n">
        <v>13.89</v>
      </c>
      <c r="T68" t="n">
        <v>1536.8</v>
      </c>
      <c r="U68" t="n">
        <v>0.68</v>
      </c>
      <c r="V68" t="n">
        <v>0.75</v>
      </c>
      <c r="W68" t="n">
        <v>0.65</v>
      </c>
      <c r="X68" t="n">
        <v>0.09</v>
      </c>
      <c r="Y68" t="n">
        <v>1</v>
      </c>
      <c r="Z68" t="n">
        <v>10</v>
      </c>
      <c r="AA68" t="n">
        <v>173.6758350248548</v>
      </c>
      <c r="AB68" t="n">
        <v>237.6309395179801</v>
      </c>
      <c r="AC68" t="n">
        <v>214.9517761675711</v>
      </c>
      <c r="AD68" t="n">
        <v>173675.8350248548</v>
      </c>
      <c r="AE68" t="n">
        <v>237630.9395179801</v>
      </c>
      <c r="AF68" t="n">
        <v>4.347009168352556e-06</v>
      </c>
      <c r="AG68" t="n">
        <v>7.196180555555555</v>
      </c>
      <c r="AH68" t="n">
        <v>214951.7761675711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12.0769</v>
      </c>
      <c r="E69" t="n">
        <v>8.279999999999999</v>
      </c>
      <c r="F69" t="n">
        <v>5.12</v>
      </c>
      <c r="G69" t="n">
        <v>61.42</v>
      </c>
      <c r="H69" t="n">
        <v>1.03</v>
      </c>
      <c r="I69" t="n">
        <v>5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83.34999999999999</v>
      </c>
      <c r="Q69" t="n">
        <v>202.81</v>
      </c>
      <c r="R69" t="n">
        <v>20.19</v>
      </c>
      <c r="S69" t="n">
        <v>13.89</v>
      </c>
      <c r="T69" t="n">
        <v>1468.59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173.4769171170401</v>
      </c>
      <c r="AB69" t="n">
        <v>237.3587712608696</v>
      </c>
      <c r="AC69" t="n">
        <v>214.7055832669286</v>
      </c>
      <c r="AD69" t="n">
        <v>173476.9171170401</v>
      </c>
      <c r="AE69" t="n">
        <v>237358.7712608696</v>
      </c>
      <c r="AF69" t="n">
        <v>4.351404927207223e-06</v>
      </c>
      <c r="AG69" t="n">
        <v>7.1875</v>
      </c>
      <c r="AH69" t="n">
        <v>214705.5832669286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12.0773</v>
      </c>
      <c r="E70" t="n">
        <v>8.279999999999999</v>
      </c>
      <c r="F70" t="n">
        <v>5.12</v>
      </c>
      <c r="G70" t="n">
        <v>61.41</v>
      </c>
      <c r="H70" t="n">
        <v>1.04</v>
      </c>
      <c r="I70" t="n">
        <v>5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83.09999999999999</v>
      </c>
      <c r="Q70" t="n">
        <v>202.81</v>
      </c>
      <c r="R70" t="n">
        <v>20.18</v>
      </c>
      <c r="S70" t="n">
        <v>13.89</v>
      </c>
      <c r="T70" t="n">
        <v>1465.48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173.3625875600089</v>
      </c>
      <c r="AB70" t="n">
        <v>237.2023405170754</v>
      </c>
      <c r="AC70" t="n">
        <v>214.5640820537702</v>
      </c>
      <c r="AD70" t="n">
        <v>173362.5875600089</v>
      </c>
      <c r="AE70" t="n">
        <v>237202.3405170754</v>
      </c>
      <c r="AF70" t="n">
        <v>4.351549050448359e-06</v>
      </c>
      <c r="AG70" t="n">
        <v>7.1875</v>
      </c>
      <c r="AH70" t="n">
        <v>214564.0820537702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12.0862</v>
      </c>
      <c r="E71" t="n">
        <v>8.27</v>
      </c>
      <c r="F71" t="n">
        <v>5.11</v>
      </c>
      <c r="G71" t="n">
        <v>61.34</v>
      </c>
      <c r="H71" t="n">
        <v>1.05</v>
      </c>
      <c r="I71" t="n">
        <v>5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82.67</v>
      </c>
      <c r="Q71" t="n">
        <v>202.81</v>
      </c>
      <c r="R71" t="n">
        <v>19.96</v>
      </c>
      <c r="S71" t="n">
        <v>13.89</v>
      </c>
      <c r="T71" t="n">
        <v>1352.62</v>
      </c>
      <c r="U71" t="n">
        <v>0.7</v>
      </c>
      <c r="V71" t="n">
        <v>0.76</v>
      </c>
      <c r="W71" t="n">
        <v>0.64</v>
      </c>
      <c r="X71" t="n">
        <v>0.07000000000000001</v>
      </c>
      <c r="Y71" t="n">
        <v>1</v>
      </c>
      <c r="Z71" t="n">
        <v>10</v>
      </c>
      <c r="AA71" t="n">
        <v>173.1059243158487</v>
      </c>
      <c r="AB71" t="n">
        <v>236.8511625432325</v>
      </c>
      <c r="AC71" t="n">
        <v>214.2464200128693</v>
      </c>
      <c r="AD71" t="n">
        <v>173105.9243158487</v>
      </c>
      <c r="AE71" t="n">
        <v>236851.1625432325</v>
      </c>
      <c r="AF71" t="n">
        <v>4.354755792563649e-06</v>
      </c>
      <c r="AG71" t="n">
        <v>7.178819444444445</v>
      </c>
      <c r="AH71" t="n">
        <v>214246.4200128693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12.0846</v>
      </c>
      <c r="E72" t="n">
        <v>8.279999999999999</v>
      </c>
      <c r="F72" t="n">
        <v>5.11</v>
      </c>
      <c r="G72" t="n">
        <v>61.35</v>
      </c>
      <c r="H72" t="n">
        <v>1.06</v>
      </c>
      <c r="I72" t="n">
        <v>5</v>
      </c>
      <c r="J72" t="n">
        <v>309.91</v>
      </c>
      <c r="K72" t="n">
        <v>60.56</v>
      </c>
      <c r="L72" t="n">
        <v>18.5</v>
      </c>
      <c r="M72" t="n">
        <v>3</v>
      </c>
      <c r="N72" t="n">
        <v>90.86</v>
      </c>
      <c r="O72" t="n">
        <v>38457.09</v>
      </c>
      <c r="P72" t="n">
        <v>82.5</v>
      </c>
      <c r="Q72" t="n">
        <v>202.81</v>
      </c>
      <c r="R72" t="n">
        <v>20.02</v>
      </c>
      <c r="S72" t="n">
        <v>13.89</v>
      </c>
      <c r="T72" t="n">
        <v>1384.21</v>
      </c>
      <c r="U72" t="n">
        <v>0.6899999999999999</v>
      </c>
      <c r="V72" t="n">
        <v>0.76</v>
      </c>
      <c r="W72" t="n">
        <v>0.64</v>
      </c>
      <c r="X72" t="n">
        <v>0.07000000000000001</v>
      </c>
      <c r="Y72" t="n">
        <v>1</v>
      </c>
      <c r="Z72" t="n">
        <v>10</v>
      </c>
      <c r="AA72" t="n">
        <v>173.0360406891429</v>
      </c>
      <c r="AB72" t="n">
        <v>236.7555446821256</v>
      </c>
      <c r="AC72" t="n">
        <v>214.1599277862259</v>
      </c>
      <c r="AD72" t="n">
        <v>173036.0406891429</v>
      </c>
      <c r="AE72" t="n">
        <v>236755.5446821256</v>
      </c>
      <c r="AF72" t="n">
        <v>4.354179299599103e-06</v>
      </c>
      <c r="AG72" t="n">
        <v>7.1875</v>
      </c>
      <c r="AH72" t="n">
        <v>214159.9277862259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12.0805</v>
      </c>
      <c r="E73" t="n">
        <v>8.279999999999999</v>
      </c>
      <c r="F73" t="n">
        <v>5.12</v>
      </c>
      <c r="G73" t="n">
        <v>61.39</v>
      </c>
      <c r="H73" t="n">
        <v>1.08</v>
      </c>
      <c r="I73" t="n">
        <v>5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82.33</v>
      </c>
      <c r="Q73" t="n">
        <v>202.81</v>
      </c>
      <c r="R73" t="n">
        <v>20.04</v>
      </c>
      <c r="S73" t="n">
        <v>13.89</v>
      </c>
      <c r="T73" t="n">
        <v>1396.61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173.0023074407153</v>
      </c>
      <c r="AB73" t="n">
        <v>236.7093893634211</v>
      </c>
      <c r="AC73" t="n">
        <v>214.1181774663592</v>
      </c>
      <c r="AD73" t="n">
        <v>173002.3074407153</v>
      </c>
      <c r="AE73" t="n">
        <v>236709.3893634211</v>
      </c>
      <c r="AF73" t="n">
        <v>4.352702036377453e-06</v>
      </c>
      <c r="AG73" t="n">
        <v>7.1875</v>
      </c>
      <c r="AH73" t="n">
        <v>214118.1774663592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12.0688</v>
      </c>
      <c r="E74" t="n">
        <v>8.289999999999999</v>
      </c>
      <c r="F74" t="n">
        <v>5.12</v>
      </c>
      <c r="G74" t="n">
        <v>61.48</v>
      </c>
      <c r="H74" t="n">
        <v>1.09</v>
      </c>
      <c r="I74" t="n">
        <v>5</v>
      </c>
      <c r="J74" t="n">
        <v>311.01</v>
      </c>
      <c r="K74" t="n">
        <v>60.56</v>
      </c>
      <c r="L74" t="n">
        <v>19</v>
      </c>
      <c r="M74" t="n">
        <v>3</v>
      </c>
      <c r="N74" t="n">
        <v>91.45</v>
      </c>
      <c r="O74" t="n">
        <v>38591.62</v>
      </c>
      <c r="P74" t="n">
        <v>82.42</v>
      </c>
      <c r="Q74" t="n">
        <v>202.81</v>
      </c>
      <c r="R74" t="n">
        <v>20.26</v>
      </c>
      <c r="S74" t="n">
        <v>13.89</v>
      </c>
      <c r="T74" t="n">
        <v>1507.2</v>
      </c>
      <c r="U74" t="n">
        <v>0.6899999999999999</v>
      </c>
      <c r="V74" t="n">
        <v>0.76</v>
      </c>
      <c r="W74" t="n">
        <v>0.65</v>
      </c>
      <c r="X74" t="n">
        <v>0.09</v>
      </c>
      <c r="Y74" t="n">
        <v>1</v>
      </c>
      <c r="Z74" t="n">
        <v>10</v>
      </c>
      <c r="AA74" t="n">
        <v>173.0916351138544</v>
      </c>
      <c r="AB74" t="n">
        <v>236.8316114266688</v>
      </c>
      <c r="AC74" t="n">
        <v>214.2287348274303</v>
      </c>
      <c r="AD74" t="n">
        <v>173091.6351138544</v>
      </c>
      <c r="AE74" t="n">
        <v>236831.6114266688</v>
      </c>
      <c r="AF74" t="n">
        <v>4.348486431574207e-06</v>
      </c>
      <c r="AG74" t="n">
        <v>7.196180555555555</v>
      </c>
      <c r="AH74" t="n">
        <v>214228.7348274303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12.0826</v>
      </c>
      <c r="E75" t="n">
        <v>8.279999999999999</v>
      </c>
      <c r="F75" t="n">
        <v>5.11</v>
      </c>
      <c r="G75" t="n">
        <v>61.37</v>
      </c>
      <c r="H75" t="n">
        <v>1.1</v>
      </c>
      <c r="I75" t="n">
        <v>5</v>
      </c>
      <c r="J75" t="n">
        <v>311.55</v>
      </c>
      <c r="K75" t="n">
        <v>60.56</v>
      </c>
      <c r="L75" t="n">
        <v>19.25</v>
      </c>
      <c r="M75" t="n">
        <v>3</v>
      </c>
      <c r="N75" t="n">
        <v>91.75</v>
      </c>
      <c r="O75" t="n">
        <v>38659.08</v>
      </c>
      <c r="P75" t="n">
        <v>82.13</v>
      </c>
      <c r="Q75" t="n">
        <v>202.82</v>
      </c>
      <c r="R75" t="n">
        <v>20.06</v>
      </c>
      <c r="S75" t="n">
        <v>13.89</v>
      </c>
      <c r="T75" t="n">
        <v>1407.13</v>
      </c>
      <c r="U75" t="n">
        <v>0.6899999999999999</v>
      </c>
      <c r="V75" t="n">
        <v>0.76</v>
      </c>
      <c r="W75" t="n">
        <v>0.64</v>
      </c>
      <c r="X75" t="n">
        <v>0.08</v>
      </c>
      <c r="Y75" t="n">
        <v>1</v>
      </c>
      <c r="Z75" t="n">
        <v>10</v>
      </c>
      <c r="AA75" t="n">
        <v>172.8777227082728</v>
      </c>
      <c r="AB75" t="n">
        <v>236.5389270362028</v>
      </c>
      <c r="AC75" t="n">
        <v>213.9639838244051</v>
      </c>
      <c r="AD75" t="n">
        <v>172877.7227082727</v>
      </c>
      <c r="AE75" t="n">
        <v>236538.9270362028</v>
      </c>
      <c r="AF75" t="n">
        <v>4.35345868339342e-06</v>
      </c>
      <c r="AG75" t="n">
        <v>7.1875</v>
      </c>
      <c r="AH75" t="n">
        <v>213963.9838244051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12.1926</v>
      </c>
      <c r="E76" t="n">
        <v>8.199999999999999</v>
      </c>
      <c r="F76" t="n">
        <v>5.09</v>
      </c>
      <c r="G76" t="n">
        <v>76.38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81.5</v>
      </c>
      <c r="Q76" t="n">
        <v>202.83</v>
      </c>
      <c r="R76" t="n">
        <v>19.3</v>
      </c>
      <c r="S76" t="n">
        <v>13.89</v>
      </c>
      <c r="T76" t="n">
        <v>1031.6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172.0929502911382</v>
      </c>
      <c r="AB76" t="n">
        <v>235.4651667933642</v>
      </c>
      <c r="AC76" t="n">
        <v>212.9927017521108</v>
      </c>
      <c r="AD76" t="n">
        <v>172092.9502911382</v>
      </c>
      <c r="AE76" t="n">
        <v>235465.1667933642</v>
      </c>
      <c r="AF76" t="n">
        <v>4.393092574705992e-06</v>
      </c>
      <c r="AG76" t="n">
        <v>7.118055555555555</v>
      </c>
      <c r="AH76" t="n">
        <v>212992.7017521108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12.1918</v>
      </c>
      <c r="E77" t="n">
        <v>8.199999999999999</v>
      </c>
      <c r="F77" t="n">
        <v>5.09</v>
      </c>
      <c r="G77" t="n">
        <v>76.38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81.48999999999999</v>
      </c>
      <c r="Q77" t="n">
        <v>202.81</v>
      </c>
      <c r="R77" t="n">
        <v>19.3</v>
      </c>
      <c r="S77" t="n">
        <v>13.89</v>
      </c>
      <c r="T77" t="n">
        <v>1031.39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172.0917264091566</v>
      </c>
      <c r="AB77" t="n">
        <v>235.4634922240432</v>
      </c>
      <c r="AC77" t="n">
        <v>212.9911870013355</v>
      </c>
      <c r="AD77" t="n">
        <v>172091.7264091566</v>
      </c>
      <c r="AE77" t="n">
        <v>235463.4922240432</v>
      </c>
      <c r="AF77" t="n">
        <v>4.392804328223718e-06</v>
      </c>
      <c r="AG77" t="n">
        <v>7.118055555555555</v>
      </c>
      <c r="AH77" t="n">
        <v>212991.1870013355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12.1844</v>
      </c>
      <c r="E78" t="n">
        <v>8.210000000000001</v>
      </c>
      <c r="F78" t="n">
        <v>5.1</v>
      </c>
      <c r="G78" t="n">
        <v>76.45999999999999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81.68000000000001</v>
      </c>
      <c r="Q78" t="n">
        <v>202.81</v>
      </c>
      <c r="R78" t="n">
        <v>19.41</v>
      </c>
      <c r="S78" t="n">
        <v>13.89</v>
      </c>
      <c r="T78" t="n">
        <v>1087.28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172.232122750141</v>
      </c>
      <c r="AB78" t="n">
        <v>235.6555886916274</v>
      </c>
      <c r="AC78" t="n">
        <v>213.1649500516626</v>
      </c>
      <c r="AD78" t="n">
        <v>172232.122750141</v>
      </c>
      <c r="AE78" t="n">
        <v>235655.5886916274</v>
      </c>
      <c r="AF78" t="n">
        <v>4.390138048262691e-06</v>
      </c>
      <c r="AG78" t="n">
        <v>7.126736111111111</v>
      </c>
      <c r="AH78" t="n">
        <v>213164.9500516626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12.1836</v>
      </c>
      <c r="E79" t="n">
        <v>8.210000000000001</v>
      </c>
      <c r="F79" t="n">
        <v>5.1</v>
      </c>
      <c r="G79" t="n">
        <v>76.47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81.87</v>
      </c>
      <c r="Q79" t="n">
        <v>202.88</v>
      </c>
      <c r="R79" t="n">
        <v>19.53</v>
      </c>
      <c r="S79" t="n">
        <v>13.89</v>
      </c>
      <c r="T79" t="n">
        <v>1143.48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172.320239704655</v>
      </c>
      <c r="AB79" t="n">
        <v>235.776154196239</v>
      </c>
      <c r="AC79" t="n">
        <v>213.2740089537288</v>
      </c>
      <c r="AD79" t="n">
        <v>172320.239704655</v>
      </c>
      <c r="AE79" t="n">
        <v>235776.154196239</v>
      </c>
      <c r="AF79" t="n">
        <v>4.389849801780418e-06</v>
      </c>
      <c r="AG79" t="n">
        <v>7.126736111111111</v>
      </c>
      <c r="AH79" t="n">
        <v>213274.0089537288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12.1914</v>
      </c>
      <c r="E80" t="n">
        <v>8.199999999999999</v>
      </c>
      <c r="F80" t="n">
        <v>5.09</v>
      </c>
      <c r="G80" t="n">
        <v>76.39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81.98</v>
      </c>
      <c r="Q80" t="n">
        <v>202.81</v>
      </c>
      <c r="R80" t="n">
        <v>19.38</v>
      </c>
      <c r="S80" t="n">
        <v>13.89</v>
      </c>
      <c r="T80" t="n">
        <v>1070.73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172.3120709420995</v>
      </c>
      <c r="AB80" t="n">
        <v>235.7649773349303</v>
      </c>
      <c r="AC80" t="n">
        <v>213.2638987963766</v>
      </c>
      <c r="AD80" t="n">
        <v>172312.0709420995</v>
      </c>
      <c r="AE80" t="n">
        <v>235764.9773349303</v>
      </c>
      <c r="AF80" t="n">
        <v>4.392660204982581e-06</v>
      </c>
      <c r="AG80" t="n">
        <v>7.118055555555555</v>
      </c>
      <c r="AH80" t="n">
        <v>213263.8987963766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12.1803</v>
      </c>
      <c r="E81" t="n">
        <v>8.210000000000001</v>
      </c>
      <c r="F81" t="n">
        <v>5.1</v>
      </c>
      <c r="G81" t="n">
        <v>76.5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82.2</v>
      </c>
      <c r="Q81" t="n">
        <v>202.84</v>
      </c>
      <c r="R81" t="n">
        <v>19.57</v>
      </c>
      <c r="S81" t="n">
        <v>13.89</v>
      </c>
      <c r="T81" t="n">
        <v>1166.54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172.4811164244512</v>
      </c>
      <c r="AB81" t="n">
        <v>235.9962728216441</v>
      </c>
      <c r="AC81" t="n">
        <v>213.4731197664638</v>
      </c>
      <c r="AD81" t="n">
        <v>172481.1164244512</v>
      </c>
      <c r="AE81" t="n">
        <v>235996.2728216441</v>
      </c>
      <c r="AF81" t="n">
        <v>4.388660785041041e-06</v>
      </c>
      <c r="AG81" t="n">
        <v>7.126736111111111</v>
      </c>
      <c r="AH81" t="n">
        <v>213473.1197664638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12.1799</v>
      </c>
      <c r="E82" t="n">
        <v>8.210000000000001</v>
      </c>
      <c r="F82" t="n">
        <v>5.1</v>
      </c>
      <c r="G82" t="n">
        <v>76.5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82.31999999999999</v>
      </c>
      <c r="Q82" t="n">
        <v>202.81</v>
      </c>
      <c r="R82" t="n">
        <v>19.63</v>
      </c>
      <c r="S82" t="n">
        <v>13.89</v>
      </c>
      <c r="T82" t="n">
        <v>1196.39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172.5363664203585</v>
      </c>
      <c r="AB82" t="n">
        <v>236.0718683035023</v>
      </c>
      <c r="AC82" t="n">
        <v>213.5415005216323</v>
      </c>
      <c r="AD82" t="n">
        <v>172536.3664203585</v>
      </c>
      <c r="AE82" t="n">
        <v>236071.8683035023</v>
      </c>
      <c r="AF82" t="n">
        <v>4.388516661799904e-06</v>
      </c>
      <c r="AG82" t="n">
        <v>7.126736111111111</v>
      </c>
      <c r="AH82" t="n">
        <v>213541.5005216323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12.1807</v>
      </c>
      <c r="E83" t="n">
        <v>8.210000000000001</v>
      </c>
      <c r="F83" t="n">
        <v>5.1</v>
      </c>
      <c r="G83" t="n">
        <v>76.5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82.28</v>
      </c>
      <c r="Q83" t="n">
        <v>202.81</v>
      </c>
      <c r="R83" t="n">
        <v>19.58</v>
      </c>
      <c r="S83" t="n">
        <v>13.89</v>
      </c>
      <c r="T83" t="n">
        <v>1168.21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172.5152238475254</v>
      </c>
      <c r="AB83" t="n">
        <v>236.0429401026075</v>
      </c>
      <c r="AC83" t="n">
        <v>213.51533318763</v>
      </c>
      <c r="AD83" t="n">
        <v>172515.2238475254</v>
      </c>
      <c r="AE83" t="n">
        <v>236042.9401026075</v>
      </c>
      <c r="AF83" t="n">
        <v>4.388804908282177e-06</v>
      </c>
      <c r="AG83" t="n">
        <v>7.126736111111111</v>
      </c>
      <c r="AH83" t="n">
        <v>213515.33318763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12.1729</v>
      </c>
      <c r="E84" t="n">
        <v>8.220000000000001</v>
      </c>
      <c r="F84" t="n">
        <v>5.11</v>
      </c>
      <c r="G84" t="n">
        <v>76.58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82.31999999999999</v>
      </c>
      <c r="Q84" t="n">
        <v>202.81</v>
      </c>
      <c r="R84" t="n">
        <v>19.7</v>
      </c>
      <c r="S84" t="n">
        <v>13.89</v>
      </c>
      <c r="T84" t="n">
        <v>1229.31</v>
      </c>
      <c r="U84" t="n">
        <v>0.71</v>
      </c>
      <c r="V84" t="n">
        <v>0.76</v>
      </c>
      <c r="W84" t="n">
        <v>0.65</v>
      </c>
      <c r="X84" t="n">
        <v>0.07000000000000001</v>
      </c>
      <c r="Y84" t="n">
        <v>1</v>
      </c>
      <c r="Z84" t="n">
        <v>10</v>
      </c>
      <c r="AA84" t="n">
        <v>172.5905882482168</v>
      </c>
      <c r="AB84" t="n">
        <v>236.1460570004762</v>
      </c>
      <c r="AC84" t="n">
        <v>213.6086087534916</v>
      </c>
      <c r="AD84" t="n">
        <v>172590.5882482168</v>
      </c>
      <c r="AE84" t="n">
        <v>236146.0570004762</v>
      </c>
      <c r="AF84" t="n">
        <v>4.385994505080013e-06</v>
      </c>
      <c r="AG84" t="n">
        <v>7.135416666666667</v>
      </c>
      <c r="AH84" t="n">
        <v>213608.6087534916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12.1786</v>
      </c>
      <c r="E85" t="n">
        <v>8.210000000000001</v>
      </c>
      <c r="F85" t="n">
        <v>5.1</v>
      </c>
      <c r="G85" t="n">
        <v>76.52</v>
      </c>
      <c r="H85" t="n">
        <v>1.22</v>
      </c>
      <c r="I85" t="n">
        <v>4</v>
      </c>
      <c r="J85" t="n">
        <v>317.08</v>
      </c>
      <c r="K85" t="n">
        <v>60.56</v>
      </c>
      <c r="L85" t="n">
        <v>21.75</v>
      </c>
      <c r="M85" t="n">
        <v>2</v>
      </c>
      <c r="N85" t="n">
        <v>94.78</v>
      </c>
      <c r="O85" t="n">
        <v>39341.24</v>
      </c>
      <c r="P85" t="n">
        <v>82.15000000000001</v>
      </c>
      <c r="Q85" t="n">
        <v>202.81</v>
      </c>
      <c r="R85" t="n">
        <v>19.6</v>
      </c>
      <c r="S85" t="n">
        <v>13.89</v>
      </c>
      <c r="T85" t="n">
        <v>1181.12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172.4657202179413</v>
      </c>
      <c r="AB85" t="n">
        <v>235.9752070526645</v>
      </c>
      <c r="AC85" t="n">
        <v>213.4540644849097</v>
      </c>
      <c r="AD85" t="n">
        <v>172465.7202179413</v>
      </c>
      <c r="AE85" t="n">
        <v>235975.2070526645</v>
      </c>
      <c r="AF85" t="n">
        <v>4.388048261266209e-06</v>
      </c>
      <c r="AG85" t="n">
        <v>7.126736111111111</v>
      </c>
      <c r="AH85" t="n">
        <v>213454.0644849096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12.1881</v>
      </c>
      <c r="E86" t="n">
        <v>8.199999999999999</v>
      </c>
      <c r="F86" t="n">
        <v>5.09</v>
      </c>
      <c r="G86" t="n">
        <v>76.42</v>
      </c>
      <c r="H86" t="n">
        <v>1.23</v>
      </c>
      <c r="I86" t="n">
        <v>4</v>
      </c>
      <c r="J86" t="n">
        <v>317.64</v>
      </c>
      <c r="K86" t="n">
        <v>60.56</v>
      </c>
      <c r="L86" t="n">
        <v>22</v>
      </c>
      <c r="M86" t="n">
        <v>2</v>
      </c>
      <c r="N86" t="n">
        <v>95.09</v>
      </c>
      <c r="O86" t="n">
        <v>39410.2</v>
      </c>
      <c r="P86" t="n">
        <v>82.18000000000001</v>
      </c>
      <c r="Q86" t="n">
        <v>202.84</v>
      </c>
      <c r="R86" t="n">
        <v>19.39</v>
      </c>
      <c r="S86" t="n">
        <v>13.89</v>
      </c>
      <c r="T86" t="n">
        <v>1073.91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172.4147977936607</v>
      </c>
      <c r="AB86" t="n">
        <v>235.9055327452251</v>
      </c>
      <c r="AC86" t="n">
        <v>213.3910397955837</v>
      </c>
      <c r="AD86" t="n">
        <v>172414.7977936607</v>
      </c>
      <c r="AE86" t="n">
        <v>235905.5327452251</v>
      </c>
      <c r="AF86" t="n">
        <v>4.391471188243204e-06</v>
      </c>
      <c r="AG86" t="n">
        <v>7.118055555555555</v>
      </c>
      <c r="AH86" t="n">
        <v>213391.0397955837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12.1827</v>
      </c>
      <c r="E87" t="n">
        <v>8.210000000000001</v>
      </c>
      <c r="F87" t="n">
        <v>5.1</v>
      </c>
      <c r="G87" t="n">
        <v>76.47</v>
      </c>
      <c r="H87" t="n">
        <v>1.25</v>
      </c>
      <c r="I87" t="n">
        <v>4</v>
      </c>
      <c r="J87" t="n">
        <v>318.2</v>
      </c>
      <c r="K87" t="n">
        <v>60.56</v>
      </c>
      <c r="L87" t="n">
        <v>22.25</v>
      </c>
      <c r="M87" t="n">
        <v>2</v>
      </c>
      <c r="N87" t="n">
        <v>95.40000000000001</v>
      </c>
      <c r="O87" t="n">
        <v>39479.3</v>
      </c>
      <c r="P87" t="n">
        <v>82.16</v>
      </c>
      <c r="Q87" t="n">
        <v>202.81</v>
      </c>
      <c r="R87" t="n">
        <v>19.47</v>
      </c>
      <c r="S87" t="n">
        <v>13.89</v>
      </c>
      <c r="T87" t="n">
        <v>1113.8</v>
      </c>
      <c r="U87" t="n">
        <v>0.71</v>
      </c>
      <c r="V87" t="n">
        <v>0.76</v>
      </c>
      <c r="W87" t="n">
        <v>0.65</v>
      </c>
      <c r="X87" t="n">
        <v>0.06</v>
      </c>
      <c r="Y87" t="n">
        <v>1</v>
      </c>
      <c r="Z87" t="n">
        <v>10</v>
      </c>
      <c r="AA87" t="n">
        <v>172.4534456515208</v>
      </c>
      <c r="AB87" t="n">
        <v>235.9584124493724</v>
      </c>
      <c r="AC87" t="n">
        <v>213.4388727349843</v>
      </c>
      <c r="AD87" t="n">
        <v>172453.4456515208</v>
      </c>
      <c r="AE87" t="n">
        <v>235958.4124493724</v>
      </c>
      <c r="AF87" t="n">
        <v>4.38952552448786e-06</v>
      </c>
      <c r="AG87" t="n">
        <v>7.126736111111111</v>
      </c>
      <c r="AH87" t="n">
        <v>213438.8727349843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12.1848</v>
      </c>
      <c r="E88" t="n">
        <v>8.210000000000001</v>
      </c>
      <c r="F88" t="n">
        <v>5.1</v>
      </c>
      <c r="G88" t="n">
        <v>76.45</v>
      </c>
      <c r="H88" t="n">
        <v>1.26</v>
      </c>
      <c r="I88" t="n">
        <v>4</v>
      </c>
      <c r="J88" t="n">
        <v>318.76</v>
      </c>
      <c r="K88" t="n">
        <v>60.56</v>
      </c>
      <c r="L88" t="n">
        <v>22.5</v>
      </c>
      <c r="M88" t="n">
        <v>2</v>
      </c>
      <c r="N88" t="n">
        <v>95.70999999999999</v>
      </c>
      <c r="O88" t="n">
        <v>39548.54</v>
      </c>
      <c r="P88" t="n">
        <v>81.98</v>
      </c>
      <c r="Q88" t="n">
        <v>202.81</v>
      </c>
      <c r="R88" t="n">
        <v>19.47</v>
      </c>
      <c r="S88" t="n">
        <v>13.89</v>
      </c>
      <c r="T88" t="n">
        <v>1117.1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172.3644829670047</v>
      </c>
      <c r="AB88" t="n">
        <v>235.8366897796608</v>
      </c>
      <c r="AC88" t="n">
        <v>213.3287671060312</v>
      </c>
      <c r="AD88" t="n">
        <v>172364.4829670047</v>
      </c>
      <c r="AE88" t="n">
        <v>235836.6897796608</v>
      </c>
      <c r="AF88" t="n">
        <v>4.390282171503827e-06</v>
      </c>
      <c r="AG88" t="n">
        <v>7.126736111111111</v>
      </c>
      <c r="AH88" t="n">
        <v>213328.7671060312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12.1819</v>
      </c>
      <c r="E89" t="n">
        <v>8.210000000000001</v>
      </c>
      <c r="F89" t="n">
        <v>5.1</v>
      </c>
      <c r="G89" t="n">
        <v>76.48</v>
      </c>
      <c r="H89" t="n">
        <v>1.27</v>
      </c>
      <c r="I89" t="n">
        <v>4</v>
      </c>
      <c r="J89" t="n">
        <v>319.33</v>
      </c>
      <c r="K89" t="n">
        <v>60.56</v>
      </c>
      <c r="L89" t="n">
        <v>22.75</v>
      </c>
      <c r="M89" t="n">
        <v>2</v>
      </c>
      <c r="N89" t="n">
        <v>96.02</v>
      </c>
      <c r="O89" t="n">
        <v>39617.93</v>
      </c>
      <c r="P89" t="n">
        <v>81.94</v>
      </c>
      <c r="Q89" t="n">
        <v>202.81</v>
      </c>
      <c r="R89" t="n">
        <v>19.51</v>
      </c>
      <c r="S89" t="n">
        <v>13.89</v>
      </c>
      <c r="T89" t="n">
        <v>1132.36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172.3584322113255</v>
      </c>
      <c r="AB89" t="n">
        <v>235.8284108688001</v>
      </c>
      <c r="AC89" t="n">
        <v>213.3212783228034</v>
      </c>
      <c r="AD89" t="n">
        <v>172358.4322113255</v>
      </c>
      <c r="AE89" t="n">
        <v>235828.4108688001</v>
      </c>
      <c r="AF89" t="n">
        <v>4.389237278005587e-06</v>
      </c>
      <c r="AG89" t="n">
        <v>7.126736111111111</v>
      </c>
      <c r="AH89" t="n">
        <v>213321.2783228034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12.1856</v>
      </c>
      <c r="E90" t="n">
        <v>8.210000000000001</v>
      </c>
      <c r="F90" t="n">
        <v>5.1</v>
      </c>
      <c r="G90" t="n">
        <v>76.45</v>
      </c>
      <c r="H90" t="n">
        <v>1.28</v>
      </c>
      <c r="I90" t="n">
        <v>4</v>
      </c>
      <c r="J90" t="n">
        <v>319.89</v>
      </c>
      <c r="K90" t="n">
        <v>60.56</v>
      </c>
      <c r="L90" t="n">
        <v>23</v>
      </c>
      <c r="M90" t="n">
        <v>2</v>
      </c>
      <c r="N90" t="n">
        <v>96.34</v>
      </c>
      <c r="O90" t="n">
        <v>39687.46</v>
      </c>
      <c r="P90" t="n">
        <v>81.75</v>
      </c>
      <c r="Q90" t="n">
        <v>202.81</v>
      </c>
      <c r="R90" t="n">
        <v>19.45</v>
      </c>
      <c r="S90" t="n">
        <v>13.89</v>
      </c>
      <c r="T90" t="n">
        <v>1104.41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172.2585082133718</v>
      </c>
      <c r="AB90" t="n">
        <v>235.6916904464643</v>
      </c>
      <c r="AC90" t="n">
        <v>213.1976063056871</v>
      </c>
      <c r="AD90" t="n">
        <v>172258.5082133719</v>
      </c>
      <c r="AE90" t="n">
        <v>235691.6904464643</v>
      </c>
      <c r="AF90" t="n">
        <v>4.3905704179861e-06</v>
      </c>
      <c r="AG90" t="n">
        <v>7.126736111111111</v>
      </c>
      <c r="AH90" t="n">
        <v>213197.606305687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12.1914</v>
      </c>
      <c r="E91" t="n">
        <v>8.199999999999999</v>
      </c>
      <c r="F91" t="n">
        <v>5.09</v>
      </c>
      <c r="G91" t="n">
        <v>76.39</v>
      </c>
      <c r="H91" t="n">
        <v>1.29</v>
      </c>
      <c r="I91" t="n">
        <v>4</v>
      </c>
      <c r="J91" t="n">
        <v>320.46</v>
      </c>
      <c r="K91" t="n">
        <v>60.56</v>
      </c>
      <c r="L91" t="n">
        <v>23.25</v>
      </c>
      <c r="M91" t="n">
        <v>2</v>
      </c>
      <c r="N91" t="n">
        <v>96.65000000000001</v>
      </c>
      <c r="O91" t="n">
        <v>39757.13</v>
      </c>
      <c r="P91" t="n">
        <v>81.59</v>
      </c>
      <c r="Q91" t="n">
        <v>202.81</v>
      </c>
      <c r="R91" t="n">
        <v>19.34</v>
      </c>
      <c r="S91" t="n">
        <v>13.89</v>
      </c>
      <c r="T91" t="n">
        <v>1050.93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172.1379839757861</v>
      </c>
      <c r="AB91" t="n">
        <v>235.5267838674454</v>
      </c>
      <c r="AC91" t="n">
        <v>213.0484381791218</v>
      </c>
      <c r="AD91" t="n">
        <v>172137.9839757861</v>
      </c>
      <c r="AE91" t="n">
        <v>235526.7838674454</v>
      </c>
      <c r="AF91" t="n">
        <v>4.392660204982581e-06</v>
      </c>
      <c r="AG91" t="n">
        <v>7.118055555555555</v>
      </c>
      <c r="AH91" t="n">
        <v>213048.4381791218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12.1852</v>
      </c>
      <c r="E92" t="n">
        <v>8.210000000000001</v>
      </c>
      <c r="F92" t="n">
        <v>5.1</v>
      </c>
      <c r="G92" t="n">
        <v>76.45</v>
      </c>
      <c r="H92" t="n">
        <v>1.3</v>
      </c>
      <c r="I92" t="n">
        <v>4</v>
      </c>
      <c r="J92" t="n">
        <v>321.02</v>
      </c>
      <c r="K92" t="n">
        <v>60.56</v>
      </c>
      <c r="L92" t="n">
        <v>23.5</v>
      </c>
      <c r="M92" t="n">
        <v>2</v>
      </c>
      <c r="N92" t="n">
        <v>96.97</v>
      </c>
      <c r="O92" t="n">
        <v>39826.95</v>
      </c>
      <c r="P92" t="n">
        <v>81.58</v>
      </c>
      <c r="Q92" t="n">
        <v>202.81</v>
      </c>
      <c r="R92" t="n">
        <v>19.45</v>
      </c>
      <c r="S92" t="n">
        <v>13.89</v>
      </c>
      <c r="T92" t="n">
        <v>1105.8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172.1842117223376</v>
      </c>
      <c r="AB92" t="n">
        <v>235.5900347097015</v>
      </c>
      <c r="AC92" t="n">
        <v>213.1056524497661</v>
      </c>
      <c r="AD92" t="n">
        <v>172184.2117223376</v>
      </c>
      <c r="AE92" t="n">
        <v>235590.0347097015</v>
      </c>
      <c r="AF92" t="n">
        <v>4.390426294744964e-06</v>
      </c>
      <c r="AG92" t="n">
        <v>7.126736111111111</v>
      </c>
      <c r="AH92" t="n">
        <v>213105.6524497661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12.1893</v>
      </c>
      <c r="E93" t="n">
        <v>8.199999999999999</v>
      </c>
      <c r="F93" t="n">
        <v>5.09</v>
      </c>
      <c r="G93" t="n">
        <v>76.41</v>
      </c>
      <c r="H93" t="n">
        <v>1.32</v>
      </c>
      <c r="I93" t="n">
        <v>4</v>
      </c>
      <c r="J93" t="n">
        <v>321.59</v>
      </c>
      <c r="K93" t="n">
        <v>60.56</v>
      </c>
      <c r="L93" t="n">
        <v>23.75</v>
      </c>
      <c r="M93" t="n">
        <v>2</v>
      </c>
      <c r="N93" t="n">
        <v>97.28</v>
      </c>
      <c r="O93" t="n">
        <v>39896.91</v>
      </c>
      <c r="P93" t="n">
        <v>81.45999999999999</v>
      </c>
      <c r="Q93" t="n">
        <v>202.81</v>
      </c>
      <c r="R93" t="n">
        <v>19.26</v>
      </c>
      <c r="S93" t="n">
        <v>13.89</v>
      </c>
      <c r="T93" t="n">
        <v>1010.09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172.0884588096991</v>
      </c>
      <c r="AB93" t="n">
        <v>235.4590213503091</v>
      </c>
      <c r="AC93" t="n">
        <v>212.9871428215157</v>
      </c>
      <c r="AD93" t="n">
        <v>172088.4588096991</v>
      </c>
      <c r="AE93" t="n">
        <v>235459.0213503091</v>
      </c>
      <c r="AF93" t="n">
        <v>4.391903557966614e-06</v>
      </c>
      <c r="AG93" t="n">
        <v>7.118055555555555</v>
      </c>
      <c r="AH93" t="n">
        <v>212987.1428215157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12.1893</v>
      </c>
      <c r="E94" t="n">
        <v>8.199999999999999</v>
      </c>
      <c r="F94" t="n">
        <v>5.09</v>
      </c>
      <c r="G94" t="n">
        <v>76.41</v>
      </c>
      <c r="H94" t="n">
        <v>1.33</v>
      </c>
      <c r="I94" t="n">
        <v>4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81.23999999999999</v>
      </c>
      <c r="Q94" t="n">
        <v>202.81</v>
      </c>
      <c r="R94" t="n">
        <v>19.31</v>
      </c>
      <c r="S94" t="n">
        <v>13.89</v>
      </c>
      <c r="T94" t="n">
        <v>1037.05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171.9902389870078</v>
      </c>
      <c r="AB94" t="n">
        <v>235.3246326557503</v>
      </c>
      <c r="AC94" t="n">
        <v>212.8655799953497</v>
      </c>
      <c r="AD94" t="n">
        <v>171990.2389870078</v>
      </c>
      <c r="AE94" t="n">
        <v>235324.6326557503</v>
      </c>
      <c r="AF94" t="n">
        <v>4.391903557966614e-06</v>
      </c>
      <c r="AG94" t="n">
        <v>7.118055555555555</v>
      </c>
      <c r="AH94" t="n">
        <v>212865.5799953497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12.1877</v>
      </c>
      <c r="E95" t="n">
        <v>8.199999999999999</v>
      </c>
      <c r="F95" t="n">
        <v>5.09</v>
      </c>
      <c r="G95" t="n">
        <v>76.42</v>
      </c>
      <c r="H95" t="n">
        <v>1.34</v>
      </c>
      <c r="I95" t="n">
        <v>4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81.11</v>
      </c>
      <c r="Q95" t="n">
        <v>202.84</v>
      </c>
      <c r="R95" t="n">
        <v>19.4</v>
      </c>
      <c r="S95" t="n">
        <v>13.89</v>
      </c>
      <c r="T95" t="n">
        <v>1080.36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171.9386605571862</v>
      </c>
      <c r="AB95" t="n">
        <v>235.2540607725885</v>
      </c>
      <c r="AC95" t="n">
        <v>212.8017433936687</v>
      </c>
      <c r="AD95" t="n">
        <v>171938.6605571862</v>
      </c>
      <c r="AE95" t="n">
        <v>235254.0607725885</v>
      </c>
      <c r="AF95" t="n">
        <v>4.391327065002068e-06</v>
      </c>
      <c r="AG95" t="n">
        <v>7.118055555555555</v>
      </c>
      <c r="AH95" t="n">
        <v>212801.7433936687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12.1885</v>
      </c>
      <c r="E96" t="n">
        <v>8.199999999999999</v>
      </c>
      <c r="F96" t="n">
        <v>5.09</v>
      </c>
      <c r="G96" t="n">
        <v>76.42</v>
      </c>
      <c r="H96" t="n">
        <v>1.35</v>
      </c>
      <c r="I96" t="n">
        <v>4</v>
      </c>
      <c r="J96" t="n">
        <v>323.3</v>
      </c>
      <c r="K96" t="n">
        <v>60.56</v>
      </c>
      <c r="L96" t="n">
        <v>24.5</v>
      </c>
      <c r="M96" t="n">
        <v>2</v>
      </c>
      <c r="N96" t="n">
        <v>98.23999999999999</v>
      </c>
      <c r="O96" t="n">
        <v>40107.81</v>
      </c>
      <c r="P96" t="n">
        <v>80.92</v>
      </c>
      <c r="Q96" t="n">
        <v>202.81</v>
      </c>
      <c r="R96" t="n">
        <v>19.36</v>
      </c>
      <c r="S96" t="n">
        <v>13.89</v>
      </c>
      <c r="T96" t="n">
        <v>1061.83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171.850598288879</v>
      </c>
      <c r="AB96" t="n">
        <v>235.1335700920577</v>
      </c>
      <c r="AC96" t="n">
        <v>212.6927521745779</v>
      </c>
      <c r="AD96" t="n">
        <v>171850.598288879</v>
      </c>
      <c r="AE96" t="n">
        <v>235133.5700920577</v>
      </c>
      <c r="AF96" t="n">
        <v>4.39161531148434e-06</v>
      </c>
      <c r="AG96" t="n">
        <v>7.118055555555555</v>
      </c>
      <c r="AH96" t="n">
        <v>212692.7521745779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12.1993</v>
      </c>
      <c r="E97" t="n">
        <v>8.199999999999999</v>
      </c>
      <c r="F97" t="n">
        <v>5.09</v>
      </c>
      <c r="G97" t="n">
        <v>76.31</v>
      </c>
      <c r="H97" t="n">
        <v>1.36</v>
      </c>
      <c r="I97" t="n">
        <v>4</v>
      </c>
      <c r="J97" t="n">
        <v>323.87</v>
      </c>
      <c r="K97" t="n">
        <v>60.56</v>
      </c>
      <c r="L97" t="n">
        <v>24.75</v>
      </c>
      <c r="M97" t="n">
        <v>2</v>
      </c>
      <c r="N97" t="n">
        <v>98.56999999999999</v>
      </c>
      <c r="O97" t="n">
        <v>40178.37</v>
      </c>
      <c r="P97" t="n">
        <v>80.47</v>
      </c>
      <c r="Q97" t="n">
        <v>202.82</v>
      </c>
      <c r="R97" t="n">
        <v>19.16</v>
      </c>
      <c r="S97" t="n">
        <v>13.89</v>
      </c>
      <c r="T97" t="n">
        <v>958.53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171.6063637441576</v>
      </c>
      <c r="AB97" t="n">
        <v>234.7993976131024</v>
      </c>
      <c r="AC97" t="n">
        <v>212.390472648</v>
      </c>
      <c r="AD97" t="n">
        <v>171606.3637441576</v>
      </c>
      <c r="AE97" t="n">
        <v>234799.3976131024</v>
      </c>
      <c r="AF97" t="n">
        <v>4.395506638995029e-06</v>
      </c>
      <c r="AG97" t="n">
        <v>7.118055555555555</v>
      </c>
      <c r="AH97" t="n">
        <v>212390.472648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12.2017</v>
      </c>
      <c r="E98" t="n">
        <v>8.199999999999999</v>
      </c>
      <c r="F98" t="n">
        <v>5.09</v>
      </c>
      <c r="G98" t="n">
        <v>76.28</v>
      </c>
      <c r="H98" t="n">
        <v>1.37</v>
      </c>
      <c r="I98" t="n">
        <v>4</v>
      </c>
      <c r="J98" t="n">
        <v>324.44</v>
      </c>
      <c r="K98" t="n">
        <v>60.56</v>
      </c>
      <c r="L98" t="n">
        <v>25</v>
      </c>
      <c r="M98" t="n">
        <v>2</v>
      </c>
      <c r="N98" t="n">
        <v>98.89</v>
      </c>
      <c r="O98" t="n">
        <v>40249.08</v>
      </c>
      <c r="P98" t="n">
        <v>80.23</v>
      </c>
      <c r="Q98" t="n">
        <v>202.81</v>
      </c>
      <c r="R98" t="n">
        <v>19.12</v>
      </c>
      <c r="S98" t="n">
        <v>13.89</v>
      </c>
      <c r="T98" t="n">
        <v>941.98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171.4897081115541</v>
      </c>
      <c r="AB98" t="n">
        <v>234.6397842300911</v>
      </c>
      <c r="AC98" t="n">
        <v>212.2460925422445</v>
      </c>
      <c r="AD98" t="n">
        <v>171489.7081115541</v>
      </c>
      <c r="AE98" t="n">
        <v>234639.7842300911</v>
      </c>
      <c r="AF98" t="n">
        <v>4.39637137844185e-06</v>
      </c>
      <c r="AG98" t="n">
        <v>7.118055555555555</v>
      </c>
      <c r="AH98" t="n">
        <v>212246.0925422445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12.1947</v>
      </c>
      <c r="E99" t="n">
        <v>8.199999999999999</v>
      </c>
      <c r="F99" t="n">
        <v>5.09</v>
      </c>
      <c r="G99" t="n">
        <v>76.34999999999999</v>
      </c>
      <c r="H99" t="n">
        <v>1.38</v>
      </c>
      <c r="I99" t="n">
        <v>4</v>
      </c>
      <c r="J99" t="n">
        <v>325.02</v>
      </c>
      <c r="K99" t="n">
        <v>60.56</v>
      </c>
      <c r="L99" t="n">
        <v>25.25</v>
      </c>
      <c r="M99" t="n">
        <v>2</v>
      </c>
      <c r="N99" t="n">
        <v>99.20999999999999</v>
      </c>
      <c r="O99" t="n">
        <v>40319.95</v>
      </c>
      <c r="P99" t="n">
        <v>80.20999999999999</v>
      </c>
      <c r="Q99" t="n">
        <v>202.81</v>
      </c>
      <c r="R99" t="n">
        <v>19.25</v>
      </c>
      <c r="S99" t="n">
        <v>13.89</v>
      </c>
      <c r="T99" t="n">
        <v>1002.87</v>
      </c>
      <c r="U99" t="n">
        <v>0.72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171.5087777008031</v>
      </c>
      <c r="AB99" t="n">
        <v>234.6658760833924</v>
      </c>
      <c r="AC99" t="n">
        <v>212.2696942256868</v>
      </c>
      <c r="AD99" t="n">
        <v>171508.7777008031</v>
      </c>
      <c r="AE99" t="n">
        <v>234665.8760833924</v>
      </c>
      <c r="AF99" t="n">
        <v>4.393849221721958e-06</v>
      </c>
      <c r="AG99" t="n">
        <v>7.118055555555555</v>
      </c>
      <c r="AH99" t="n">
        <v>212269.6942256868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12.1947</v>
      </c>
      <c r="E100" t="n">
        <v>8.199999999999999</v>
      </c>
      <c r="F100" t="n">
        <v>5.09</v>
      </c>
      <c r="G100" t="n">
        <v>76.34999999999999</v>
      </c>
      <c r="H100" t="n">
        <v>1.4</v>
      </c>
      <c r="I100" t="n">
        <v>4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80.11</v>
      </c>
      <c r="Q100" t="n">
        <v>202.81</v>
      </c>
      <c r="R100" t="n">
        <v>19.17</v>
      </c>
      <c r="S100" t="n">
        <v>13.89</v>
      </c>
      <c r="T100" t="n">
        <v>966.76</v>
      </c>
      <c r="U100" t="n">
        <v>0.72</v>
      </c>
      <c r="V100" t="n">
        <v>0.76</v>
      </c>
      <c r="W100" t="n">
        <v>0.65</v>
      </c>
      <c r="X100" t="n">
        <v>0.05</v>
      </c>
      <c r="Y100" t="n">
        <v>1</v>
      </c>
      <c r="Z100" t="n">
        <v>10</v>
      </c>
      <c r="AA100" t="n">
        <v>171.4641520965081</v>
      </c>
      <c r="AB100" t="n">
        <v>234.6048173628533</v>
      </c>
      <c r="AC100" t="n">
        <v>212.2144628637395</v>
      </c>
      <c r="AD100" t="n">
        <v>171464.1520965081</v>
      </c>
      <c r="AE100" t="n">
        <v>234604.8173628533</v>
      </c>
      <c r="AF100" t="n">
        <v>4.393849221721958e-06</v>
      </c>
      <c r="AG100" t="n">
        <v>7.118055555555555</v>
      </c>
      <c r="AH100" t="n">
        <v>212214.4628637395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12.1959</v>
      </c>
      <c r="E101" t="n">
        <v>8.199999999999999</v>
      </c>
      <c r="F101" t="n">
        <v>5.09</v>
      </c>
      <c r="G101" t="n">
        <v>76.34</v>
      </c>
      <c r="H101" t="n">
        <v>1.41</v>
      </c>
      <c r="I101" t="n">
        <v>4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79.94</v>
      </c>
      <c r="Q101" t="n">
        <v>202.82</v>
      </c>
      <c r="R101" t="n">
        <v>19.19</v>
      </c>
      <c r="S101" t="n">
        <v>13.89</v>
      </c>
      <c r="T101" t="n">
        <v>974.01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171.3834999272922</v>
      </c>
      <c r="AB101" t="n">
        <v>234.4944655068096</v>
      </c>
      <c r="AC101" t="n">
        <v>212.1146428339568</v>
      </c>
      <c r="AD101" t="n">
        <v>171383.4999272922</v>
      </c>
      <c r="AE101" t="n">
        <v>234494.4655068096</v>
      </c>
      <c r="AF101" t="n">
        <v>4.394281591445368e-06</v>
      </c>
      <c r="AG101" t="n">
        <v>7.118055555555555</v>
      </c>
      <c r="AH101" t="n">
        <v>212114.6428339568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12.1997</v>
      </c>
      <c r="E102" t="n">
        <v>8.199999999999999</v>
      </c>
      <c r="F102" t="n">
        <v>5.09</v>
      </c>
      <c r="G102" t="n">
        <v>76.3</v>
      </c>
      <c r="H102" t="n">
        <v>1.42</v>
      </c>
      <c r="I102" t="n">
        <v>4</v>
      </c>
      <c r="J102" t="n">
        <v>326.75</v>
      </c>
      <c r="K102" t="n">
        <v>60.56</v>
      </c>
      <c r="L102" t="n">
        <v>26</v>
      </c>
      <c r="M102" t="n">
        <v>2</v>
      </c>
      <c r="N102" t="n">
        <v>100.2</v>
      </c>
      <c r="O102" t="n">
        <v>40533.46</v>
      </c>
      <c r="P102" t="n">
        <v>79.73999999999999</v>
      </c>
      <c r="Q102" t="n">
        <v>202.88</v>
      </c>
      <c r="R102" t="n">
        <v>19.12</v>
      </c>
      <c r="S102" t="n">
        <v>13.89</v>
      </c>
      <c r="T102" t="n">
        <v>940.41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171.2791274801573</v>
      </c>
      <c r="AB102" t="n">
        <v>234.3516585200523</v>
      </c>
      <c r="AC102" t="n">
        <v>211.9854651455847</v>
      </c>
      <c r="AD102" t="n">
        <v>171279.1274801573</v>
      </c>
      <c r="AE102" t="n">
        <v>234351.6585200523</v>
      </c>
      <c r="AF102" t="n">
        <v>4.395650762236166e-06</v>
      </c>
      <c r="AG102" t="n">
        <v>7.118055555555555</v>
      </c>
      <c r="AH102" t="n">
        <v>211985.4651455847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12.2001</v>
      </c>
      <c r="E103" t="n">
        <v>8.199999999999999</v>
      </c>
      <c r="F103" t="n">
        <v>5.09</v>
      </c>
      <c r="G103" t="n">
        <v>76.3</v>
      </c>
      <c r="H103" t="n">
        <v>1.43</v>
      </c>
      <c r="I103" t="n">
        <v>4</v>
      </c>
      <c r="J103" t="n">
        <v>327.33</v>
      </c>
      <c r="K103" t="n">
        <v>60.56</v>
      </c>
      <c r="L103" t="n">
        <v>26.25</v>
      </c>
      <c r="M103" t="n">
        <v>2</v>
      </c>
      <c r="N103" t="n">
        <v>100.52</v>
      </c>
      <c r="O103" t="n">
        <v>40604.94</v>
      </c>
      <c r="P103" t="n">
        <v>79.5</v>
      </c>
      <c r="Q103" t="n">
        <v>202.84</v>
      </c>
      <c r="R103" t="n">
        <v>19.09</v>
      </c>
      <c r="S103" t="n">
        <v>13.89</v>
      </c>
      <c r="T103" t="n">
        <v>926.03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171.1704813495839</v>
      </c>
      <c r="AB103" t="n">
        <v>234.2030040910728</v>
      </c>
      <c r="AC103" t="n">
        <v>211.8509980866692</v>
      </c>
      <c r="AD103" t="n">
        <v>171170.4813495839</v>
      </c>
      <c r="AE103" t="n">
        <v>234203.0040910728</v>
      </c>
      <c r="AF103" t="n">
        <v>4.395794885477303e-06</v>
      </c>
      <c r="AG103" t="n">
        <v>7.118055555555555</v>
      </c>
      <c r="AH103" t="n">
        <v>211850.9980866692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12.2017</v>
      </c>
      <c r="E104" t="n">
        <v>8.199999999999999</v>
      </c>
      <c r="F104" t="n">
        <v>5.09</v>
      </c>
      <c r="G104" t="n">
        <v>76.28</v>
      </c>
      <c r="H104" t="n">
        <v>1.44</v>
      </c>
      <c r="I104" t="n">
        <v>4</v>
      </c>
      <c r="J104" t="n">
        <v>327.91</v>
      </c>
      <c r="K104" t="n">
        <v>60.56</v>
      </c>
      <c r="L104" t="n">
        <v>26.5</v>
      </c>
      <c r="M104" t="n">
        <v>2</v>
      </c>
      <c r="N104" t="n">
        <v>100.86</v>
      </c>
      <c r="O104" t="n">
        <v>40676.58</v>
      </c>
      <c r="P104" t="n">
        <v>79.36</v>
      </c>
      <c r="Q104" t="n">
        <v>202.81</v>
      </c>
      <c r="R104" t="n">
        <v>19.09</v>
      </c>
      <c r="S104" t="n">
        <v>13.89</v>
      </c>
      <c r="T104" t="n">
        <v>923.4299999999999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171.1016880853894</v>
      </c>
      <c r="AB104" t="n">
        <v>234.1088781120574</v>
      </c>
      <c r="AC104" t="n">
        <v>211.7658553589843</v>
      </c>
      <c r="AD104" t="n">
        <v>171101.6880853894</v>
      </c>
      <c r="AE104" t="n">
        <v>234108.8781120574</v>
      </c>
      <c r="AF104" t="n">
        <v>4.39637137844185e-06</v>
      </c>
      <c r="AG104" t="n">
        <v>7.118055555555555</v>
      </c>
      <c r="AH104" t="n">
        <v>211765.8553589843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12.2026</v>
      </c>
      <c r="E105" t="n">
        <v>8.199999999999999</v>
      </c>
      <c r="F105" t="n">
        <v>5.08</v>
      </c>
      <c r="G105" t="n">
        <v>76.28</v>
      </c>
      <c r="H105" t="n">
        <v>1.45</v>
      </c>
      <c r="I105" t="n">
        <v>4</v>
      </c>
      <c r="J105" t="n">
        <v>328.49</v>
      </c>
      <c r="K105" t="n">
        <v>60.56</v>
      </c>
      <c r="L105" t="n">
        <v>26.75</v>
      </c>
      <c r="M105" t="n">
        <v>2</v>
      </c>
      <c r="N105" t="n">
        <v>101.19</v>
      </c>
      <c r="O105" t="n">
        <v>40748.37</v>
      </c>
      <c r="P105" t="n">
        <v>79.11</v>
      </c>
      <c r="Q105" t="n">
        <v>202.81</v>
      </c>
      <c r="R105" t="n">
        <v>18.98</v>
      </c>
      <c r="S105" t="n">
        <v>13.89</v>
      </c>
      <c r="T105" t="n">
        <v>872.09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170.9611150731978</v>
      </c>
      <c r="AB105" t="n">
        <v>233.9165399151334</v>
      </c>
      <c r="AC105" t="n">
        <v>211.5918736496263</v>
      </c>
      <c r="AD105" t="n">
        <v>170961.1150731978</v>
      </c>
      <c r="AE105" t="n">
        <v>233916.5399151334</v>
      </c>
      <c r="AF105" t="n">
        <v>4.396695655734407e-06</v>
      </c>
      <c r="AG105" t="n">
        <v>7.118055555555555</v>
      </c>
      <c r="AH105" t="n">
        <v>211591.8736496263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12.2046</v>
      </c>
      <c r="E106" t="n">
        <v>8.19</v>
      </c>
      <c r="F106" t="n">
        <v>5.08</v>
      </c>
      <c r="G106" t="n">
        <v>76.25</v>
      </c>
      <c r="H106" t="n">
        <v>1.46</v>
      </c>
      <c r="I106" t="n">
        <v>4</v>
      </c>
      <c r="J106" t="n">
        <v>329.08</v>
      </c>
      <c r="K106" t="n">
        <v>60.56</v>
      </c>
      <c r="L106" t="n">
        <v>27</v>
      </c>
      <c r="M106" t="n">
        <v>2</v>
      </c>
      <c r="N106" t="n">
        <v>101.52</v>
      </c>
      <c r="O106" t="n">
        <v>40820.32</v>
      </c>
      <c r="P106" t="n">
        <v>78.76000000000001</v>
      </c>
      <c r="Q106" t="n">
        <v>202.81</v>
      </c>
      <c r="R106" t="n">
        <v>19.03</v>
      </c>
      <c r="S106" t="n">
        <v>13.89</v>
      </c>
      <c r="T106" t="n">
        <v>895.78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170.7971467758906</v>
      </c>
      <c r="AB106" t="n">
        <v>233.6921912569869</v>
      </c>
      <c r="AC106" t="n">
        <v>211.388936512538</v>
      </c>
      <c r="AD106" t="n">
        <v>170797.1467758905</v>
      </c>
      <c r="AE106" t="n">
        <v>233692.1912569869</v>
      </c>
      <c r="AF106" t="n">
        <v>4.39741627194009e-06</v>
      </c>
      <c r="AG106" t="n">
        <v>7.109374999999999</v>
      </c>
      <c r="AH106" t="n">
        <v>211388.9365125379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12.2021</v>
      </c>
      <c r="E107" t="n">
        <v>8.199999999999999</v>
      </c>
      <c r="F107" t="n">
        <v>5.09</v>
      </c>
      <c r="G107" t="n">
        <v>76.28</v>
      </c>
      <c r="H107" t="n">
        <v>1.47</v>
      </c>
      <c r="I107" t="n">
        <v>4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78.42</v>
      </c>
      <c r="Q107" t="n">
        <v>202.81</v>
      </c>
      <c r="R107" t="n">
        <v>19.06</v>
      </c>
      <c r="S107" t="n">
        <v>13.89</v>
      </c>
      <c r="T107" t="n">
        <v>910.51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170.6808757925282</v>
      </c>
      <c r="AB107" t="n">
        <v>233.5331041680368</v>
      </c>
      <c r="AC107" t="n">
        <v>211.2450324720771</v>
      </c>
      <c r="AD107" t="n">
        <v>170680.8757925282</v>
      </c>
      <c r="AE107" t="n">
        <v>233533.1041680368</v>
      </c>
      <c r="AF107" t="n">
        <v>4.396515501682987e-06</v>
      </c>
      <c r="AG107" t="n">
        <v>7.118055555555555</v>
      </c>
      <c r="AH107" t="n">
        <v>211245.0324720771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12.1988</v>
      </c>
      <c r="E108" t="n">
        <v>8.199999999999999</v>
      </c>
      <c r="F108" t="n">
        <v>5.09</v>
      </c>
      <c r="G108" t="n">
        <v>76.31</v>
      </c>
      <c r="H108" t="n">
        <v>1.48</v>
      </c>
      <c r="I108" t="n">
        <v>4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78.13</v>
      </c>
      <c r="Q108" t="n">
        <v>202.81</v>
      </c>
      <c r="R108" t="n">
        <v>19.12</v>
      </c>
      <c r="S108" t="n">
        <v>13.89</v>
      </c>
      <c r="T108" t="n">
        <v>938.0700000000001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170.5644793025218</v>
      </c>
      <c r="AB108" t="n">
        <v>233.3738453553594</v>
      </c>
      <c r="AC108" t="n">
        <v>211.1009730969604</v>
      </c>
      <c r="AD108" t="n">
        <v>170564.4793025218</v>
      </c>
      <c r="AE108" t="n">
        <v>233373.8453553594</v>
      </c>
      <c r="AF108" t="n">
        <v>4.395326484943609e-06</v>
      </c>
      <c r="AG108" t="n">
        <v>7.118055555555555</v>
      </c>
      <c r="AH108" t="n">
        <v>211100.9730969604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12.3123</v>
      </c>
      <c r="E109" t="n">
        <v>8.119999999999999</v>
      </c>
      <c r="F109" t="n">
        <v>5.06</v>
      </c>
      <c r="G109" t="n">
        <v>101.28</v>
      </c>
      <c r="H109" t="n">
        <v>1.49</v>
      </c>
      <c r="I109" t="n">
        <v>3</v>
      </c>
      <c r="J109" t="n">
        <v>330.83</v>
      </c>
      <c r="K109" t="n">
        <v>60.56</v>
      </c>
      <c r="L109" t="n">
        <v>27.75</v>
      </c>
      <c r="M109" t="n">
        <v>1</v>
      </c>
      <c r="N109" t="n">
        <v>102.53</v>
      </c>
      <c r="O109" t="n">
        <v>41037.15</v>
      </c>
      <c r="P109" t="n">
        <v>77.44</v>
      </c>
      <c r="Q109" t="n">
        <v>202.81</v>
      </c>
      <c r="R109" t="n">
        <v>18.42</v>
      </c>
      <c r="S109" t="n">
        <v>13.89</v>
      </c>
      <c r="T109" t="n">
        <v>594.95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169.7425974976432</v>
      </c>
      <c r="AB109" t="n">
        <v>232.2493104110589</v>
      </c>
      <c r="AC109" t="n">
        <v>210.0837621894489</v>
      </c>
      <c r="AD109" t="n">
        <v>169742.5974976432</v>
      </c>
      <c r="AE109" t="n">
        <v>232249.3104110589</v>
      </c>
      <c r="AF109" t="n">
        <v>4.436221454616127e-06</v>
      </c>
      <c r="AG109" t="n">
        <v>7.048611111111111</v>
      </c>
      <c r="AH109" t="n">
        <v>210083.7621894489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12.3056</v>
      </c>
      <c r="E110" t="n">
        <v>8.130000000000001</v>
      </c>
      <c r="F110" t="n">
        <v>5.07</v>
      </c>
      <c r="G110" t="n">
        <v>101.37</v>
      </c>
      <c r="H110" t="n">
        <v>1.51</v>
      </c>
      <c r="I110" t="n">
        <v>3</v>
      </c>
      <c r="J110" t="n">
        <v>331.42</v>
      </c>
      <c r="K110" t="n">
        <v>60.56</v>
      </c>
      <c r="L110" t="n">
        <v>28</v>
      </c>
      <c r="M110" t="n">
        <v>1</v>
      </c>
      <c r="N110" t="n">
        <v>102.87</v>
      </c>
      <c r="O110" t="n">
        <v>41109.75</v>
      </c>
      <c r="P110" t="n">
        <v>77.59999999999999</v>
      </c>
      <c r="Q110" t="n">
        <v>202.81</v>
      </c>
      <c r="R110" t="n">
        <v>18.58</v>
      </c>
      <c r="S110" t="n">
        <v>13.89</v>
      </c>
      <c r="T110" t="n">
        <v>674.29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169.8642565093477</v>
      </c>
      <c r="AB110" t="n">
        <v>232.4157696380897</v>
      </c>
      <c r="AC110" t="n">
        <v>210.2343347814789</v>
      </c>
      <c r="AD110" t="n">
        <v>169864.2565093477</v>
      </c>
      <c r="AE110" t="n">
        <v>232415.7696380897</v>
      </c>
      <c r="AF110" t="n">
        <v>4.433807390327087e-06</v>
      </c>
      <c r="AG110" t="n">
        <v>7.057291666666668</v>
      </c>
      <c r="AH110" t="n">
        <v>210234.3347814789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12.3026</v>
      </c>
      <c r="E111" t="n">
        <v>8.130000000000001</v>
      </c>
      <c r="F111" t="n">
        <v>5.07</v>
      </c>
      <c r="G111" t="n">
        <v>101.41</v>
      </c>
      <c r="H111" t="n">
        <v>1.52</v>
      </c>
      <c r="I111" t="n">
        <v>3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77.73999999999999</v>
      </c>
      <c r="Q111" t="n">
        <v>202.81</v>
      </c>
      <c r="R111" t="n">
        <v>18.61</v>
      </c>
      <c r="S111" t="n">
        <v>13.89</v>
      </c>
      <c r="T111" t="n">
        <v>690.9400000000001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169.9376805496323</v>
      </c>
      <c r="AB111" t="n">
        <v>232.516231649247</v>
      </c>
      <c r="AC111" t="n">
        <v>210.3252088392907</v>
      </c>
      <c r="AD111" t="n">
        <v>169937.6805496323</v>
      </c>
      <c r="AE111" t="n">
        <v>232516.231649247</v>
      </c>
      <c r="AF111" t="n">
        <v>4.432726466018563e-06</v>
      </c>
      <c r="AG111" t="n">
        <v>7.057291666666668</v>
      </c>
      <c r="AH111" t="n">
        <v>210325.2088392907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12.3039</v>
      </c>
      <c r="E112" t="n">
        <v>8.130000000000001</v>
      </c>
      <c r="F112" t="n">
        <v>5.07</v>
      </c>
      <c r="G112" t="n">
        <v>101.39</v>
      </c>
      <c r="H112" t="n">
        <v>1.53</v>
      </c>
      <c r="I112" t="n">
        <v>3</v>
      </c>
      <c r="J112" t="n">
        <v>332.6</v>
      </c>
      <c r="K112" t="n">
        <v>60.56</v>
      </c>
      <c r="L112" t="n">
        <v>28.5</v>
      </c>
      <c r="M112" t="n">
        <v>1</v>
      </c>
      <c r="N112" t="n">
        <v>103.55</v>
      </c>
      <c r="O112" t="n">
        <v>41255.45</v>
      </c>
      <c r="P112" t="n">
        <v>77.88</v>
      </c>
      <c r="Q112" t="n">
        <v>202.81</v>
      </c>
      <c r="R112" t="n">
        <v>18.62</v>
      </c>
      <c r="S112" t="n">
        <v>13.89</v>
      </c>
      <c r="T112" t="n">
        <v>695.0700000000001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169.9946130161983</v>
      </c>
      <c r="AB112" t="n">
        <v>232.5941291616858</v>
      </c>
      <c r="AC112" t="n">
        <v>210.3956719224722</v>
      </c>
      <c r="AD112" t="n">
        <v>169994.6130161983</v>
      </c>
      <c r="AE112" t="n">
        <v>232594.1291616858</v>
      </c>
      <c r="AF112" t="n">
        <v>4.433194866552257e-06</v>
      </c>
      <c r="AG112" t="n">
        <v>7.057291666666668</v>
      </c>
      <c r="AH112" t="n">
        <v>210395.6719224722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12.3031</v>
      </c>
      <c r="E113" t="n">
        <v>8.130000000000001</v>
      </c>
      <c r="F113" t="n">
        <v>5.07</v>
      </c>
      <c r="G113" t="n">
        <v>101.41</v>
      </c>
      <c r="H113" t="n">
        <v>1.54</v>
      </c>
      <c r="I113" t="n">
        <v>3</v>
      </c>
      <c r="J113" t="n">
        <v>333.2</v>
      </c>
      <c r="K113" t="n">
        <v>60.56</v>
      </c>
      <c r="L113" t="n">
        <v>28.75</v>
      </c>
      <c r="M113" t="n">
        <v>1</v>
      </c>
      <c r="N113" t="n">
        <v>103.89</v>
      </c>
      <c r="O113" t="n">
        <v>41328.54</v>
      </c>
      <c r="P113" t="n">
        <v>78.02</v>
      </c>
      <c r="Q113" t="n">
        <v>202.81</v>
      </c>
      <c r="R113" t="n">
        <v>18.56</v>
      </c>
      <c r="S113" t="n">
        <v>13.89</v>
      </c>
      <c r="T113" t="n">
        <v>664.86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170.0596123895986</v>
      </c>
      <c r="AB113" t="n">
        <v>232.683064171942</v>
      </c>
      <c r="AC113" t="n">
        <v>210.4761191001706</v>
      </c>
      <c r="AD113" t="n">
        <v>170059.6123895986</v>
      </c>
      <c r="AE113" t="n">
        <v>232683.064171942</v>
      </c>
      <c r="AF113" t="n">
        <v>4.432906620069985e-06</v>
      </c>
      <c r="AG113" t="n">
        <v>7.057291666666668</v>
      </c>
      <c r="AH113" t="n">
        <v>210476.1191001706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12.3064</v>
      </c>
      <c r="E114" t="n">
        <v>8.130000000000001</v>
      </c>
      <c r="F114" t="n">
        <v>5.07</v>
      </c>
      <c r="G114" t="n">
        <v>101.36</v>
      </c>
      <c r="H114" t="n">
        <v>1.55</v>
      </c>
      <c r="I114" t="n">
        <v>3</v>
      </c>
      <c r="J114" t="n">
        <v>333.79</v>
      </c>
      <c r="K114" t="n">
        <v>60.56</v>
      </c>
      <c r="L114" t="n">
        <v>29</v>
      </c>
      <c r="M114" t="n">
        <v>1</v>
      </c>
      <c r="N114" t="n">
        <v>104.24</v>
      </c>
      <c r="O114" t="n">
        <v>41401.93</v>
      </c>
      <c r="P114" t="n">
        <v>78.01000000000001</v>
      </c>
      <c r="Q114" t="n">
        <v>202.82</v>
      </c>
      <c r="R114" t="n">
        <v>18.51</v>
      </c>
      <c r="S114" t="n">
        <v>13.89</v>
      </c>
      <c r="T114" t="n">
        <v>638.54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170.0424961006296</v>
      </c>
      <c r="AB114" t="n">
        <v>232.6596449102573</v>
      </c>
      <c r="AC114" t="n">
        <v>210.454934939952</v>
      </c>
      <c r="AD114" t="n">
        <v>170042.4961006296</v>
      </c>
      <c r="AE114" t="n">
        <v>232659.6449102573</v>
      </c>
      <c r="AF114" t="n">
        <v>4.434095636809361e-06</v>
      </c>
      <c r="AG114" t="n">
        <v>7.057291666666668</v>
      </c>
      <c r="AH114" t="n">
        <v>210454.934939952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12.3094</v>
      </c>
      <c r="E115" t="n">
        <v>8.119999999999999</v>
      </c>
      <c r="F115" t="n">
        <v>5.07</v>
      </c>
      <c r="G115" t="n">
        <v>101.32</v>
      </c>
      <c r="H115" t="n">
        <v>1.56</v>
      </c>
      <c r="I115" t="n">
        <v>3</v>
      </c>
      <c r="J115" t="n">
        <v>334.39</v>
      </c>
      <c r="K115" t="n">
        <v>60.56</v>
      </c>
      <c r="L115" t="n">
        <v>29.25</v>
      </c>
      <c r="M115" t="n">
        <v>1</v>
      </c>
      <c r="N115" t="n">
        <v>104.58</v>
      </c>
      <c r="O115" t="n">
        <v>41475.37</v>
      </c>
      <c r="P115" t="n">
        <v>78.06999999999999</v>
      </c>
      <c r="Q115" t="n">
        <v>202.81</v>
      </c>
      <c r="R115" t="n">
        <v>18.47</v>
      </c>
      <c r="S115" t="n">
        <v>13.89</v>
      </c>
      <c r="T115" t="n">
        <v>617.9299999999999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170.0574887401257</v>
      </c>
      <c r="AB115" t="n">
        <v>232.6801585010444</v>
      </c>
      <c r="AC115" t="n">
        <v>210.4734907424254</v>
      </c>
      <c r="AD115" t="n">
        <v>170057.4887401257</v>
      </c>
      <c r="AE115" t="n">
        <v>232680.1585010444</v>
      </c>
      <c r="AF115" t="n">
        <v>4.435176561117885e-06</v>
      </c>
      <c r="AG115" t="n">
        <v>7.048611111111111</v>
      </c>
      <c r="AH115" t="n">
        <v>210473.4907424254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12.3069</v>
      </c>
      <c r="E116" t="n">
        <v>8.130000000000001</v>
      </c>
      <c r="F116" t="n">
        <v>5.07</v>
      </c>
      <c r="G116" t="n">
        <v>101.36</v>
      </c>
      <c r="H116" t="n">
        <v>1.57</v>
      </c>
      <c r="I116" t="n">
        <v>3</v>
      </c>
      <c r="J116" t="n">
        <v>334.98</v>
      </c>
      <c r="K116" t="n">
        <v>60.56</v>
      </c>
      <c r="L116" t="n">
        <v>29.5</v>
      </c>
      <c r="M116" t="n">
        <v>1</v>
      </c>
      <c r="N116" t="n">
        <v>104.93</v>
      </c>
      <c r="O116" t="n">
        <v>41548.98</v>
      </c>
      <c r="P116" t="n">
        <v>78.20999999999999</v>
      </c>
      <c r="Q116" t="n">
        <v>202.81</v>
      </c>
      <c r="R116" t="n">
        <v>18.48</v>
      </c>
      <c r="S116" t="n">
        <v>13.89</v>
      </c>
      <c r="T116" t="n">
        <v>622.84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170.1290110253594</v>
      </c>
      <c r="AB116" t="n">
        <v>232.7780184470417</v>
      </c>
      <c r="AC116" t="n">
        <v>210.562011072524</v>
      </c>
      <c r="AD116" t="n">
        <v>170129.0110253594</v>
      </c>
      <c r="AE116" t="n">
        <v>232778.0184470417</v>
      </c>
      <c r="AF116" t="n">
        <v>4.434275790860783e-06</v>
      </c>
      <c r="AG116" t="n">
        <v>7.057291666666668</v>
      </c>
      <c r="AH116" t="n">
        <v>210562.011072524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12.3052</v>
      </c>
      <c r="E117" t="n">
        <v>8.130000000000001</v>
      </c>
      <c r="F117" t="n">
        <v>5.07</v>
      </c>
      <c r="G117" t="n">
        <v>101.38</v>
      </c>
      <c r="H117" t="n">
        <v>1.58</v>
      </c>
      <c r="I117" t="n">
        <v>3</v>
      </c>
      <c r="J117" t="n">
        <v>335.58</v>
      </c>
      <c r="K117" t="n">
        <v>60.56</v>
      </c>
      <c r="L117" t="n">
        <v>29.75</v>
      </c>
      <c r="M117" t="n">
        <v>1</v>
      </c>
      <c r="N117" t="n">
        <v>105.28</v>
      </c>
      <c r="O117" t="n">
        <v>41622.76</v>
      </c>
      <c r="P117" t="n">
        <v>78.29000000000001</v>
      </c>
      <c r="Q117" t="n">
        <v>202.81</v>
      </c>
      <c r="R117" t="n">
        <v>18.57</v>
      </c>
      <c r="S117" t="n">
        <v>13.89</v>
      </c>
      <c r="T117" t="n">
        <v>671.1900000000001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170.1709405993546</v>
      </c>
      <c r="AB117" t="n">
        <v>232.835388339984</v>
      </c>
      <c r="AC117" t="n">
        <v>210.6139056634031</v>
      </c>
      <c r="AD117" t="n">
        <v>170170.9405993546</v>
      </c>
      <c r="AE117" t="n">
        <v>232835.388339984</v>
      </c>
      <c r="AF117" t="n">
        <v>4.43366326708595e-06</v>
      </c>
      <c r="AG117" t="n">
        <v>7.057291666666668</v>
      </c>
      <c r="AH117" t="n">
        <v>210613.9056634031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12.3085</v>
      </c>
      <c r="E118" t="n">
        <v>8.119999999999999</v>
      </c>
      <c r="F118" t="n">
        <v>5.07</v>
      </c>
      <c r="G118" t="n">
        <v>101.33</v>
      </c>
      <c r="H118" t="n">
        <v>1.59</v>
      </c>
      <c r="I118" t="n">
        <v>3</v>
      </c>
      <c r="J118" t="n">
        <v>336.18</v>
      </c>
      <c r="K118" t="n">
        <v>60.56</v>
      </c>
      <c r="L118" t="n">
        <v>30</v>
      </c>
      <c r="M118" t="n">
        <v>1</v>
      </c>
      <c r="N118" t="n">
        <v>105.63</v>
      </c>
      <c r="O118" t="n">
        <v>41696.71</v>
      </c>
      <c r="P118" t="n">
        <v>78.34999999999999</v>
      </c>
      <c r="Q118" t="n">
        <v>202.81</v>
      </c>
      <c r="R118" t="n">
        <v>18.5</v>
      </c>
      <c r="S118" t="n">
        <v>13.89</v>
      </c>
      <c r="T118" t="n">
        <v>632.51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170.1847464910576</v>
      </c>
      <c r="AB118" t="n">
        <v>232.8542781700851</v>
      </c>
      <c r="AC118" t="n">
        <v>210.6309926746314</v>
      </c>
      <c r="AD118" t="n">
        <v>170184.7464910576</v>
      </c>
      <c r="AE118" t="n">
        <v>232854.2781700851</v>
      </c>
      <c r="AF118" t="n">
        <v>4.434852283825329e-06</v>
      </c>
      <c r="AG118" t="n">
        <v>7.048611111111111</v>
      </c>
      <c r="AH118" t="n">
        <v>210630.9926746314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12.306</v>
      </c>
      <c r="E119" t="n">
        <v>8.130000000000001</v>
      </c>
      <c r="F119" t="n">
        <v>5.07</v>
      </c>
      <c r="G119" t="n">
        <v>101.37</v>
      </c>
      <c r="H119" t="n">
        <v>1.6</v>
      </c>
      <c r="I119" t="n">
        <v>3</v>
      </c>
      <c r="J119" t="n">
        <v>336.78</v>
      </c>
      <c r="K119" t="n">
        <v>60.56</v>
      </c>
      <c r="L119" t="n">
        <v>30.25</v>
      </c>
      <c r="M119" t="n">
        <v>1</v>
      </c>
      <c r="N119" t="n">
        <v>105.98</v>
      </c>
      <c r="O119" t="n">
        <v>41770.83</v>
      </c>
      <c r="P119" t="n">
        <v>78.68000000000001</v>
      </c>
      <c r="Q119" t="n">
        <v>202.81</v>
      </c>
      <c r="R119" t="n">
        <v>18.56</v>
      </c>
      <c r="S119" t="n">
        <v>13.89</v>
      </c>
      <c r="T119" t="n">
        <v>666.25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170.3403216482365</v>
      </c>
      <c r="AB119" t="n">
        <v>233.0671429636286</v>
      </c>
      <c r="AC119" t="n">
        <v>210.8235419510368</v>
      </c>
      <c r="AD119" t="n">
        <v>170340.3216482365</v>
      </c>
      <c r="AE119" t="n">
        <v>233067.1429636286</v>
      </c>
      <c r="AF119" t="n">
        <v>4.433951513568224e-06</v>
      </c>
      <c r="AG119" t="n">
        <v>7.057291666666668</v>
      </c>
      <c r="AH119" t="n">
        <v>210823.5419510368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12.3026</v>
      </c>
      <c r="E120" t="n">
        <v>8.130000000000001</v>
      </c>
      <c r="F120" t="n">
        <v>5.07</v>
      </c>
      <c r="G120" t="n">
        <v>101.41</v>
      </c>
      <c r="H120" t="n">
        <v>1.61</v>
      </c>
      <c r="I120" t="n">
        <v>3</v>
      </c>
      <c r="J120" t="n">
        <v>337.39</v>
      </c>
      <c r="K120" t="n">
        <v>60.56</v>
      </c>
      <c r="L120" t="n">
        <v>30.5</v>
      </c>
      <c r="M120" t="n">
        <v>1</v>
      </c>
      <c r="N120" t="n">
        <v>106.33</v>
      </c>
      <c r="O120" t="n">
        <v>41845.13</v>
      </c>
      <c r="P120" t="n">
        <v>78.81999999999999</v>
      </c>
      <c r="Q120" t="n">
        <v>202.83</v>
      </c>
      <c r="R120" t="n">
        <v>18.59</v>
      </c>
      <c r="S120" t="n">
        <v>13.89</v>
      </c>
      <c r="T120" t="n">
        <v>681.5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170.4154100744738</v>
      </c>
      <c r="AB120" t="n">
        <v>233.169882261074</v>
      </c>
      <c r="AC120" t="n">
        <v>210.9164759541295</v>
      </c>
      <c r="AD120" t="n">
        <v>170415.4100744738</v>
      </c>
      <c r="AE120" t="n">
        <v>233169.882261074</v>
      </c>
      <c r="AF120" t="n">
        <v>4.432726466018563e-06</v>
      </c>
      <c r="AG120" t="n">
        <v>7.057291666666668</v>
      </c>
      <c r="AH120" t="n">
        <v>210916.4759541295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12.3018</v>
      </c>
      <c r="E121" t="n">
        <v>8.130000000000001</v>
      </c>
      <c r="F121" t="n">
        <v>5.07</v>
      </c>
      <c r="G121" t="n">
        <v>101.42</v>
      </c>
      <c r="H121" t="n">
        <v>1.62</v>
      </c>
      <c r="I121" t="n">
        <v>3</v>
      </c>
      <c r="J121" t="n">
        <v>337.99</v>
      </c>
      <c r="K121" t="n">
        <v>60.56</v>
      </c>
      <c r="L121" t="n">
        <v>30.75</v>
      </c>
      <c r="M121" t="n">
        <v>1</v>
      </c>
      <c r="N121" t="n">
        <v>106.68</v>
      </c>
      <c r="O121" t="n">
        <v>41919.61</v>
      </c>
      <c r="P121" t="n">
        <v>78.88</v>
      </c>
      <c r="Q121" t="n">
        <v>202.83</v>
      </c>
      <c r="R121" t="n">
        <v>18.66</v>
      </c>
      <c r="S121" t="n">
        <v>13.89</v>
      </c>
      <c r="T121" t="n">
        <v>715.33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170.4450540081396</v>
      </c>
      <c r="AB121" t="n">
        <v>233.2104423989137</v>
      </c>
      <c r="AC121" t="n">
        <v>210.9531650893404</v>
      </c>
      <c r="AD121" t="n">
        <v>170445.0540081396</v>
      </c>
      <c r="AE121" t="n">
        <v>233210.4423989137</v>
      </c>
      <c r="AF121" t="n">
        <v>4.43243821953629e-06</v>
      </c>
      <c r="AG121" t="n">
        <v>7.057291666666668</v>
      </c>
      <c r="AH121" t="n">
        <v>210953.1650893404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12.3039</v>
      </c>
      <c r="E122" t="n">
        <v>8.130000000000001</v>
      </c>
      <c r="F122" t="n">
        <v>5.07</v>
      </c>
      <c r="G122" t="n">
        <v>101.39</v>
      </c>
      <c r="H122" t="n">
        <v>1.63</v>
      </c>
      <c r="I122" t="n">
        <v>3</v>
      </c>
      <c r="J122" t="n">
        <v>338.59</v>
      </c>
      <c r="K122" t="n">
        <v>60.56</v>
      </c>
      <c r="L122" t="n">
        <v>31</v>
      </c>
      <c r="M122" t="n">
        <v>1</v>
      </c>
      <c r="N122" t="n">
        <v>107.04</v>
      </c>
      <c r="O122" t="n">
        <v>41994.26</v>
      </c>
      <c r="P122" t="n">
        <v>78.8</v>
      </c>
      <c r="Q122" t="n">
        <v>202.81</v>
      </c>
      <c r="R122" t="n">
        <v>18.54</v>
      </c>
      <c r="S122" t="n">
        <v>13.89</v>
      </c>
      <c r="T122" t="n">
        <v>655.23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170.4015247987714</v>
      </c>
      <c r="AB122" t="n">
        <v>233.150883814283</v>
      </c>
      <c r="AC122" t="n">
        <v>210.8992906924358</v>
      </c>
      <c r="AD122" t="n">
        <v>170401.5247987715</v>
      </c>
      <c r="AE122" t="n">
        <v>233150.883814283</v>
      </c>
      <c r="AF122" t="n">
        <v>4.433194866552257e-06</v>
      </c>
      <c r="AG122" t="n">
        <v>7.057291666666668</v>
      </c>
      <c r="AH122" t="n">
        <v>210899.2906924358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12.3077</v>
      </c>
      <c r="E123" t="n">
        <v>8.119999999999999</v>
      </c>
      <c r="F123" t="n">
        <v>5.07</v>
      </c>
      <c r="G123" t="n">
        <v>101.34</v>
      </c>
      <c r="H123" t="n">
        <v>1.64</v>
      </c>
      <c r="I123" t="n">
        <v>3</v>
      </c>
      <c r="J123" t="n">
        <v>339.2</v>
      </c>
      <c r="K123" t="n">
        <v>60.56</v>
      </c>
      <c r="L123" t="n">
        <v>31.25</v>
      </c>
      <c r="M123" t="n">
        <v>1</v>
      </c>
      <c r="N123" t="n">
        <v>107.4</v>
      </c>
      <c r="O123" t="n">
        <v>42069.09</v>
      </c>
      <c r="P123" t="n">
        <v>78.83</v>
      </c>
      <c r="Q123" t="n">
        <v>202.81</v>
      </c>
      <c r="R123" t="n">
        <v>18.55</v>
      </c>
      <c r="S123" t="n">
        <v>13.89</v>
      </c>
      <c r="T123" t="n">
        <v>658.8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170.4000679410788</v>
      </c>
      <c r="AB123" t="n">
        <v>233.148890477316</v>
      </c>
      <c r="AC123" t="n">
        <v>210.8974875967512</v>
      </c>
      <c r="AD123" t="n">
        <v>170400.0679410789</v>
      </c>
      <c r="AE123" t="n">
        <v>233148.890477316</v>
      </c>
      <c r="AF123" t="n">
        <v>4.434564037343055e-06</v>
      </c>
      <c r="AG123" t="n">
        <v>7.048611111111111</v>
      </c>
      <c r="AH123" t="n">
        <v>210897.4875967512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12.3026</v>
      </c>
      <c r="E124" t="n">
        <v>8.130000000000001</v>
      </c>
      <c r="F124" t="n">
        <v>5.07</v>
      </c>
      <c r="G124" t="n">
        <v>101.41</v>
      </c>
      <c r="H124" t="n">
        <v>1.65</v>
      </c>
      <c r="I124" t="n">
        <v>3</v>
      </c>
      <c r="J124" t="n">
        <v>339.81</v>
      </c>
      <c r="K124" t="n">
        <v>60.56</v>
      </c>
      <c r="L124" t="n">
        <v>31.5</v>
      </c>
      <c r="M124" t="n">
        <v>1</v>
      </c>
      <c r="N124" t="n">
        <v>107.75</v>
      </c>
      <c r="O124" t="n">
        <v>42144.11</v>
      </c>
      <c r="P124" t="n">
        <v>78.98999999999999</v>
      </c>
      <c r="Q124" t="n">
        <v>202.81</v>
      </c>
      <c r="R124" t="n">
        <v>18.62</v>
      </c>
      <c r="S124" t="n">
        <v>13.89</v>
      </c>
      <c r="T124" t="n">
        <v>697.04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170.490608240421</v>
      </c>
      <c r="AB124" t="n">
        <v>233.272771709232</v>
      </c>
      <c r="AC124" t="n">
        <v>211.0095457777616</v>
      </c>
      <c r="AD124" t="n">
        <v>170490.608240421</v>
      </c>
      <c r="AE124" t="n">
        <v>233272.771709232</v>
      </c>
      <c r="AF124" t="n">
        <v>4.432726466018563e-06</v>
      </c>
      <c r="AG124" t="n">
        <v>7.057291666666668</v>
      </c>
      <c r="AH124" t="n">
        <v>211009.5457777616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12.3018</v>
      </c>
      <c r="E125" t="n">
        <v>8.130000000000001</v>
      </c>
      <c r="F125" t="n">
        <v>5.07</v>
      </c>
      <c r="G125" t="n">
        <v>101.42</v>
      </c>
      <c r="H125" t="n">
        <v>1.66</v>
      </c>
      <c r="I125" t="n">
        <v>3</v>
      </c>
      <c r="J125" t="n">
        <v>340.42</v>
      </c>
      <c r="K125" t="n">
        <v>60.56</v>
      </c>
      <c r="L125" t="n">
        <v>31.75</v>
      </c>
      <c r="M125" t="n">
        <v>1</v>
      </c>
      <c r="N125" t="n">
        <v>108.11</v>
      </c>
      <c r="O125" t="n">
        <v>42219.3</v>
      </c>
      <c r="P125" t="n">
        <v>79.03</v>
      </c>
      <c r="Q125" t="n">
        <v>202.81</v>
      </c>
      <c r="R125" t="n">
        <v>18.68</v>
      </c>
      <c r="S125" t="n">
        <v>13.89</v>
      </c>
      <c r="T125" t="n">
        <v>724.6799999999999</v>
      </c>
      <c r="U125" t="n">
        <v>0.74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170.5114096459361</v>
      </c>
      <c r="AB125" t="n">
        <v>233.3012331099509</v>
      </c>
      <c r="AC125" t="n">
        <v>211.0352908623417</v>
      </c>
      <c r="AD125" t="n">
        <v>170511.409645936</v>
      </c>
      <c r="AE125" t="n">
        <v>233301.2331099508</v>
      </c>
      <c r="AF125" t="n">
        <v>4.43243821953629e-06</v>
      </c>
      <c r="AG125" t="n">
        <v>7.057291666666668</v>
      </c>
      <c r="AH125" t="n">
        <v>211035.2908623417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12.2963</v>
      </c>
      <c r="E126" t="n">
        <v>8.130000000000001</v>
      </c>
      <c r="F126" t="n">
        <v>5.07</v>
      </c>
      <c r="G126" t="n">
        <v>101.49</v>
      </c>
      <c r="H126" t="n">
        <v>1.67</v>
      </c>
      <c r="I126" t="n">
        <v>3</v>
      </c>
      <c r="J126" t="n">
        <v>341.03</v>
      </c>
      <c r="K126" t="n">
        <v>60.56</v>
      </c>
      <c r="L126" t="n">
        <v>32</v>
      </c>
      <c r="M126" t="n">
        <v>1</v>
      </c>
      <c r="N126" t="n">
        <v>108.48</v>
      </c>
      <c r="O126" t="n">
        <v>42294.68</v>
      </c>
      <c r="P126" t="n">
        <v>79.13</v>
      </c>
      <c r="Q126" t="n">
        <v>202.81</v>
      </c>
      <c r="R126" t="n">
        <v>18.74</v>
      </c>
      <c r="S126" t="n">
        <v>13.89</v>
      </c>
      <c r="T126" t="n">
        <v>753.22</v>
      </c>
      <c r="U126" t="n">
        <v>0.74</v>
      </c>
      <c r="V126" t="n">
        <v>0.76</v>
      </c>
      <c r="W126" t="n">
        <v>0.64</v>
      </c>
      <c r="X126" t="n">
        <v>0.04</v>
      </c>
      <c r="Y126" t="n">
        <v>1</v>
      </c>
      <c r="Z126" t="n">
        <v>10</v>
      </c>
      <c r="AA126" t="n">
        <v>170.5770430421422</v>
      </c>
      <c r="AB126" t="n">
        <v>233.3910356181811</v>
      </c>
      <c r="AC126" t="n">
        <v>211.1165227452251</v>
      </c>
      <c r="AD126" t="n">
        <v>170577.0430421422</v>
      </c>
      <c r="AE126" t="n">
        <v>233391.0356181811</v>
      </c>
      <c r="AF126" t="n">
        <v>4.430456524970661e-06</v>
      </c>
      <c r="AG126" t="n">
        <v>7.057291666666668</v>
      </c>
      <c r="AH126" t="n">
        <v>211116.5227452251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12.3022</v>
      </c>
      <c r="E127" t="n">
        <v>8.130000000000001</v>
      </c>
      <c r="F127" t="n">
        <v>5.07</v>
      </c>
      <c r="G127" t="n">
        <v>101.42</v>
      </c>
      <c r="H127" t="n">
        <v>1.68</v>
      </c>
      <c r="I127" t="n">
        <v>3</v>
      </c>
      <c r="J127" t="n">
        <v>341.64</v>
      </c>
      <c r="K127" t="n">
        <v>60.56</v>
      </c>
      <c r="L127" t="n">
        <v>32.25</v>
      </c>
      <c r="M127" t="n">
        <v>1</v>
      </c>
      <c r="N127" t="n">
        <v>108.84</v>
      </c>
      <c r="O127" t="n">
        <v>42370.23</v>
      </c>
      <c r="P127" t="n">
        <v>79.13</v>
      </c>
      <c r="Q127" t="n">
        <v>202.81</v>
      </c>
      <c r="R127" t="n">
        <v>18.64</v>
      </c>
      <c r="S127" t="n">
        <v>13.89</v>
      </c>
      <c r="T127" t="n">
        <v>702.91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170.5540913892251</v>
      </c>
      <c r="AB127" t="n">
        <v>233.3596321541045</v>
      </c>
      <c r="AC127" t="n">
        <v>211.0881163836849</v>
      </c>
      <c r="AD127" t="n">
        <v>170554.0913892251</v>
      </c>
      <c r="AE127" t="n">
        <v>233359.6321541045</v>
      </c>
      <c r="AF127" t="n">
        <v>4.432582342777427e-06</v>
      </c>
      <c r="AG127" t="n">
        <v>7.057291666666668</v>
      </c>
      <c r="AH127" t="n">
        <v>211088.1163836849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12.3018</v>
      </c>
      <c r="E128" t="n">
        <v>8.130000000000001</v>
      </c>
      <c r="F128" t="n">
        <v>5.07</v>
      </c>
      <c r="G128" t="n">
        <v>101.42</v>
      </c>
      <c r="H128" t="n">
        <v>1.69</v>
      </c>
      <c r="I128" t="n">
        <v>3</v>
      </c>
      <c r="J128" t="n">
        <v>342.26</v>
      </c>
      <c r="K128" t="n">
        <v>60.56</v>
      </c>
      <c r="L128" t="n">
        <v>32.5</v>
      </c>
      <c r="M128" t="n">
        <v>1</v>
      </c>
      <c r="N128" t="n">
        <v>109.2</v>
      </c>
      <c r="O128" t="n">
        <v>42445.98</v>
      </c>
      <c r="P128" t="n">
        <v>79.23999999999999</v>
      </c>
      <c r="Q128" t="n">
        <v>202.81</v>
      </c>
      <c r="R128" t="n">
        <v>18.6</v>
      </c>
      <c r="S128" t="n">
        <v>13.89</v>
      </c>
      <c r="T128" t="n">
        <v>686.8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170.604307538851</v>
      </c>
      <c r="AB128" t="n">
        <v>233.4283401054028</v>
      </c>
      <c r="AC128" t="n">
        <v>211.1502669445435</v>
      </c>
      <c r="AD128" t="n">
        <v>170604.307538851</v>
      </c>
      <c r="AE128" t="n">
        <v>233428.3401054028</v>
      </c>
      <c r="AF128" t="n">
        <v>4.43243821953629e-06</v>
      </c>
      <c r="AG128" t="n">
        <v>7.057291666666668</v>
      </c>
      <c r="AH128" t="n">
        <v>211150.2669445435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12.3005</v>
      </c>
      <c r="E129" t="n">
        <v>8.130000000000001</v>
      </c>
      <c r="F129" t="n">
        <v>5.07</v>
      </c>
      <c r="G129" t="n">
        <v>101.44</v>
      </c>
      <c r="H129" t="n">
        <v>1.7</v>
      </c>
      <c r="I129" t="n">
        <v>3</v>
      </c>
      <c r="J129" t="n">
        <v>342.87</v>
      </c>
      <c r="K129" t="n">
        <v>60.56</v>
      </c>
      <c r="L129" t="n">
        <v>32.75</v>
      </c>
      <c r="M129" t="n">
        <v>1</v>
      </c>
      <c r="N129" t="n">
        <v>109.57</v>
      </c>
      <c r="O129" t="n">
        <v>42521.91</v>
      </c>
      <c r="P129" t="n">
        <v>79.27</v>
      </c>
      <c r="Q129" t="n">
        <v>202.82</v>
      </c>
      <c r="R129" t="n">
        <v>18.64</v>
      </c>
      <c r="S129" t="n">
        <v>13.89</v>
      </c>
      <c r="T129" t="n">
        <v>705.27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170.6226407932786</v>
      </c>
      <c r="AB129" t="n">
        <v>233.4534244729168</v>
      </c>
      <c r="AC129" t="n">
        <v>211.1729572952281</v>
      </c>
      <c r="AD129" t="n">
        <v>170622.6407932786</v>
      </c>
      <c r="AE129" t="n">
        <v>233453.4244729168</v>
      </c>
      <c r="AF129" t="n">
        <v>4.431969819002595e-06</v>
      </c>
      <c r="AG129" t="n">
        <v>7.057291666666668</v>
      </c>
      <c r="AH129" t="n">
        <v>211172.9572952281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12.2997</v>
      </c>
      <c r="E130" t="n">
        <v>8.130000000000001</v>
      </c>
      <c r="F130" t="n">
        <v>5.07</v>
      </c>
      <c r="G130" t="n">
        <v>101.45</v>
      </c>
      <c r="H130" t="n">
        <v>1.71</v>
      </c>
      <c r="I130" t="n">
        <v>3</v>
      </c>
      <c r="J130" t="n">
        <v>343.49</v>
      </c>
      <c r="K130" t="n">
        <v>60.56</v>
      </c>
      <c r="L130" t="n">
        <v>33</v>
      </c>
      <c r="M130" t="n">
        <v>1</v>
      </c>
      <c r="N130" t="n">
        <v>109.94</v>
      </c>
      <c r="O130" t="n">
        <v>42598.03</v>
      </c>
      <c r="P130" t="n">
        <v>79.31999999999999</v>
      </c>
      <c r="Q130" t="n">
        <v>202.81</v>
      </c>
      <c r="R130" t="n">
        <v>18.71</v>
      </c>
      <c r="S130" t="n">
        <v>13.89</v>
      </c>
      <c r="T130" t="n">
        <v>738.13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170.6478788025046</v>
      </c>
      <c r="AB130" t="n">
        <v>233.4879562305621</v>
      </c>
      <c r="AC130" t="n">
        <v>211.2041933903894</v>
      </c>
      <c r="AD130" t="n">
        <v>170647.8788025046</v>
      </c>
      <c r="AE130" t="n">
        <v>233487.9562305621</v>
      </c>
      <c r="AF130" t="n">
        <v>4.431681572520322e-06</v>
      </c>
      <c r="AG130" t="n">
        <v>7.057291666666668</v>
      </c>
      <c r="AH130" t="n">
        <v>211204.1933903894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12.3001</v>
      </c>
      <c r="E131" t="n">
        <v>8.130000000000001</v>
      </c>
      <c r="F131" t="n">
        <v>5.07</v>
      </c>
      <c r="G131" t="n">
        <v>101.44</v>
      </c>
      <c r="H131" t="n">
        <v>1.72</v>
      </c>
      <c r="I131" t="n">
        <v>3</v>
      </c>
      <c r="J131" t="n">
        <v>344.11</v>
      </c>
      <c r="K131" t="n">
        <v>60.56</v>
      </c>
      <c r="L131" t="n">
        <v>33.25</v>
      </c>
      <c r="M131" t="n">
        <v>1</v>
      </c>
      <c r="N131" t="n">
        <v>110.3</v>
      </c>
      <c r="O131" t="n">
        <v>42674.47</v>
      </c>
      <c r="P131" t="n">
        <v>79.33</v>
      </c>
      <c r="Q131" t="n">
        <v>202.81</v>
      </c>
      <c r="R131" t="n">
        <v>18.66</v>
      </c>
      <c r="S131" t="n">
        <v>13.89</v>
      </c>
      <c r="T131" t="n">
        <v>715.64</v>
      </c>
      <c r="U131" t="n">
        <v>0.74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170.6507445095802</v>
      </c>
      <c r="AB131" t="n">
        <v>233.4918772174091</v>
      </c>
      <c r="AC131" t="n">
        <v>211.2077401637549</v>
      </c>
      <c r="AD131" t="n">
        <v>170650.7445095803</v>
      </c>
      <c r="AE131" t="n">
        <v>233491.8772174091</v>
      </c>
      <c r="AF131" t="n">
        <v>4.431825695761459e-06</v>
      </c>
      <c r="AG131" t="n">
        <v>7.057291666666668</v>
      </c>
      <c r="AH131" t="n">
        <v>211207.7401637549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12.3005</v>
      </c>
      <c r="E132" t="n">
        <v>8.130000000000001</v>
      </c>
      <c r="F132" t="n">
        <v>5.07</v>
      </c>
      <c r="G132" t="n">
        <v>101.44</v>
      </c>
      <c r="H132" t="n">
        <v>1.73</v>
      </c>
      <c r="I132" t="n">
        <v>3</v>
      </c>
      <c r="J132" t="n">
        <v>344.73</v>
      </c>
      <c r="K132" t="n">
        <v>60.56</v>
      </c>
      <c r="L132" t="n">
        <v>33.5</v>
      </c>
      <c r="M132" t="n">
        <v>1</v>
      </c>
      <c r="N132" t="n">
        <v>110.67</v>
      </c>
      <c r="O132" t="n">
        <v>42750.97</v>
      </c>
      <c r="P132" t="n">
        <v>79.34</v>
      </c>
      <c r="Q132" t="n">
        <v>202.81</v>
      </c>
      <c r="R132" t="n">
        <v>18.6</v>
      </c>
      <c r="S132" t="n">
        <v>13.89</v>
      </c>
      <c r="T132" t="n">
        <v>682.52</v>
      </c>
      <c r="U132" t="n">
        <v>0.75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170.6536100302761</v>
      </c>
      <c r="AB132" t="n">
        <v>233.495797949243</v>
      </c>
      <c r="AC132" t="n">
        <v>211.2112867064453</v>
      </c>
      <c r="AD132" t="n">
        <v>170653.6100302761</v>
      </c>
      <c r="AE132" t="n">
        <v>233495.797949243</v>
      </c>
      <c r="AF132" t="n">
        <v>4.431969819002595e-06</v>
      </c>
      <c r="AG132" t="n">
        <v>7.057291666666668</v>
      </c>
      <c r="AH132" t="n">
        <v>211211.2867064453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12.3005</v>
      </c>
      <c r="E133" t="n">
        <v>8.130000000000001</v>
      </c>
      <c r="F133" t="n">
        <v>5.07</v>
      </c>
      <c r="G133" t="n">
        <v>101.44</v>
      </c>
      <c r="H133" t="n">
        <v>1.74</v>
      </c>
      <c r="I133" t="n">
        <v>3</v>
      </c>
      <c r="J133" t="n">
        <v>345.35</v>
      </c>
      <c r="K133" t="n">
        <v>60.56</v>
      </c>
      <c r="L133" t="n">
        <v>33.75</v>
      </c>
      <c r="M133" t="n">
        <v>1</v>
      </c>
      <c r="N133" t="n">
        <v>111.05</v>
      </c>
      <c r="O133" t="n">
        <v>42827.67</v>
      </c>
      <c r="P133" t="n">
        <v>79.31</v>
      </c>
      <c r="Q133" t="n">
        <v>202.81</v>
      </c>
      <c r="R133" t="n">
        <v>18.64</v>
      </c>
      <c r="S133" t="n">
        <v>13.89</v>
      </c>
      <c r="T133" t="n">
        <v>704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170.6403375001343</v>
      </c>
      <c r="AB133" t="n">
        <v>233.4776378879603</v>
      </c>
      <c r="AC133" t="n">
        <v>211.1948598159237</v>
      </c>
      <c r="AD133" t="n">
        <v>170640.3375001343</v>
      </c>
      <c r="AE133" t="n">
        <v>233477.6378879603</v>
      </c>
      <c r="AF133" t="n">
        <v>4.431969819002595e-06</v>
      </c>
      <c r="AG133" t="n">
        <v>7.057291666666668</v>
      </c>
      <c r="AH133" t="n">
        <v>211194.8598159237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12.2968</v>
      </c>
      <c r="E134" t="n">
        <v>8.130000000000001</v>
      </c>
      <c r="F134" t="n">
        <v>5.07</v>
      </c>
      <c r="G134" t="n">
        <v>101.49</v>
      </c>
      <c r="H134" t="n">
        <v>1.75</v>
      </c>
      <c r="I134" t="n">
        <v>3</v>
      </c>
      <c r="J134" t="n">
        <v>345.97</v>
      </c>
      <c r="K134" t="n">
        <v>60.56</v>
      </c>
      <c r="L134" t="n">
        <v>34</v>
      </c>
      <c r="M134" t="n">
        <v>1</v>
      </c>
      <c r="N134" t="n">
        <v>111.42</v>
      </c>
      <c r="O134" t="n">
        <v>42904.56</v>
      </c>
      <c r="P134" t="n">
        <v>79.41</v>
      </c>
      <c r="Q134" t="n">
        <v>202.81</v>
      </c>
      <c r="R134" t="n">
        <v>18.74</v>
      </c>
      <c r="S134" t="n">
        <v>13.89</v>
      </c>
      <c r="T134" t="n">
        <v>754.5599999999999</v>
      </c>
      <c r="U134" t="n">
        <v>0.74</v>
      </c>
      <c r="V134" t="n">
        <v>0.76</v>
      </c>
      <c r="W134" t="n">
        <v>0.64</v>
      </c>
      <c r="X134" t="n">
        <v>0.04</v>
      </c>
      <c r="Y134" t="n">
        <v>1</v>
      </c>
      <c r="Z134" t="n">
        <v>10</v>
      </c>
      <c r="AA134" t="n">
        <v>170.6990113541456</v>
      </c>
      <c r="AB134" t="n">
        <v>233.5579180435263</v>
      </c>
      <c r="AC134" t="n">
        <v>211.2674781461163</v>
      </c>
      <c r="AD134" t="n">
        <v>170699.0113541456</v>
      </c>
      <c r="AE134" t="n">
        <v>233557.9180435263</v>
      </c>
      <c r="AF134" t="n">
        <v>4.430636679022081e-06</v>
      </c>
      <c r="AG134" t="n">
        <v>7.057291666666668</v>
      </c>
      <c r="AH134" t="n">
        <v>211267.4781461163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12.3001</v>
      </c>
      <c r="E135" t="n">
        <v>8.130000000000001</v>
      </c>
      <c r="F135" t="n">
        <v>5.07</v>
      </c>
      <c r="G135" t="n">
        <v>101.44</v>
      </c>
      <c r="H135" t="n">
        <v>1.76</v>
      </c>
      <c r="I135" t="n">
        <v>3</v>
      </c>
      <c r="J135" t="n">
        <v>346.6</v>
      </c>
      <c r="K135" t="n">
        <v>60.56</v>
      </c>
      <c r="L135" t="n">
        <v>34.25</v>
      </c>
      <c r="M135" t="n">
        <v>1</v>
      </c>
      <c r="N135" t="n">
        <v>111.8</v>
      </c>
      <c r="O135" t="n">
        <v>42981.64</v>
      </c>
      <c r="P135" t="n">
        <v>79.36</v>
      </c>
      <c r="Q135" t="n">
        <v>202.81</v>
      </c>
      <c r="R135" t="n">
        <v>18.71</v>
      </c>
      <c r="S135" t="n">
        <v>13.89</v>
      </c>
      <c r="T135" t="n">
        <v>737.96</v>
      </c>
      <c r="U135" t="n">
        <v>0.74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170.6640174713455</v>
      </c>
      <c r="AB135" t="n">
        <v>233.5100378692581</v>
      </c>
      <c r="AC135" t="n">
        <v>211.22416758848</v>
      </c>
      <c r="AD135" t="n">
        <v>170664.0174713455</v>
      </c>
      <c r="AE135" t="n">
        <v>233510.0378692581</v>
      </c>
      <c r="AF135" t="n">
        <v>4.431825695761459e-06</v>
      </c>
      <c r="AG135" t="n">
        <v>7.057291666666668</v>
      </c>
      <c r="AH135" t="n">
        <v>211224.16758848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12.2976</v>
      </c>
      <c r="E136" t="n">
        <v>8.130000000000001</v>
      </c>
      <c r="F136" t="n">
        <v>5.07</v>
      </c>
      <c r="G136" t="n">
        <v>101.48</v>
      </c>
      <c r="H136" t="n">
        <v>1.77</v>
      </c>
      <c r="I136" t="n">
        <v>3</v>
      </c>
      <c r="J136" t="n">
        <v>347.23</v>
      </c>
      <c r="K136" t="n">
        <v>60.56</v>
      </c>
      <c r="L136" t="n">
        <v>34.5</v>
      </c>
      <c r="M136" t="n">
        <v>1</v>
      </c>
      <c r="N136" t="n">
        <v>112.17</v>
      </c>
      <c r="O136" t="n">
        <v>43058.93</v>
      </c>
      <c r="P136" t="n">
        <v>79.34999999999999</v>
      </c>
      <c r="Q136" t="n">
        <v>202.81</v>
      </c>
      <c r="R136" t="n">
        <v>18.73</v>
      </c>
      <c r="S136" t="n">
        <v>13.89</v>
      </c>
      <c r="T136" t="n">
        <v>748.3099999999999</v>
      </c>
      <c r="U136" t="n">
        <v>0.74</v>
      </c>
      <c r="V136" t="n">
        <v>0.76</v>
      </c>
      <c r="W136" t="n">
        <v>0.64</v>
      </c>
      <c r="X136" t="n">
        <v>0.04</v>
      </c>
      <c r="Y136" t="n">
        <v>1</v>
      </c>
      <c r="Z136" t="n">
        <v>10</v>
      </c>
      <c r="AA136" t="n">
        <v>170.6693388469739</v>
      </c>
      <c r="AB136" t="n">
        <v>233.5173188101553</v>
      </c>
      <c r="AC136" t="n">
        <v>211.2307536465969</v>
      </c>
      <c r="AD136" t="n">
        <v>170669.3388469739</v>
      </c>
      <c r="AE136" t="n">
        <v>233517.3188101553</v>
      </c>
      <c r="AF136" t="n">
        <v>4.430924925504355e-06</v>
      </c>
      <c r="AG136" t="n">
        <v>7.057291666666668</v>
      </c>
      <c r="AH136" t="n">
        <v>211230.7536465969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12.2959</v>
      </c>
      <c r="E137" t="n">
        <v>8.130000000000001</v>
      </c>
      <c r="F137" t="n">
        <v>5.08</v>
      </c>
      <c r="G137" t="n">
        <v>101.5</v>
      </c>
      <c r="H137" t="n">
        <v>1.78</v>
      </c>
      <c r="I137" t="n">
        <v>3</v>
      </c>
      <c r="J137" t="n">
        <v>347.85</v>
      </c>
      <c r="K137" t="n">
        <v>60.56</v>
      </c>
      <c r="L137" t="n">
        <v>34.75</v>
      </c>
      <c r="M137" t="n">
        <v>1</v>
      </c>
      <c r="N137" t="n">
        <v>112.55</v>
      </c>
      <c r="O137" t="n">
        <v>43136.41</v>
      </c>
      <c r="P137" t="n">
        <v>79.47</v>
      </c>
      <c r="Q137" t="n">
        <v>202.81</v>
      </c>
      <c r="R137" t="n">
        <v>18.78</v>
      </c>
      <c r="S137" t="n">
        <v>13.89</v>
      </c>
      <c r="T137" t="n">
        <v>777.02</v>
      </c>
      <c r="U137" t="n">
        <v>0.74</v>
      </c>
      <c r="V137" t="n">
        <v>0.76</v>
      </c>
      <c r="W137" t="n">
        <v>0.64</v>
      </c>
      <c r="X137" t="n">
        <v>0.04</v>
      </c>
      <c r="Y137" t="n">
        <v>1</v>
      </c>
      <c r="Z137" t="n">
        <v>10</v>
      </c>
      <c r="AA137" t="n">
        <v>170.7543974342039</v>
      </c>
      <c r="AB137" t="n">
        <v>233.6336997217234</v>
      </c>
      <c r="AC137" t="n">
        <v>211.3360273273066</v>
      </c>
      <c r="AD137" t="n">
        <v>170754.3974342039</v>
      </c>
      <c r="AE137" t="n">
        <v>233633.6997217234</v>
      </c>
      <c r="AF137" t="n">
        <v>4.430312401729524e-06</v>
      </c>
      <c r="AG137" t="n">
        <v>7.057291666666668</v>
      </c>
      <c r="AH137" t="n">
        <v>211336.0273273066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12.2959</v>
      </c>
      <c r="E138" t="n">
        <v>8.130000000000001</v>
      </c>
      <c r="F138" t="n">
        <v>5.08</v>
      </c>
      <c r="G138" t="n">
        <v>101.5</v>
      </c>
      <c r="H138" t="n">
        <v>1.79</v>
      </c>
      <c r="I138" t="n">
        <v>3</v>
      </c>
      <c r="J138" t="n">
        <v>348.48</v>
      </c>
      <c r="K138" t="n">
        <v>60.56</v>
      </c>
      <c r="L138" t="n">
        <v>35</v>
      </c>
      <c r="M138" t="n">
        <v>1</v>
      </c>
      <c r="N138" t="n">
        <v>112.93</v>
      </c>
      <c r="O138" t="n">
        <v>43214.09</v>
      </c>
      <c r="P138" t="n">
        <v>79.54000000000001</v>
      </c>
      <c r="Q138" t="n">
        <v>202.81</v>
      </c>
      <c r="R138" t="n">
        <v>18.81</v>
      </c>
      <c r="S138" t="n">
        <v>13.89</v>
      </c>
      <c r="T138" t="n">
        <v>788.49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170.7853782570543</v>
      </c>
      <c r="AB138" t="n">
        <v>233.6760890503248</v>
      </c>
      <c r="AC138" t="n">
        <v>211.3743710778801</v>
      </c>
      <c r="AD138" t="n">
        <v>170785.3782570543</v>
      </c>
      <c r="AE138" t="n">
        <v>233676.0890503248</v>
      </c>
      <c r="AF138" t="n">
        <v>4.430312401729524e-06</v>
      </c>
      <c r="AG138" t="n">
        <v>7.057291666666668</v>
      </c>
      <c r="AH138" t="n">
        <v>211374.3710778801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12.2984</v>
      </c>
      <c r="E139" t="n">
        <v>8.130000000000001</v>
      </c>
      <c r="F139" t="n">
        <v>5.07</v>
      </c>
      <c r="G139" t="n">
        <v>101.47</v>
      </c>
      <c r="H139" t="n">
        <v>1.8</v>
      </c>
      <c r="I139" t="n">
        <v>3</v>
      </c>
      <c r="J139" t="n">
        <v>349.12</v>
      </c>
      <c r="K139" t="n">
        <v>60.56</v>
      </c>
      <c r="L139" t="n">
        <v>35.25</v>
      </c>
      <c r="M139" t="n">
        <v>1</v>
      </c>
      <c r="N139" t="n">
        <v>113.31</v>
      </c>
      <c r="O139" t="n">
        <v>43291.97</v>
      </c>
      <c r="P139" t="n">
        <v>79.56999999999999</v>
      </c>
      <c r="Q139" t="n">
        <v>202.81</v>
      </c>
      <c r="R139" t="n">
        <v>18.77</v>
      </c>
      <c r="S139" t="n">
        <v>13.89</v>
      </c>
      <c r="T139" t="n">
        <v>767.5</v>
      </c>
      <c r="U139" t="n">
        <v>0.74</v>
      </c>
      <c r="V139" t="n">
        <v>0.76</v>
      </c>
      <c r="W139" t="n">
        <v>0.64</v>
      </c>
      <c r="X139" t="n">
        <v>0.04</v>
      </c>
      <c r="Y139" t="n">
        <v>1</v>
      </c>
      <c r="Z139" t="n">
        <v>10</v>
      </c>
      <c r="AA139" t="n">
        <v>170.7635683006068</v>
      </c>
      <c r="AB139" t="n">
        <v>233.646247705726</v>
      </c>
      <c r="AC139" t="n">
        <v>211.3473777493271</v>
      </c>
      <c r="AD139" t="n">
        <v>170763.5683006068</v>
      </c>
      <c r="AE139" t="n">
        <v>233646.247705726</v>
      </c>
      <c r="AF139" t="n">
        <v>4.431213171986629e-06</v>
      </c>
      <c r="AG139" t="n">
        <v>7.057291666666668</v>
      </c>
      <c r="AH139" t="n">
        <v>211347.3777493271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12.2997</v>
      </c>
      <c r="E140" t="n">
        <v>8.130000000000001</v>
      </c>
      <c r="F140" t="n">
        <v>5.07</v>
      </c>
      <c r="G140" t="n">
        <v>101.45</v>
      </c>
      <c r="H140" t="n">
        <v>1.81</v>
      </c>
      <c r="I140" t="n">
        <v>3</v>
      </c>
      <c r="J140" t="n">
        <v>349.75</v>
      </c>
      <c r="K140" t="n">
        <v>60.56</v>
      </c>
      <c r="L140" t="n">
        <v>35.5</v>
      </c>
      <c r="M140" t="n">
        <v>1</v>
      </c>
      <c r="N140" t="n">
        <v>113.69</v>
      </c>
      <c r="O140" t="n">
        <v>43370.05</v>
      </c>
      <c r="P140" t="n">
        <v>79.5</v>
      </c>
      <c r="Q140" t="n">
        <v>202.81</v>
      </c>
      <c r="R140" t="n">
        <v>18.72</v>
      </c>
      <c r="S140" t="n">
        <v>13.89</v>
      </c>
      <c r="T140" t="n">
        <v>744.22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170.7275191630055</v>
      </c>
      <c r="AB140" t="n">
        <v>233.5969236852841</v>
      </c>
      <c r="AC140" t="n">
        <v>211.3027611441696</v>
      </c>
      <c r="AD140" t="n">
        <v>170727.5191630055</v>
      </c>
      <c r="AE140" t="n">
        <v>233596.9236852841</v>
      </c>
      <c r="AF140" t="n">
        <v>4.431681572520322e-06</v>
      </c>
      <c r="AG140" t="n">
        <v>7.057291666666668</v>
      </c>
      <c r="AH140" t="n">
        <v>211302.7611441695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12.2959</v>
      </c>
      <c r="E141" t="n">
        <v>8.130000000000001</v>
      </c>
      <c r="F141" t="n">
        <v>5.08</v>
      </c>
      <c r="G141" t="n">
        <v>101.5</v>
      </c>
      <c r="H141" t="n">
        <v>1.82</v>
      </c>
      <c r="I141" t="n">
        <v>3</v>
      </c>
      <c r="J141" t="n">
        <v>350.38</v>
      </c>
      <c r="K141" t="n">
        <v>60.56</v>
      </c>
      <c r="L141" t="n">
        <v>35.75</v>
      </c>
      <c r="M141" t="n">
        <v>0</v>
      </c>
      <c r="N141" t="n">
        <v>114.08</v>
      </c>
      <c r="O141" t="n">
        <v>43448.34</v>
      </c>
      <c r="P141" t="n">
        <v>79.65000000000001</v>
      </c>
      <c r="Q141" t="n">
        <v>202.81</v>
      </c>
      <c r="R141" t="n">
        <v>18.73</v>
      </c>
      <c r="S141" t="n">
        <v>13.89</v>
      </c>
      <c r="T141" t="n">
        <v>751.91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170.834062407248</v>
      </c>
      <c r="AB141" t="n">
        <v>233.7427008524128</v>
      </c>
      <c r="AC141" t="n">
        <v>211.434625543067</v>
      </c>
      <c r="AD141" t="n">
        <v>170834.062407248</v>
      </c>
      <c r="AE141" t="n">
        <v>233742.7008524128</v>
      </c>
      <c r="AF141" t="n">
        <v>4.430312401729524e-06</v>
      </c>
      <c r="AG141" t="n">
        <v>7.057291666666668</v>
      </c>
      <c r="AH141" t="n">
        <v>211434.625543067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12.9688</v>
      </c>
      <c r="E2" t="n">
        <v>7.71</v>
      </c>
      <c r="F2" t="n">
        <v>5.55</v>
      </c>
      <c r="G2" t="n">
        <v>12.82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24</v>
      </c>
      <c r="N2" t="n">
        <v>6.84</v>
      </c>
      <c r="O2" t="n">
        <v>7851.41</v>
      </c>
      <c r="P2" t="n">
        <v>33.94</v>
      </c>
      <c r="Q2" t="n">
        <v>202.84</v>
      </c>
      <c r="R2" t="n">
        <v>33.67</v>
      </c>
      <c r="S2" t="n">
        <v>13.89</v>
      </c>
      <c r="T2" t="n">
        <v>8104.84</v>
      </c>
      <c r="U2" t="n">
        <v>0.41</v>
      </c>
      <c r="V2" t="n">
        <v>0.7</v>
      </c>
      <c r="W2" t="n">
        <v>0.68</v>
      </c>
      <c r="X2" t="n">
        <v>0.52</v>
      </c>
      <c r="Y2" t="n">
        <v>1</v>
      </c>
      <c r="Z2" t="n">
        <v>10</v>
      </c>
      <c r="AA2" t="n">
        <v>119.6938537121479</v>
      </c>
      <c r="AB2" t="n">
        <v>163.7704111690352</v>
      </c>
      <c r="AC2" t="n">
        <v>148.1403929803235</v>
      </c>
      <c r="AD2" t="n">
        <v>119693.8537121479</v>
      </c>
      <c r="AE2" t="n">
        <v>163770.4111690352</v>
      </c>
      <c r="AF2" t="n">
        <v>7.111925398042795e-06</v>
      </c>
      <c r="AG2" t="n">
        <v>6.692708333333333</v>
      </c>
      <c r="AH2" t="n">
        <v>148140.3929803235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13.367</v>
      </c>
      <c r="E3" t="n">
        <v>7.48</v>
      </c>
      <c r="F3" t="n">
        <v>5.41</v>
      </c>
      <c r="G3" t="n">
        <v>16.22</v>
      </c>
      <c r="H3" t="n">
        <v>0.35</v>
      </c>
      <c r="I3" t="n">
        <v>20</v>
      </c>
      <c r="J3" t="n">
        <v>62.05</v>
      </c>
      <c r="K3" t="n">
        <v>28.92</v>
      </c>
      <c r="L3" t="n">
        <v>1.25</v>
      </c>
      <c r="M3" t="n">
        <v>18</v>
      </c>
      <c r="N3" t="n">
        <v>6.88</v>
      </c>
      <c r="O3" t="n">
        <v>7887.12</v>
      </c>
      <c r="P3" t="n">
        <v>32.41</v>
      </c>
      <c r="Q3" t="n">
        <v>202.85</v>
      </c>
      <c r="R3" t="n">
        <v>29.17</v>
      </c>
      <c r="S3" t="n">
        <v>13.89</v>
      </c>
      <c r="T3" t="n">
        <v>5885.04</v>
      </c>
      <c r="U3" t="n">
        <v>0.48</v>
      </c>
      <c r="V3" t="n">
        <v>0.72</v>
      </c>
      <c r="W3" t="n">
        <v>0.67</v>
      </c>
      <c r="X3" t="n">
        <v>0.37</v>
      </c>
      <c r="Y3" t="n">
        <v>1</v>
      </c>
      <c r="Z3" t="n">
        <v>10</v>
      </c>
      <c r="AA3" t="n">
        <v>109.483296304582</v>
      </c>
      <c r="AB3" t="n">
        <v>149.7998760660094</v>
      </c>
      <c r="AC3" t="n">
        <v>135.5031861397568</v>
      </c>
      <c r="AD3" t="n">
        <v>109483.296304582</v>
      </c>
      <c r="AE3" t="n">
        <v>149799.8760660094</v>
      </c>
      <c r="AF3" t="n">
        <v>7.330293226484952e-06</v>
      </c>
      <c r="AG3" t="n">
        <v>6.493055555555555</v>
      </c>
      <c r="AH3" t="n">
        <v>135503.1861397568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13.5947</v>
      </c>
      <c r="E4" t="n">
        <v>7.36</v>
      </c>
      <c r="F4" t="n">
        <v>5.34</v>
      </c>
      <c r="G4" t="n">
        <v>20.02</v>
      </c>
      <c r="H4" t="n">
        <v>0.42</v>
      </c>
      <c r="I4" t="n">
        <v>16</v>
      </c>
      <c r="J4" t="n">
        <v>62.34</v>
      </c>
      <c r="K4" t="n">
        <v>28.92</v>
      </c>
      <c r="L4" t="n">
        <v>1.5</v>
      </c>
      <c r="M4" t="n">
        <v>14</v>
      </c>
      <c r="N4" t="n">
        <v>6.92</v>
      </c>
      <c r="O4" t="n">
        <v>7922.85</v>
      </c>
      <c r="P4" t="n">
        <v>31.1</v>
      </c>
      <c r="Q4" t="n">
        <v>202.85</v>
      </c>
      <c r="R4" t="n">
        <v>26.89</v>
      </c>
      <c r="S4" t="n">
        <v>13.89</v>
      </c>
      <c r="T4" t="n">
        <v>4763.02</v>
      </c>
      <c r="U4" t="n">
        <v>0.52</v>
      </c>
      <c r="V4" t="n">
        <v>0.72</v>
      </c>
      <c r="W4" t="n">
        <v>0.66</v>
      </c>
      <c r="X4" t="n">
        <v>0.3</v>
      </c>
      <c r="Y4" t="n">
        <v>1</v>
      </c>
      <c r="Z4" t="n">
        <v>10</v>
      </c>
      <c r="AA4" t="n">
        <v>108.5525573733576</v>
      </c>
      <c r="AB4" t="n">
        <v>148.5263979990052</v>
      </c>
      <c r="AC4" t="n">
        <v>134.3512470321294</v>
      </c>
      <c r="AD4" t="n">
        <v>108552.5573733576</v>
      </c>
      <c r="AE4" t="n">
        <v>148526.3979990052</v>
      </c>
      <c r="AF4" t="n">
        <v>7.455161017886959e-06</v>
      </c>
      <c r="AG4" t="n">
        <v>6.388888888888889</v>
      </c>
      <c r="AH4" t="n">
        <v>134351.2470321294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13.7295</v>
      </c>
      <c r="E5" t="n">
        <v>7.28</v>
      </c>
      <c r="F5" t="n">
        <v>5.29</v>
      </c>
      <c r="G5" t="n">
        <v>22.69</v>
      </c>
      <c r="H5" t="n">
        <v>0.49</v>
      </c>
      <c r="I5" t="n">
        <v>14</v>
      </c>
      <c r="J5" t="n">
        <v>62.63</v>
      </c>
      <c r="K5" t="n">
        <v>28.92</v>
      </c>
      <c r="L5" t="n">
        <v>1.75</v>
      </c>
      <c r="M5" t="n">
        <v>12</v>
      </c>
      <c r="N5" t="n">
        <v>6.96</v>
      </c>
      <c r="O5" t="n">
        <v>7958.6</v>
      </c>
      <c r="P5" t="n">
        <v>30.28</v>
      </c>
      <c r="Q5" t="n">
        <v>202.81</v>
      </c>
      <c r="R5" t="n">
        <v>25.72</v>
      </c>
      <c r="S5" t="n">
        <v>13.89</v>
      </c>
      <c r="T5" t="n">
        <v>4189</v>
      </c>
      <c r="U5" t="n">
        <v>0.54</v>
      </c>
      <c r="V5" t="n">
        <v>0.73</v>
      </c>
      <c r="W5" t="n">
        <v>0.66</v>
      </c>
      <c r="X5" t="n">
        <v>0.26</v>
      </c>
      <c r="Y5" t="n">
        <v>1</v>
      </c>
      <c r="Z5" t="n">
        <v>10</v>
      </c>
      <c r="AA5" t="n">
        <v>107.9887871949965</v>
      </c>
      <c r="AB5" t="n">
        <v>147.7550227691871</v>
      </c>
      <c r="AC5" t="n">
        <v>133.6534907716129</v>
      </c>
      <c r="AD5" t="n">
        <v>107988.7871949965</v>
      </c>
      <c r="AE5" t="n">
        <v>147755.0227691871</v>
      </c>
      <c r="AF5" t="n">
        <v>7.52908362781665e-06</v>
      </c>
      <c r="AG5" t="n">
        <v>6.319444444444445</v>
      </c>
      <c r="AH5" t="n">
        <v>133653.4907716129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13.8509</v>
      </c>
      <c r="E6" t="n">
        <v>7.22</v>
      </c>
      <c r="F6" t="n">
        <v>5.26</v>
      </c>
      <c r="G6" t="n">
        <v>26.29</v>
      </c>
      <c r="H6" t="n">
        <v>0.55</v>
      </c>
      <c r="I6" t="n">
        <v>12</v>
      </c>
      <c r="J6" t="n">
        <v>62.92</v>
      </c>
      <c r="K6" t="n">
        <v>28.92</v>
      </c>
      <c r="L6" t="n">
        <v>2</v>
      </c>
      <c r="M6" t="n">
        <v>10</v>
      </c>
      <c r="N6" t="n">
        <v>7</v>
      </c>
      <c r="O6" t="n">
        <v>7994.37</v>
      </c>
      <c r="P6" t="n">
        <v>29.45</v>
      </c>
      <c r="Q6" t="n">
        <v>202.81</v>
      </c>
      <c r="R6" t="n">
        <v>24.49</v>
      </c>
      <c r="S6" t="n">
        <v>13.89</v>
      </c>
      <c r="T6" t="n">
        <v>3585.9</v>
      </c>
      <c r="U6" t="n">
        <v>0.57</v>
      </c>
      <c r="V6" t="n">
        <v>0.74</v>
      </c>
      <c r="W6" t="n">
        <v>0.66</v>
      </c>
      <c r="X6" t="n">
        <v>0.22</v>
      </c>
      <c r="Y6" t="n">
        <v>1</v>
      </c>
      <c r="Z6" t="n">
        <v>10</v>
      </c>
      <c r="AA6" t="n">
        <v>107.4713568673615</v>
      </c>
      <c r="AB6" t="n">
        <v>147.0470517675021</v>
      </c>
      <c r="AC6" t="n">
        <v>133.013087528685</v>
      </c>
      <c r="AD6" t="n">
        <v>107471.3568673615</v>
      </c>
      <c r="AE6" t="n">
        <v>147047.0517675021</v>
      </c>
      <c r="AF6" t="n">
        <v>7.595657847738492e-06</v>
      </c>
      <c r="AG6" t="n">
        <v>6.267361111111111</v>
      </c>
      <c r="AH6" t="n">
        <v>133013.087528685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13.9779</v>
      </c>
      <c r="E7" t="n">
        <v>7.15</v>
      </c>
      <c r="F7" t="n">
        <v>5.22</v>
      </c>
      <c r="G7" t="n">
        <v>31.32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7</v>
      </c>
      <c r="N7" t="n">
        <v>7.04</v>
      </c>
      <c r="O7" t="n">
        <v>8030.17</v>
      </c>
      <c r="P7" t="n">
        <v>27.89</v>
      </c>
      <c r="Q7" t="n">
        <v>202.81</v>
      </c>
      <c r="R7" t="n">
        <v>23.09</v>
      </c>
      <c r="S7" t="n">
        <v>13.89</v>
      </c>
      <c r="T7" t="n">
        <v>2894.02</v>
      </c>
      <c r="U7" t="n">
        <v>0.6</v>
      </c>
      <c r="V7" t="n">
        <v>0.74</v>
      </c>
      <c r="W7" t="n">
        <v>0.66</v>
      </c>
      <c r="X7" t="n">
        <v>0.18</v>
      </c>
      <c r="Y7" t="n">
        <v>1</v>
      </c>
      <c r="Z7" t="n">
        <v>10</v>
      </c>
      <c r="AA7" t="n">
        <v>106.6607974218334</v>
      </c>
      <c r="AB7" t="n">
        <v>145.9380085747722</v>
      </c>
      <c r="AC7" t="n">
        <v>132.0098898617169</v>
      </c>
      <c r="AD7" t="n">
        <v>106660.7974218334</v>
      </c>
      <c r="AE7" t="n">
        <v>145938.0085747722</v>
      </c>
      <c r="AF7" t="n">
        <v>7.665303036618839e-06</v>
      </c>
      <c r="AG7" t="n">
        <v>6.206597222222222</v>
      </c>
      <c r="AH7" t="n">
        <v>132009.8898617169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13.9719</v>
      </c>
      <c r="E8" t="n">
        <v>7.16</v>
      </c>
      <c r="F8" t="n">
        <v>5.22</v>
      </c>
      <c r="G8" t="n">
        <v>31.33</v>
      </c>
      <c r="H8" t="n">
        <v>0.6899999999999999</v>
      </c>
      <c r="I8" t="n">
        <v>10</v>
      </c>
      <c r="J8" t="n">
        <v>63.5</v>
      </c>
      <c r="K8" t="n">
        <v>28.92</v>
      </c>
      <c r="L8" t="n">
        <v>2.5</v>
      </c>
      <c r="M8" t="n">
        <v>1</v>
      </c>
      <c r="N8" t="n">
        <v>7.08</v>
      </c>
      <c r="O8" t="n">
        <v>8065.98</v>
      </c>
      <c r="P8" t="n">
        <v>27.92</v>
      </c>
      <c r="Q8" t="n">
        <v>202.81</v>
      </c>
      <c r="R8" t="n">
        <v>22.96</v>
      </c>
      <c r="S8" t="n">
        <v>13.89</v>
      </c>
      <c r="T8" t="n">
        <v>2831.42</v>
      </c>
      <c r="U8" t="n">
        <v>0.6</v>
      </c>
      <c r="V8" t="n">
        <v>0.74</v>
      </c>
      <c r="W8" t="n">
        <v>0.67</v>
      </c>
      <c r="X8" t="n">
        <v>0.18</v>
      </c>
      <c r="Y8" t="n">
        <v>1</v>
      </c>
      <c r="Z8" t="n">
        <v>10</v>
      </c>
      <c r="AA8" t="n">
        <v>106.6796370886822</v>
      </c>
      <c r="AB8" t="n">
        <v>145.9637858381021</v>
      </c>
      <c r="AC8" t="n">
        <v>132.0332069792133</v>
      </c>
      <c r="AD8" t="n">
        <v>106679.6370886822</v>
      </c>
      <c r="AE8" t="n">
        <v>145963.7858381021</v>
      </c>
      <c r="AF8" t="n">
        <v>7.662012712734728e-06</v>
      </c>
      <c r="AG8" t="n">
        <v>6.215277777777778</v>
      </c>
      <c r="AH8" t="n">
        <v>132033.2069792133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13.9697</v>
      </c>
      <c r="E9" t="n">
        <v>7.16</v>
      </c>
      <c r="F9" t="n">
        <v>5.22</v>
      </c>
      <c r="G9" t="n">
        <v>31.34</v>
      </c>
      <c r="H9" t="n">
        <v>0.75</v>
      </c>
      <c r="I9" t="n">
        <v>10</v>
      </c>
      <c r="J9" t="n">
        <v>63.79</v>
      </c>
      <c r="K9" t="n">
        <v>28.92</v>
      </c>
      <c r="L9" t="n">
        <v>2.75</v>
      </c>
      <c r="M9" t="n">
        <v>1</v>
      </c>
      <c r="N9" t="n">
        <v>7.12</v>
      </c>
      <c r="O9" t="n">
        <v>8101.81</v>
      </c>
      <c r="P9" t="n">
        <v>27.89</v>
      </c>
      <c r="Q9" t="n">
        <v>202.81</v>
      </c>
      <c r="R9" t="n">
        <v>23.03</v>
      </c>
      <c r="S9" t="n">
        <v>13.89</v>
      </c>
      <c r="T9" t="n">
        <v>2865.94</v>
      </c>
      <c r="U9" t="n">
        <v>0.6</v>
      </c>
      <c r="V9" t="n">
        <v>0.74</v>
      </c>
      <c r="W9" t="n">
        <v>0.66</v>
      </c>
      <c r="X9" t="n">
        <v>0.19</v>
      </c>
      <c r="Y9" t="n">
        <v>1</v>
      </c>
      <c r="Z9" t="n">
        <v>10</v>
      </c>
      <c r="AA9" t="n">
        <v>106.6705772895797</v>
      </c>
      <c r="AB9" t="n">
        <v>145.95138982128</v>
      </c>
      <c r="AC9" t="n">
        <v>132.0219940208387</v>
      </c>
      <c r="AD9" t="n">
        <v>106670.5772895797</v>
      </c>
      <c r="AE9" t="n">
        <v>145951.38982128</v>
      </c>
      <c r="AF9" t="n">
        <v>7.660806260643887e-06</v>
      </c>
      <c r="AG9" t="n">
        <v>6.215277777777778</v>
      </c>
      <c r="AH9" t="n">
        <v>132021.9940208388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13.9659</v>
      </c>
      <c r="E10" t="n">
        <v>7.16</v>
      </c>
      <c r="F10" t="n">
        <v>5.23</v>
      </c>
      <c r="G10" t="n">
        <v>31.35</v>
      </c>
      <c r="H10" t="n">
        <v>0.8100000000000001</v>
      </c>
      <c r="I10" t="n">
        <v>10</v>
      </c>
      <c r="J10" t="n">
        <v>64.08</v>
      </c>
      <c r="K10" t="n">
        <v>28.92</v>
      </c>
      <c r="L10" t="n">
        <v>3</v>
      </c>
      <c r="M10" t="n">
        <v>0</v>
      </c>
      <c r="N10" t="n">
        <v>7.16</v>
      </c>
      <c r="O10" t="n">
        <v>8137.65</v>
      </c>
      <c r="P10" t="n">
        <v>27.85</v>
      </c>
      <c r="Q10" t="n">
        <v>202.81</v>
      </c>
      <c r="R10" t="n">
        <v>23.06</v>
      </c>
      <c r="S10" t="n">
        <v>13.89</v>
      </c>
      <c r="T10" t="n">
        <v>2878.15</v>
      </c>
      <c r="U10" t="n">
        <v>0.6</v>
      </c>
      <c r="V10" t="n">
        <v>0.74</v>
      </c>
      <c r="W10" t="n">
        <v>0.67</v>
      </c>
      <c r="X10" t="n">
        <v>0.19</v>
      </c>
      <c r="Y10" t="n">
        <v>1</v>
      </c>
      <c r="Z10" t="n">
        <v>10</v>
      </c>
      <c r="AA10" t="n">
        <v>106.6706531149225</v>
      </c>
      <c r="AB10" t="n">
        <v>145.9514935688592</v>
      </c>
      <c r="AC10" t="n">
        <v>132.0220878668947</v>
      </c>
      <c r="AD10" t="n">
        <v>106670.6531149225</v>
      </c>
      <c r="AE10" t="n">
        <v>145951.4935688592</v>
      </c>
      <c r="AF10" t="n">
        <v>7.658722388850617e-06</v>
      </c>
      <c r="AG10" t="n">
        <v>6.215277777777778</v>
      </c>
      <c r="AH10" t="n">
        <v>132022.0878668946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9.5334</v>
      </c>
      <c r="E2" t="n">
        <v>10.49</v>
      </c>
      <c r="F2" t="n">
        <v>6.19</v>
      </c>
      <c r="G2" t="n">
        <v>6.51</v>
      </c>
      <c r="H2" t="n">
        <v>0.11</v>
      </c>
      <c r="I2" t="n">
        <v>57</v>
      </c>
      <c r="J2" t="n">
        <v>167.88</v>
      </c>
      <c r="K2" t="n">
        <v>51.39</v>
      </c>
      <c r="L2" t="n">
        <v>1</v>
      </c>
      <c r="M2" t="n">
        <v>55</v>
      </c>
      <c r="N2" t="n">
        <v>30.49</v>
      </c>
      <c r="O2" t="n">
        <v>20939.59</v>
      </c>
      <c r="P2" t="n">
        <v>78.09</v>
      </c>
      <c r="Q2" t="n">
        <v>202.9</v>
      </c>
      <c r="R2" t="n">
        <v>53.56</v>
      </c>
      <c r="S2" t="n">
        <v>13.89</v>
      </c>
      <c r="T2" t="n">
        <v>17893.13</v>
      </c>
      <c r="U2" t="n">
        <v>0.26</v>
      </c>
      <c r="V2" t="n">
        <v>0.63</v>
      </c>
      <c r="W2" t="n">
        <v>0.72</v>
      </c>
      <c r="X2" t="n">
        <v>1.14</v>
      </c>
      <c r="Y2" t="n">
        <v>1</v>
      </c>
      <c r="Z2" t="n">
        <v>10</v>
      </c>
      <c r="AA2" t="n">
        <v>205.8787758821311</v>
      </c>
      <c r="AB2" t="n">
        <v>281.6924238923667</v>
      </c>
      <c r="AC2" t="n">
        <v>254.8080943139619</v>
      </c>
      <c r="AD2" t="n">
        <v>205878.7758821311</v>
      </c>
      <c r="AE2" t="n">
        <v>281692.4238923666</v>
      </c>
      <c r="AF2" t="n">
        <v>3.924934595183951e-06</v>
      </c>
      <c r="AG2" t="n">
        <v>9.105902777777779</v>
      </c>
      <c r="AH2" t="n">
        <v>254808.0943139619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10.2241</v>
      </c>
      <c r="E3" t="n">
        <v>9.779999999999999</v>
      </c>
      <c r="F3" t="n">
        <v>5.92</v>
      </c>
      <c r="G3" t="n">
        <v>8.07</v>
      </c>
      <c r="H3" t="n">
        <v>0.13</v>
      </c>
      <c r="I3" t="n">
        <v>44</v>
      </c>
      <c r="J3" t="n">
        <v>168.25</v>
      </c>
      <c r="K3" t="n">
        <v>51.39</v>
      </c>
      <c r="L3" t="n">
        <v>1.25</v>
      </c>
      <c r="M3" t="n">
        <v>42</v>
      </c>
      <c r="N3" t="n">
        <v>30.6</v>
      </c>
      <c r="O3" t="n">
        <v>20984.25</v>
      </c>
      <c r="P3" t="n">
        <v>74.51000000000001</v>
      </c>
      <c r="Q3" t="n">
        <v>202.85</v>
      </c>
      <c r="R3" t="n">
        <v>45.13</v>
      </c>
      <c r="S3" t="n">
        <v>13.89</v>
      </c>
      <c r="T3" t="n">
        <v>13745.01</v>
      </c>
      <c r="U3" t="n">
        <v>0.31</v>
      </c>
      <c r="V3" t="n">
        <v>0.65</v>
      </c>
      <c r="W3" t="n">
        <v>0.71</v>
      </c>
      <c r="X3" t="n">
        <v>0.88</v>
      </c>
      <c r="Y3" t="n">
        <v>1</v>
      </c>
      <c r="Z3" t="n">
        <v>10</v>
      </c>
      <c r="AA3" t="n">
        <v>188.8267784582924</v>
      </c>
      <c r="AB3" t="n">
        <v>258.3611287360492</v>
      </c>
      <c r="AC3" t="n">
        <v>233.7035052216777</v>
      </c>
      <c r="AD3" t="n">
        <v>188826.7784582924</v>
      </c>
      <c r="AE3" t="n">
        <v>258361.1287360492</v>
      </c>
      <c r="AF3" t="n">
        <v>4.209298235112366e-06</v>
      </c>
      <c r="AG3" t="n">
        <v>8.489583333333334</v>
      </c>
      <c r="AH3" t="n">
        <v>233703.5052216777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10.7114</v>
      </c>
      <c r="E4" t="n">
        <v>9.34</v>
      </c>
      <c r="F4" t="n">
        <v>5.74</v>
      </c>
      <c r="G4" t="n">
        <v>9.57</v>
      </c>
      <c r="H4" t="n">
        <v>0.16</v>
      </c>
      <c r="I4" t="n">
        <v>36</v>
      </c>
      <c r="J4" t="n">
        <v>168.61</v>
      </c>
      <c r="K4" t="n">
        <v>51.39</v>
      </c>
      <c r="L4" t="n">
        <v>1.5</v>
      </c>
      <c r="M4" t="n">
        <v>34</v>
      </c>
      <c r="N4" t="n">
        <v>30.71</v>
      </c>
      <c r="O4" t="n">
        <v>21028.94</v>
      </c>
      <c r="P4" t="n">
        <v>72.06999999999999</v>
      </c>
      <c r="Q4" t="n">
        <v>202.86</v>
      </c>
      <c r="R4" t="n">
        <v>39.38</v>
      </c>
      <c r="S4" t="n">
        <v>13.89</v>
      </c>
      <c r="T4" t="n">
        <v>10911.38</v>
      </c>
      <c r="U4" t="n">
        <v>0.35</v>
      </c>
      <c r="V4" t="n">
        <v>0.67</v>
      </c>
      <c r="W4" t="n">
        <v>0.7</v>
      </c>
      <c r="X4" t="n">
        <v>0.7</v>
      </c>
      <c r="Y4" t="n">
        <v>1</v>
      </c>
      <c r="Z4" t="n">
        <v>10</v>
      </c>
      <c r="AA4" t="n">
        <v>184.6845321970845</v>
      </c>
      <c r="AB4" t="n">
        <v>252.6935246584598</v>
      </c>
      <c r="AC4" t="n">
        <v>228.5768093227192</v>
      </c>
      <c r="AD4" t="n">
        <v>184684.5321970845</v>
      </c>
      <c r="AE4" t="n">
        <v>252693.5246584598</v>
      </c>
      <c r="AF4" t="n">
        <v>4.409921373576413e-06</v>
      </c>
      <c r="AG4" t="n">
        <v>8.107638888888889</v>
      </c>
      <c r="AH4" t="n">
        <v>228576.8093227192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11.1067</v>
      </c>
      <c r="E5" t="n">
        <v>9</v>
      </c>
      <c r="F5" t="n">
        <v>5.61</v>
      </c>
      <c r="G5" t="n">
        <v>11.23</v>
      </c>
      <c r="H5" t="n">
        <v>0.18</v>
      </c>
      <c r="I5" t="n">
        <v>30</v>
      </c>
      <c r="J5" t="n">
        <v>168.97</v>
      </c>
      <c r="K5" t="n">
        <v>51.39</v>
      </c>
      <c r="L5" t="n">
        <v>1.75</v>
      </c>
      <c r="M5" t="n">
        <v>28</v>
      </c>
      <c r="N5" t="n">
        <v>30.83</v>
      </c>
      <c r="O5" t="n">
        <v>21073.68</v>
      </c>
      <c r="P5" t="n">
        <v>70.22</v>
      </c>
      <c r="Q5" t="n">
        <v>202.84</v>
      </c>
      <c r="R5" t="n">
        <v>35.4</v>
      </c>
      <c r="S5" t="n">
        <v>13.89</v>
      </c>
      <c r="T5" t="n">
        <v>8949.93</v>
      </c>
      <c r="U5" t="n">
        <v>0.39</v>
      </c>
      <c r="V5" t="n">
        <v>0.6899999999999999</v>
      </c>
      <c r="W5" t="n">
        <v>0.6899999999999999</v>
      </c>
      <c r="X5" t="n">
        <v>0.58</v>
      </c>
      <c r="Y5" t="n">
        <v>1</v>
      </c>
      <c r="Z5" t="n">
        <v>10</v>
      </c>
      <c r="AA5" t="n">
        <v>171.51580973509</v>
      </c>
      <c r="AB5" t="n">
        <v>234.6754976229352</v>
      </c>
      <c r="AC5" t="n">
        <v>212.2783974989997</v>
      </c>
      <c r="AD5" t="n">
        <v>171515.80973509</v>
      </c>
      <c r="AE5" t="n">
        <v>234675.4976229352</v>
      </c>
      <c r="AF5" t="n">
        <v>4.572667785714392e-06</v>
      </c>
      <c r="AG5" t="n">
        <v>7.8125</v>
      </c>
      <c r="AH5" t="n">
        <v>212278.3974989997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11.3683</v>
      </c>
      <c r="E6" t="n">
        <v>8.800000000000001</v>
      </c>
      <c r="F6" t="n">
        <v>5.54</v>
      </c>
      <c r="G6" t="n">
        <v>12.79</v>
      </c>
      <c r="H6" t="n">
        <v>0.21</v>
      </c>
      <c r="I6" t="n">
        <v>26</v>
      </c>
      <c r="J6" t="n">
        <v>169.33</v>
      </c>
      <c r="K6" t="n">
        <v>51.39</v>
      </c>
      <c r="L6" t="n">
        <v>2</v>
      </c>
      <c r="M6" t="n">
        <v>24</v>
      </c>
      <c r="N6" t="n">
        <v>30.94</v>
      </c>
      <c r="O6" t="n">
        <v>21118.46</v>
      </c>
      <c r="P6" t="n">
        <v>69.14</v>
      </c>
      <c r="Q6" t="n">
        <v>202.82</v>
      </c>
      <c r="R6" t="n">
        <v>33.37</v>
      </c>
      <c r="S6" t="n">
        <v>13.89</v>
      </c>
      <c r="T6" t="n">
        <v>7955.48</v>
      </c>
      <c r="U6" t="n">
        <v>0.42</v>
      </c>
      <c r="V6" t="n">
        <v>0.7</v>
      </c>
      <c r="W6" t="n">
        <v>0.68</v>
      </c>
      <c r="X6" t="n">
        <v>0.5</v>
      </c>
      <c r="Y6" t="n">
        <v>1</v>
      </c>
      <c r="Z6" t="n">
        <v>10</v>
      </c>
      <c r="AA6" t="n">
        <v>169.7544661690794</v>
      </c>
      <c r="AB6" t="n">
        <v>232.2655496509267</v>
      </c>
      <c r="AC6" t="n">
        <v>210.0984515790556</v>
      </c>
      <c r="AD6" t="n">
        <v>169754.4661690794</v>
      </c>
      <c r="AE6" t="n">
        <v>232265.5496509267</v>
      </c>
      <c r="AF6" t="n">
        <v>4.680369433615468e-06</v>
      </c>
      <c r="AG6" t="n">
        <v>7.638888888888889</v>
      </c>
      <c r="AH6" t="n">
        <v>210098.4515790556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11.5655</v>
      </c>
      <c r="E7" t="n">
        <v>8.65</v>
      </c>
      <c r="F7" t="n">
        <v>5.49</v>
      </c>
      <c r="G7" t="n">
        <v>14.33</v>
      </c>
      <c r="H7" t="n">
        <v>0.24</v>
      </c>
      <c r="I7" t="n">
        <v>23</v>
      </c>
      <c r="J7" t="n">
        <v>169.7</v>
      </c>
      <c r="K7" t="n">
        <v>51.39</v>
      </c>
      <c r="L7" t="n">
        <v>2.25</v>
      </c>
      <c r="M7" t="n">
        <v>21</v>
      </c>
      <c r="N7" t="n">
        <v>31.05</v>
      </c>
      <c r="O7" t="n">
        <v>21163.27</v>
      </c>
      <c r="P7" t="n">
        <v>68.3</v>
      </c>
      <c r="Q7" t="n">
        <v>202.82</v>
      </c>
      <c r="R7" t="n">
        <v>31.86</v>
      </c>
      <c r="S7" t="n">
        <v>13.89</v>
      </c>
      <c r="T7" t="n">
        <v>7215.26</v>
      </c>
      <c r="U7" t="n">
        <v>0.44</v>
      </c>
      <c r="V7" t="n">
        <v>0.7</v>
      </c>
      <c r="W7" t="n">
        <v>0.67</v>
      </c>
      <c r="X7" t="n">
        <v>0.46</v>
      </c>
      <c r="Y7" t="n">
        <v>1</v>
      </c>
      <c r="Z7" t="n">
        <v>10</v>
      </c>
      <c r="AA7" t="n">
        <v>168.473314811218</v>
      </c>
      <c r="AB7" t="n">
        <v>230.5126218426927</v>
      </c>
      <c r="AC7" t="n">
        <v>208.5128207405893</v>
      </c>
      <c r="AD7" t="n">
        <v>168473.314811218</v>
      </c>
      <c r="AE7" t="n">
        <v>230512.6218426927</v>
      </c>
      <c r="AF7" t="n">
        <v>4.761557373088299e-06</v>
      </c>
      <c r="AG7" t="n">
        <v>7.508680555555555</v>
      </c>
      <c r="AH7" t="n">
        <v>208512.8207405893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11.7317</v>
      </c>
      <c r="E8" t="n">
        <v>8.52</v>
      </c>
      <c r="F8" t="n">
        <v>5.44</v>
      </c>
      <c r="G8" t="n">
        <v>15.54</v>
      </c>
      <c r="H8" t="n">
        <v>0.26</v>
      </c>
      <c r="I8" t="n">
        <v>21</v>
      </c>
      <c r="J8" t="n">
        <v>170.06</v>
      </c>
      <c r="K8" t="n">
        <v>51.39</v>
      </c>
      <c r="L8" t="n">
        <v>2.5</v>
      </c>
      <c r="M8" t="n">
        <v>19</v>
      </c>
      <c r="N8" t="n">
        <v>31.17</v>
      </c>
      <c r="O8" t="n">
        <v>21208.12</v>
      </c>
      <c r="P8" t="n">
        <v>67.44</v>
      </c>
      <c r="Q8" t="n">
        <v>202.85</v>
      </c>
      <c r="R8" t="n">
        <v>30.12</v>
      </c>
      <c r="S8" t="n">
        <v>13.89</v>
      </c>
      <c r="T8" t="n">
        <v>6352.84</v>
      </c>
      <c r="U8" t="n">
        <v>0.46</v>
      </c>
      <c r="V8" t="n">
        <v>0.71</v>
      </c>
      <c r="W8" t="n">
        <v>0.67</v>
      </c>
      <c r="X8" t="n">
        <v>0.4</v>
      </c>
      <c r="Y8" t="n">
        <v>1</v>
      </c>
      <c r="Z8" t="n">
        <v>10</v>
      </c>
      <c r="AA8" t="n">
        <v>167.1688297282239</v>
      </c>
      <c r="AB8" t="n">
        <v>228.727767802321</v>
      </c>
      <c r="AC8" t="n">
        <v>206.8983106647717</v>
      </c>
      <c r="AD8" t="n">
        <v>167168.8297282239</v>
      </c>
      <c r="AE8" t="n">
        <v>228727.7678023209</v>
      </c>
      <c r="AF8" t="n">
        <v>4.829982502603432e-06</v>
      </c>
      <c r="AG8" t="n">
        <v>7.395833333333333</v>
      </c>
      <c r="AH8" t="n">
        <v>206898.3106647716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11.8675</v>
      </c>
      <c r="E9" t="n">
        <v>8.43</v>
      </c>
      <c r="F9" t="n">
        <v>5.41</v>
      </c>
      <c r="G9" t="n">
        <v>17.08</v>
      </c>
      <c r="H9" t="n">
        <v>0.29</v>
      </c>
      <c r="I9" t="n">
        <v>19</v>
      </c>
      <c r="J9" t="n">
        <v>170.42</v>
      </c>
      <c r="K9" t="n">
        <v>51.39</v>
      </c>
      <c r="L9" t="n">
        <v>2.75</v>
      </c>
      <c r="M9" t="n">
        <v>17</v>
      </c>
      <c r="N9" t="n">
        <v>31.28</v>
      </c>
      <c r="O9" t="n">
        <v>21253.01</v>
      </c>
      <c r="P9" t="n">
        <v>66.89</v>
      </c>
      <c r="Q9" t="n">
        <v>202.82</v>
      </c>
      <c r="R9" t="n">
        <v>29.14</v>
      </c>
      <c r="S9" t="n">
        <v>13.89</v>
      </c>
      <c r="T9" t="n">
        <v>5872.52</v>
      </c>
      <c r="U9" t="n">
        <v>0.48</v>
      </c>
      <c r="V9" t="n">
        <v>0.72</v>
      </c>
      <c r="W9" t="n">
        <v>0.67</v>
      </c>
      <c r="X9" t="n">
        <v>0.37</v>
      </c>
      <c r="Y9" t="n">
        <v>1</v>
      </c>
      <c r="Z9" t="n">
        <v>10</v>
      </c>
      <c r="AA9" t="n">
        <v>166.3592199568242</v>
      </c>
      <c r="AB9" t="n">
        <v>227.6200239956301</v>
      </c>
      <c r="AC9" t="n">
        <v>205.8962883722628</v>
      </c>
      <c r="AD9" t="n">
        <v>166359.2199568242</v>
      </c>
      <c r="AE9" t="n">
        <v>227620.0239956301</v>
      </c>
      <c r="AF9" t="n">
        <v>4.885891844289083e-06</v>
      </c>
      <c r="AG9" t="n">
        <v>7.317708333333333</v>
      </c>
      <c r="AH9" t="n">
        <v>205896.2883722628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12.0462</v>
      </c>
      <c r="E10" t="n">
        <v>8.300000000000001</v>
      </c>
      <c r="F10" t="n">
        <v>5.35</v>
      </c>
      <c r="G10" t="n">
        <v>18.89</v>
      </c>
      <c r="H10" t="n">
        <v>0.31</v>
      </c>
      <c r="I10" t="n">
        <v>17</v>
      </c>
      <c r="J10" t="n">
        <v>170.79</v>
      </c>
      <c r="K10" t="n">
        <v>51.39</v>
      </c>
      <c r="L10" t="n">
        <v>3</v>
      </c>
      <c r="M10" t="n">
        <v>15</v>
      </c>
      <c r="N10" t="n">
        <v>31.4</v>
      </c>
      <c r="O10" t="n">
        <v>21297.94</v>
      </c>
      <c r="P10" t="n">
        <v>65.84999999999999</v>
      </c>
      <c r="Q10" t="n">
        <v>202.83</v>
      </c>
      <c r="R10" t="n">
        <v>27.42</v>
      </c>
      <c r="S10" t="n">
        <v>13.89</v>
      </c>
      <c r="T10" t="n">
        <v>5024.48</v>
      </c>
      <c r="U10" t="n">
        <v>0.51</v>
      </c>
      <c r="V10" t="n">
        <v>0.72</v>
      </c>
      <c r="W10" t="n">
        <v>0.66</v>
      </c>
      <c r="X10" t="n">
        <v>0.31</v>
      </c>
      <c r="Y10" t="n">
        <v>1</v>
      </c>
      <c r="Z10" t="n">
        <v>10</v>
      </c>
      <c r="AA10" t="n">
        <v>155.1304008796758</v>
      </c>
      <c r="AB10" t="n">
        <v>212.2562583537479</v>
      </c>
      <c r="AC10" t="n">
        <v>191.9988189600564</v>
      </c>
      <c r="AD10" t="n">
        <v>155130.4008796758</v>
      </c>
      <c r="AE10" t="n">
        <v>212256.2583537479</v>
      </c>
      <c r="AF10" t="n">
        <v>4.959463268141997e-06</v>
      </c>
      <c r="AG10" t="n">
        <v>7.204861111111111</v>
      </c>
      <c r="AH10" t="n">
        <v>191998.8189600564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12.1147</v>
      </c>
      <c r="E11" t="n">
        <v>8.25</v>
      </c>
      <c r="F11" t="n">
        <v>5.34</v>
      </c>
      <c r="G11" t="n">
        <v>20.02</v>
      </c>
      <c r="H11" t="n">
        <v>0.34</v>
      </c>
      <c r="I11" t="n">
        <v>16</v>
      </c>
      <c r="J11" t="n">
        <v>171.15</v>
      </c>
      <c r="K11" t="n">
        <v>51.39</v>
      </c>
      <c r="L11" t="n">
        <v>3.25</v>
      </c>
      <c r="M11" t="n">
        <v>14</v>
      </c>
      <c r="N11" t="n">
        <v>31.51</v>
      </c>
      <c r="O11" t="n">
        <v>21342.91</v>
      </c>
      <c r="P11" t="n">
        <v>65.53</v>
      </c>
      <c r="Q11" t="n">
        <v>202.81</v>
      </c>
      <c r="R11" t="n">
        <v>27.08</v>
      </c>
      <c r="S11" t="n">
        <v>13.89</v>
      </c>
      <c r="T11" t="n">
        <v>4857.46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154.7335118015709</v>
      </c>
      <c r="AB11" t="n">
        <v>211.7132172075747</v>
      </c>
      <c r="AC11" t="n">
        <v>191.5076048987108</v>
      </c>
      <c r="AD11" t="n">
        <v>154733.5118015709</v>
      </c>
      <c r="AE11" t="n">
        <v>211713.2172075747</v>
      </c>
      <c r="AF11" t="n">
        <v>4.987664961113035e-06</v>
      </c>
      <c r="AG11" t="n">
        <v>7.161458333333333</v>
      </c>
      <c r="AH11" t="n">
        <v>191507.6048987108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12.184</v>
      </c>
      <c r="E12" t="n">
        <v>8.210000000000001</v>
      </c>
      <c r="F12" t="n">
        <v>5.33</v>
      </c>
      <c r="G12" t="n">
        <v>21.31</v>
      </c>
      <c r="H12" t="n">
        <v>0.36</v>
      </c>
      <c r="I12" t="n">
        <v>15</v>
      </c>
      <c r="J12" t="n">
        <v>171.52</v>
      </c>
      <c r="K12" t="n">
        <v>51.39</v>
      </c>
      <c r="L12" t="n">
        <v>3.5</v>
      </c>
      <c r="M12" t="n">
        <v>13</v>
      </c>
      <c r="N12" t="n">
        <v>31.63</v>
      </c>
      <c r="O12" t="n">
        <v>21387.92</v>
      </c>
      <c r="P12" t="n">
        <v>65.15000000000001</v>
      </c>
      <c r="Q12" t="n">
        <v>202.9</v>
      </c>
      <c r="R12" t="n">
        <v>26.75</v>
      </c>
      <c r="S12" t="n">
        <v>13.89</v>
      </c>
      <c r="T12" t="n">
        <v>4698.65</v>
      </c>
      <c r="U12" t="n">
        <v>0.52</v>
      </c>
      <c r="V12" t="n">
        <v>0.73</v>
      </c>
      <c r="W12" t="n">
        <v>0.66</v>
      </c>
      <c r="X12" t="n">
        <v>0.29</v>
      </c>
      <c r="Y12" t="n">
        <v>1</v>
      </c>
      <c r="Z12" t="n">
        <v>10</v>
      </c>
      <c r="AA12" t="n">
        <v>154.3116430855042</v>
      </c>
      <c r="AB12" t="n">
        <v>211.1359978187183</v>
      </c>
      <c r="AC12" t="n">
        <v>190.9854745181942</v>
      </c>
      <c r="AD12" t="n">
        <v>154311.6430855042</v>
      </c>
      <c r="AE12" t="n">
        <v>211135.9978187183</v>
      </c>
      <c r="AF12" t="n">
        <v>5.016196016921692e-06</v>
      </c>
      <c r="AG12" t="n">
        <v>7.126736111111111</v>
      </c>
      <c r="AH12" t="n">
        <v>190985.4745181942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12.2821</v>
      </c>
      <c r="E13" t="n">
        <v>8.140000000000001</v>
      </c>
      <c r="F13" t="n">
        <v>5.29</v>
      </c>
      <c r="G13" t="n">
        <v>22.69</v>
      </c>
      <c r="H13" t="n">
        <v>0.39</v>
      </c>
      <c r="I13" t="n">
        <v>14</v>
      </c>
      <c r="J13" t="n">
        <v>171.88</v>
      </c>
      <c r="K13" t="n">
        <v>51.39</v>
      </c>
      <c r="L13" t="n">
        <v>3.75</v>
      </c>
      <c r="M13" t="n">
        <v>12</v>
      </c>
      <c r="N13" t="n">
        <v>31.74</v>
      </c>
      <c r="O13" t="n">
        <v>21432.96</v>
      </c>
      <c r="P13" t="n">
        <v>64.59999999999999</v>
      </c>
      <c r="Q13" t="n">
        <v>202.81</v>
      </c>
      <c r="R13" t="n">
        <v>25.74</v>
      </c>
      <c r="S13" t="n">
        <v>13.89</v>
      </c>
      <c r="T13" t="n">
        <v>4198.65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153.6636744712213</v>
      </c>
      <c r="AB13" t="n">
        <v>210.2494185742992</v>
      </c>
      <c r="AC13" t="n">
        <v>190.1835091525404</v>
      </c>
      <c r="AD13" t="n">
        <v>153663.6744712213</v>
      </c>
      <c r="AE13" t="n">
        <v>210249.4185742992</v>
      </c>
      <c r="AF13" t="n">
        <v>5.056584134884595e-06</v>
      </c>
      <c r="AG13" t="n">
        <v>7.065972222222223</v>
      </c>
      <c r="AH13" t="n">
        <v>190183.5091525404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12.3648</v>
      </c>
      <c r="E14" t="n">
        <v>8.09</v>
      </c>
      <c r="F14" t="n">
        <v>5.27</v>
      </c>
      <c r="G14" t="n">
        <v>24.34</v>
      </c>
      <c r="H14" t="n">
        <v>0.41</v>
      </c>
      <c r="I14" t="n">
        <v>13</v>
      </c>
      <c r="J14" t="n">
        <v>172.25</v>
      </c>
      <c r="K14" t="n">
        <v>51.39</v>
      </c>
      <c r="L14" t="n">
        <v>4</v>
      </c>
      <c r="M14" t="n">
        <v>11</v>
      </c>
      <c r="N14" t="n">
        <v>31.86</v>
      </c>
      <c r="O14" t="n">
        <v>21478.05</v>
      </c>
      <c r="P14" t="n">
        <v>64.2</v>
      </c>
      <c r="Q14" t="n">
        <v>202.83</v>
      </c>
      <c r="R14" t="n">
        <v>24.86</v>
      </c>
      <c r="S14" t="n">
        <v>13.89</v>
      </c>
      <c r="T14" t="n">
        <v>3763.42</v>
      </c>
      <c r="U14" t="n">
        <v>0.5600000000000001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153.1816786229719</v>
      </c>
      <c r="AB14" t="n">
        <v>209.5899305905686</v>
      </c>
      <c r="AC14" t="n">
        <v>189.5869617763796</v>
      </c>
      <c r="AD14" t="n">
        <v>153181.6786229719</v>
      </c>
      <c r="AE14" t="n">
        <v>209589.9305905686</v>
      </c>
      <c r="AF14" t="n">
        <v>5.090632018223354e-06</v>
      </c>
      <c r="AG14" t="n">
        <v>7.022569444444445</v>
      </c>
      <c r="AH14" t="n">
        <v>189586.9617763796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12.4361</v>
      </c>
      <c r="E15" t="n">
        <v>8.039999999999999</v>
      </c>
      <c r="F15" t="n">
        <v>5.26</v>
      </c>
      <c r="G15" t="n">
        <v>26.31</v>
      </c>
      <c r="H15" t="n">
        <v>0.44</v>
      </c>
      <c r="I15" t="n">
        <v>12</v>
      </c>
      <c r="J15" t="n">
        <v>172.61</v>
      </c>
      <c r="K15" t="n">
        <v>51.39</v>
      </c>
      <c r="L15" t="n">
        <v>4.25</v>
      </c>
      <c r="M15" t="n">
        <v>10</v>
      </c>
      <c r="N15" t="n">
        <v>31.97</v>
      </c>
      <c r="O15" t="n">
        <v>21523.17</v>
      </c>
      <c r="P15" t="n">
        <v>63.94</v>
      </c>
      <c r="Q15" t="n">
        <v>202.83</v>
      </c>
      <c r="R15" t="n">
        <v>24.66</v>
      </c>
      <c r="S15" t="n">
        <v>13.89</v>
      </c>
      <c r="T15" t="n">
        <v>3671.85</v>
      </c>
      <c r="U15" t="n">
        <v>0.5600000000000001</v>
      </c>
      <c r="V15" t="n">
        <v>0.74</v>
      </c>
      <c r="W15" t="n">
        <v>0.65</v>
      </c>
      <c r="X15" t="n">
        <v>0.22</v>
      </c>
      <c r="Y15" t="n">
        <v>1</v>
      </c>
      <c r="Z15" t="n">
        <v>10</v>
      </c>
      <c r="AA15" t="n">
        <v>152.6526394834222</v>
      </c>
      <c r="AB15" t="n">
        <v>208.8660759002774</v>
      </c>
      <c r="AC15" t="n">
        <v>188.9321907617931</v>
      </c>
      <c r="AD15" t="n">
        <v>152652.6394834222</v>
      </c>
      <c r="AE15" t="n">
        <v>208866.0759002774</v>
      </c>
      <c r="AF15" t="n">
        <v>5.119986481126055e-06</v>
      </c>
      <c r="AG15" t="n">
        <v>6.979166666666666</v>
      </c>
      <c r="AH15" t="n">
        <v>188932.1907617931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12.4266</v>
      </c>
      <c r="E16" t="n">
        <v>8.050000000000001</v>
      </c>
      <c r="F16" t="n">
        <v>5.27</v>
      </c>
      <c r="G16" t="n">
        <v>26.34</v>
      </c>
      <c r="H16" t="n">
        <v>0.46</v>
      </c>
      <c r="I16" t="n">
        <v>12</v>
      </c>
      <c r="J16" t="n">
        <v>172.98</v>
      </c>
      <c r="K16" t="n">
        <v>51.39</v>
      </c>
      <c r="L16" t="n">
        <v>4.5</v>
      </c>
      <c r="M16" t="n">
        <v>10</v>
      </c>
      <c r="N16" t="n">
        <v>32.09</v>
      </c>
      <c r="O16" t="n">
        <v>21568.34</v>
      </c>
      <c r="P16" t="n">
        <v>63.63</v>
      </c>
      <c r="Q16" t="n">
        <v>202.82</v>
      </c>
      <c r="R16" t="n">
        <v>24.78</v>
      </c>
      <c r="S16" t="n">
        <v>13.89</v>
      </c>
      <c r="T16" t="n">
        <v>3731.95</v>
      </c>
      <c r="U16" t="n">
        <v>0.5600000000000001</v>
      </c>
      <c r="V16" t="n">
        <v>0.73</v>
      </c>
      <c r="W16" t="n">
        <v>0.66</v>
      </c>
      <c r="X16" t="n">
        <v>0.23</v>
      </c>
      <c r="Y16" t="n">
        <v>1</v>
      </c>
      <c r="Z16" t="n">
        <v>10</v>
      </c>
      <c r="AA16" t="n">
        <v>152.5669887463947</v>
      </c>
      <c r="AB16" t="n">
        <v>208.7488847832327</v>
      </c>
      <c r="AC16" t="n">
        <v>188.8261842004804</v>
      </c>
      <c r="AD16" t="n">
        <v>152566.9887463948</v>
      </c>
      <c r="AE16" t="n">
        <v>208748.8847832327</v>
      </c>
      <c r="AF16" t="n">
        <v>5.116075297429342e-06</v>
      </c>
      <c r="AG16" t="n">
        <v>6.987847222222223</v>
      </c>
      <c r="AH16" t="n">
        <v>188826.1842004803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12.5309</v>
      </c>
      <c r="E17" t="n">
        <v>7.98</v>
      </c>
      <c r="F17" t="n">
        <v>5.24</v>
      </c>
      <c r="G17" t="n">
        <v>28.55</v>
      </c>
      <c r="H17" t="n">
        <v>0.49</v>
      </c>
      <c r="I17" t="n">
        <v>11</v>
      </c>
      <c r="J17" t="n">
        <v>173.35</v>
      </c>
      <c r="K17" t="n">
        <v>51.39</v>
      </c>
      <c r="L17" t="n">
        <v>4.75</v>
      </c>
      <c r="M17" t="n">
        <v>9</v>
      </c>
      <c r="N17" t="n">
        <v>32.2</v>
      </c>
      <c r="O17" t="n">
        <v>21613.54</v>
      </c>
      <c r="P17" t="n">
        <v>62.93</v>
      </c>
      <c r="Q17" t="n">
        <v>202.86</v>
      </c>
      <c r="R17" t="n">
        <v>23.72</v>
      </c>
      <c r="S17" t="n">
        <v>13.89</v>
      </c>
      <c r="T17" t="n">
        <v>3205.99</v>
      </c>
      <c r="U17" t="n">
        <v>0.59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151.8802520775551</v>
      </c>
      <c r="AB17" t="n">
        <v>207.8092613762431</v>
      </c>
      <c r="AC17" t="n">
        <v>187.9762371326839</v>
      </c>
      <c r="AD17" t="n">
        <v>151880.2520775551</v>
      </c>
      <c r="AE17" t="n">
        <v>207809.2613762431</v>
      </c>
      <c r="AF17" t="n">
        <v>5.159015977383785e-06</v>
      </c>
      <c r="AG17" t="n">
        <v>6.927083333333333</v>
      </c>
      <c r="AH17" t="n">
        <v>187976.2371326839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12.6059</v>
      </c>
      <c r="E18" t="n">
        <v>7.93</v>
      </c>
      <c r="F18" t="n">
        <v>5.22</v>
      </c>
      <c r="G18" t="n">
        <v>31.33</v>
      </c>
      <c r="H18" t="n">
        <v>0.51</v>
      </c>
      <c r="I18" t="n">
        <v>10</v>
      </c>
      <c r="J18" t="n">
        <v>173.71</v>
      </c>
      <c r="K18" t="n">
        <v>51.39</v>
      </c>
      <c r="L18" t="n">
        <v>5</v>
      </c>
      <c r="M18" t="n">
        <v>8</v>
      </c>
      <c r="N18" t="n">
        <v>32.32</v>
      </c>
      <c r="O18" t="n">
        <v>21658.78</v>
      </c>
      <c r="P18" t="n">
        <v>62.5</v>
      </c>
      <c r="Q18" t="n">
        <v>202.82</v>
      </c>
      <c r="R18" t="n">
        <v>23.27</v>
      </c>
      <c r="S18" t="n">
        <v>13.89</v>
      </c>
      <c r="T18" t="n">
        <v>2986.86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151.4283004876741</v>
      </c>
      <c r="AB18" t="n">
        <v>207.1908812722712</v>
      </c>
      <c r="AC18" t="n">
        <v>187.4168743579329</v>
      </c>
      <c r="AD18" t="n">
        <v>151428.300487674</v>
      </c>
      <c r="AE18" t="n">
        <v>207190.8812722712</v>
      </c>
      <c r="AF18" t="n">
        <v>5.189893743410469e-06</v>
      </c>
      <c r="AG18" t="n">
        <v>6.883680555555555</v>
      </c>
      <c r="AH18" t="n">
        <v>187416.8743579329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12.6227</v>
      </c>
      <c r="E19" t="n">
        <v>7.92</v>
      </c>
      <c r="F19" t="n">
        <v>5.21</v>
      </c>
      <c r="G19" t="n">
        <v>31.27</v>
      </c>
      <c r="H19" t="n">
        <v>0.53</v>
      </c>
      <c r="I19" t="n">
        <v>10</v>
      </c>
      <c r="J19" t="n">
        <v>174.08</v>
      </c>
      <c r="K19" t="n">
        <v>51.39</v>
      </c>
      <c r="L19" t="n">
        <v>5.25</v>
      </c>
      <c r="M19" t="n">
        <v>8</v>
      </c>
      <c r="N19" t="n">
        <v>32.44</v>
      </c>
      <c r="O19" t="n">
        <v>21704.07</v>
      </c>
      <c r="P19" t="n">
        <v>62.37</v>
      </c>
      <c r="Q19" t="n">
        <v>202.81</v>
      </c>
      <c r="R19" t="n">
        <v>23.06</v>
      </c>
      <c r="S19" t="n">
        <v>13.89</v>
      </c>
      <c r="T19" t="n">
        <v>2881.18</v>
      </c>
      <c r="U19" t="n">
        <v>0.6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151.3021470115304</v>
      </c>
      <c r="AB19" t="n">
        <v>207.018272520713</v>
      </c>
      <c r="AC19" t="n">
        <v>187.2607391433654</v>
      </c>
      <c r="AD19" t="n">
        <v>151302.1470115304</v>
      </c>
      <c r="AE19" t="n">
        <v>207018.272520713</v>
      </c>
      <c r="AF19" t="n">
        <v>5.196810363000447e-06</v>
      </c>
      <c r="AG19" t="n">
        <v>6.875</v>
      </c>
      <c r="AH19" t="n">
        <v>187260.7391433654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12.6046</v>
      </c>
      <c r="E20" t="n">
        <v>7.93</v>
      </c>
      <c r="F20" t="n">
        <v>5.22</v>
      </c>
      <c r="G20" t="n">
        <v>31.33</v>
      </c>
      <c r="H20" t="n">
        <v>0.5600000000000001</v>
      </c>
      <c r="I20" t="n">
        <v>10</v>
      </c>
      <c r="J20" t="n">
        <v>174.45</v>
      </c>
      <c r="K20" t="n">
        <v>51.39</v>
      </c>
      <c r="L20" t="n">
        <v>5.5</v>
      </c>
      <c r="M20" t="n">
        <v>8</v>
      </c>
      <c r="N20" t="n">
        <v>32.56</v>
      </c>
      <c r="O20" t="n">
        <v>21749.39</v>
      </c>
      <c r="P20" t="n">
        <v>62.17</v>
      </c>
      <c r="Q20" t="n">
        <v>202.82</v>
      </c>
      <c r="R20" t="n">
        <v>23.34</v>
      </c>
      <c r="S20" t="n">
        <v>13.89</v>
      </c>
      <c r="T20" t="n">
        <v>3017.69</v>
      </c>
      <c r="U20" t="n">
        <v>0.6</v>
      </c>
      <c r="V20" t="n">
        <v>0.74</v>
      </c>
      <c r="W20" t="n">
        <v>0.65</v>
      </c>
      <c r="X20" t="n">
        <v>0.18</v>
      </c>
      <c r="Y20" t="n">
        <v>1</v>
      </c>
      <c r="Z20" t="n">
        <v>10</v>
      </c>
      <c r="AA20" t="n">
        <v>151.2896949743376</v>
      </c>
      <c r="AB20" t="n">
        <v>207.0012350940807</v>
      </c>
      <c r="AC20" t="n">
        <v>187.2453277448188</v>
      </c>
      <c r="AD20" t="n">
        <v>151289.6949743376</v>
      </c>
      <c r="AE20" t="n">
        <v>207001.2350940807</v>
      </c>
      <c r="AF20" t="n">
        <v>5.189358528799339e-06</v>
      </c>
      <c r="AG20" t="n">
        <v>6.883680555555555</v>
      </c>
      <c r="AH20" t="n">
        <v>187245.3277448188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12.7038</v>
      </c>
      <c r="E21" t="n">
        <v>7.87</v>
      </c>
      <c r="F21" t="n">
        <v>5.19</v>
      </c>
      <c r="G21" t="n">
        <v>34.63</v>
      </c>
      <c r="H21" t="n">
        <v>0.58</v>
      </c>
      <c r="I21" t="n">
        <v>9</v>
      </c>
      <c r="J21" t="n">
        <v>174.82</v>
      </c>
      <c r="K21" t="n">
        <v>51.39</v>
      </c>
      <c r="L21" t="n">
        <v>5.75</v>
      </c>
      <c r="M21" t="n">
        <v>7</v>
      </c>
      <c r="N21" t="n">
        <v>32.67</v>
      </c>
      <c r="O21" t="n">
        <v>21794.75</v>
      </c>
      <c r="P21" t="n">
        <v>61.62</v>
      </c>
      <c r="Q21" t="n">
        <v>202.81</v>
      </c>
      <c r="R21" t="n">
        <v>22.52</v>
      </c>
      <c r="S21" t="n">
        <v>13.89</v>
      </c>
      <c r="T21" t="n">
        <v>2614.9</v>
      </c>
      <c r="U21" t="n">
        <v>0.62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150.7020554457517</v>
      </c>
      <c r="AB21" t="n">
        <v>206.1972007662434</v>
      </c>
      <c r="AC21" t="n">
        <v>186.5180293247608</v>
      </c>
      <c r="AD21" t="n">
        <v>150702.0554457516</v>
      </c>
      <c r="AE21" t="n">
        <v>206197.2007662434</v>
      </c>
      <c r="AF21" t="n">
        <v>5.230199520663967e-06</v>
      </c>
      <c r="AG21" t="n">
        <v>6.831597222222222</v>
      </c>
      <c r="AH21" t="n">
        <v>186518.0293247608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12.6913</v>
      </c>
      <c r="E22" t="n">
        <v>7.88</v>
      </c>
      <c r="F22" t="n">
        <v>5.2</v>
      </c>
      <c r="G22" t="n">
        <v>34.68</v>
      </c>
      <c r="H22" t="n">
        <v>0.61</v>
      </c>
      <c r="I22" t="n">
        <v>9</v>
      </c>
      <c r="J22" t="n">
        <v>175.18</v>
      </c>
      <c r="K22" t="n">
        <v>51.39</v>
      </c>
      <c r="L22" t="n">
        <v>6</v>
      </c>
      <c r="M22" t="n">
        <v>7</v>
      </c>
      <c r="N22" t="n">
        <v>32.79</v>
      </c>
      <c r="O22" t="n">
        <v>21840.16</v>
      </c>
      <c r="P22" t="n">
        <v>61.41</v>
      </c>
      <c r="Q22" t="n">
        <v>202.83</v>
      </c>
      <c r="R22" t="n">
        <v>22.62</v>
      </c>
      <c r="S22" t="n">
        <v>13.89</v>
      </c>
      <c r="T22" t="n">
        <v>2666.74</v>
      </c>
      <c r="U22" t="n">
        <v>0.61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150.6683084441954</v>
      </c>
      <c r="AB22" t="n">
        <v>206.1510266299017</v>
      </c>
      <c r="AC22" t="n">
        <v>186.4762619831856</v>
      </c>
      <c r="AD22" t="n">
        <v>150668.3084441954</v>
      </c>
      <c r="AE22" t="n">
        <v>206151.0266299017</v>
      </c>
      <c r="AF22" t="n">
        <v>5.225053226326187e-06</v>
      </c>
      <c r="AG22" t="n">
        <v>6.840277777777778</v>
      </c>
      <c r="AH22" t="n">
        <v>186476.2619831856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12.7773</v>
      </c>
      <c r="E23" t="n">
        <v>7.83</v>
      </c>
      <c r="F23" t="n">
        <v>5.18</v>
      </c>
      <c r="G23" t="n">
        <v>38.87</v>
      </c>
      <c r="H23" t="n">
        <v>0.63</v>
      </c>
      <c r="I23" t="n">
        <v>8</v>
      </c>
      <c r="J23" t="n">
        <v>175.55</v>
      </c>
      <c r="K23" t="n">
        <v>51.39</v>
      </c>
      <c r="L23" t="n">
        <v>6.25</v>
      </c>
      <c r="M23" t="n">
        <v>6</v>
      </c>
      <c r="N23" t="n">
        <v>32.91</v>
      </c>
      <c r="O23" t="n">
        <v>21885.6</v>
      </c>
      <c r="P23" t="n">
        <v>60.91</v>
      </c>
      <c r="Q23" t="n">
        <v>202.81</v>
      </c>
      <c r="R23" t="n">
        <v>22.19</v>
      </c>
      <c r="S23" t="n">
        <v>13.89</v>
      </c>
      <c r="T23" t="n">
        <v>2454.54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150.1680708617569</v>
      </c>
      <c r="AB23" t="n">
        <v>205.466579500685</v>
      </c>
      <c r="AC23" t="n">
        <v>185.8571375273536</v>
      </c>
      <c r="AD23" t="n">
        <v>150168.0708617569</v>
      </c>
      <c r="AE23" t="n">
        <v>205466.579500685</v>
      </c>
      <c r="AF23" t="n">
        <v>5.260459731370119e-06</v>
      </c>
      <c r="AG23" t="n">
        <v>6.796875</v>
      </c>
      <c r="AH23" t="n">
        <v>185857.1375273536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12.7705</v>
      </c>
      <c r="E24" t="n">
        <v>7.83</v>
      </c>
      <c r="F24" t="n">
        <v>5.19</v>
      </c>
      <c r="G24" t="n">
        <v>38.9</v>
      </c>
      <c r="H24" t="n">
        <v>0.66</v>
      </c>
      <c r="I24" t="n">
        <v>8</v>
      </c>
      <c r="J24" t="n">
        <v>175.92</v>
      </c>
      <c r="K24" t="n">
        <v>51.39</v>
      </c>
      <c r="L24" t="n">
        <v>6.5</v>
      </c>
      <c r="M24" t="n">
        <v>6</v>
      </c>
      <c r="N24" t="n">
        <v>33.03</v>
      </c>
      <c r="O24" t="n">
        <v>21931.08</v>
      </c>
      <c r="P24" t="n">
        <v>61.02</v>
      </c>
      <c r="Q24" t="n">
        <v>202.83</v>
      </c>
      <c r="R24" t="n">
        <v>22.24</v>
      </c>
      <c r="S24" t="n">
        <v>13.89</v>
      </c>
      <c r="T24" t="n">
        <v>2479.27</v>
      </c>
      <c r="U24" t="n">
        <v>0.62</v>
      </c>
      <c r="V24" t="n">
        <v>0.75</v>
      </c>
      <c r="W24" t="n">
        <v>0.65</v>
      </c>
      <c r="X24" t="n">
        <v>0.15</v>
      </c>
      <c r="Y24" t="n">
        <v>1</v>
      </c>
      <c r="Z24" t="n">
        <v>10</v>
      </c>
      <c r="AA24" t="n">
        <v>150.2541883644582</v>
      </c>
      <c r="AB24" t="n">
        <v>205.584409267117</v>
      </c>
      <c r="AC24" t="n">
        <v>185.9637217862525</v>
      </c>
      <c r="AD24" t="n">
        <v>150254.1883644582</v>
      </c>
      <c r="AE24" t="n">
        <v>205584.409267117</v>
      </c>
      <c r="AF24" t="n">
        <v>5.257660147250367e-06</v>
      </c>
      <c r="AG24" t="n">
        <v>6.796875</v>
      </c>
      <c r="AH24" t="n">
        <v>185963.7217862525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12.7805</v>
      </c>
      <c r="E25" t="n">
        <v>7.82</v>
      </c>
      <c r="F25" t="n">
        <v>5.18</v>
      </c>
      <c r="G25" t="n">
        <v>38.86</v>
      </c>
      <c r="H25" t="n">
        <v>0.68</v>
      </c>
      <c r="I25" t="n">
        <v>8</v>
      </c>
      <c r="J25" t="n">
        <v>176.29</v>
      </c>
      <c r="K25" t="n">
        <v>51.39</v>
      </c>
      <c r="L25" t="n">
        <v>6.75</v>
      </c>
      <c r="M25" t="n">
        <v>6</v>
      </c>
      <c r="N25" t="n">
        <v>33.15</v>
      </c>
      <c r="O25" t="n">
        <v>21976.61</v>
      </c>
      <c r="P25" t="n">
        <v>60.57</v>
      </c>
      <c r="Q25" t="n">
        <v>202.81</v>
      </c>
      <c r="R25" t="n">
        <v>21.97</v>
      </c>
      <c r="S25" t="n">
        <v>13.89</v>
      </c>
      <c r="T25" t="n">
        <v>2347.12</v>
      </c>
      <c r="U25" t="n">
        <v>0.63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150.0142188812951</v>
      </c>
      <c r="AB25" t="n">
        <v>205.256072433547</v>
      </c>
      <c r="AC25" t="n">
        <v>185.6667209592547</v>
      </c>
      <c r="AD25" t="n">
        <v>150014.2188812951</v>
      </c>
      <c r="AE25" t="n">
        <v>205256.072433547</v>
      </c>
      <c r="AF25" t="n">
        <v>5.261777182720591e-06</v>
      </c>
      <c r="AG25" t="n">
        <v>6.788194444444445</v>
      </c>
      <c r="AH25" t="n">
        <v>185666.7209592547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12.7914</v>
      </c>
      <c r="E26" t="n">
        <v>7.82</v>
      </c>
      <c r="F26" t="n">
        <v>5.17</v>
      </c>
      <c r="G26" t="n">
        <v>38.81</v>
      </c>
      <c r="H26" t="n">
        <v>0.7</v>
      </c>
      <c r="I26" t="n">
        <v>8</v>
      </c>
      <c r="J26" t="n">
        <v>176.66</v>
      </c>
      <c r="K26" t="n">
        <v>51.39</v>
      </c>
      <c r="L26" t="n">
        <v>7</v>
      </c>
      <c r="M26" t="n">
        <v>6</v>
      </c>
      <c r="N26" t="n">
        <v>33.27</v>
      </c>
      <c r="O26" t="n">
        <v>22022.17</v>
      </c>
      <c r="P26" t="n">
        <v>60.19</v>
      </c>
      <c r="Q26" t="n">
        <v>202.82</v>
      </c>
      <c r="R26" t="n">
        <v>21.81</v>
      </c>
      <c r="S26" t="n">
        <v>13.89</v>
      </c>
      <c r="T26" t="n">
        <v>2264.1</v>
      </c>
      <c r="U26" t="n">
        <v>0.64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149.8018816251695</v>
      </c>
      <c r="AB26" t="n">
        <v>204.9655432320574</v>
      </c>
      <c r="AC26" t="n">
        <v>185.4039194569949</v>
      </c>
      <c r="AD26" t="n">
        <v>149801.8816251695</v>
      </c>
      <c r="AE26" t="n">
        <v>204965.5432320574</v>
      </c>
      <c r="AF26" t="n">
        <v>5.266264751383136e-06</v>
      </c>
      <c r="AG26" t="n">
        <v>6.788194444444445</v>
      </c>
      <c r="AH26" t="n">
        <v>185403.9194569949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12.8673</v>
      </c>
      <c r="E27" t="n">
        <v>7.77</v>
      </c>
      <c r="F27" t="n">
        <v>5.16</v>
      </c>
      <c r="G27" t="n">
        <v>44.25</v>
      </c>
      <c r="H27" t="n">
        <v>0.73</v>
      </c>
      <c r="I27" t="n">
        <v>7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59.78</v>
      </c>
      <c r="Q27" t="n">
        <v>202.82</v>
      </c>
      <c r="R27" t="n">
        <v>21.52</v>
      </c>
      <c r="S27" t="n">
        <v>13.89</v>
      </c>
      <c r="T27" t="n">
        <v>2125.19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149.39695739727</v>
      </c>
      <c r="AB27" t="n">
        <v>204.4115080394494</v>
      </c>
      <c r="AC27" t="n">
        <v>184.9027606055759</v>
      </c>
      <c r="AD27" t="n">
        <v>149396.95739727</v>
      </c>
      <c r="AE27" t="n">
        <v>204411.5080394494</v>
      </c>
      <c r="AF27" t="n">
        <v>5.297513050602141e-06</v>
      </c>
      <c r="AG27" t="n">
        <v>6.744791666666667</v>
      </c>
      <c r="AH27" t="n">
        <v>184902.7606055759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12.8824</v>
      </c>
      <c r="E28" t="n">
        <v>7.76</v>
      </c>
      <c r="F28" t="n">
        <v>5.15</v>
      </c>
      <c r="G28" t="n">
        <v>44.17</v>
      </c>
      <c r="H28" t="n">
        <v>0.75</v>
      </c>
      <c r="I28" t="n">
        <v>7</v>
      </c>
      <c r="J28" t="n">
        <v>177.4</v>
      </c>
      <c r="K28" t="n">
        <v>51.39</v>
      </c>
      <c r="L28" t="n">
        <v>7.5</v>
      </c>
      <c r="M28" t="n">
        <v>5</v>
      </c>
      <c r="N28" t="n">
        <v>33.51</v>
      </c>
      <c r="O28" t="n">
        <v>22113.42</v>
      </c>
      <c r="P28" t="n">
        <v>59.74</v>
      </c>
      <c r="Q28" t="n">
        <v>202.81</v>
      </c>
      <c r="R28" t="n">
        <v>21.06</v>
      </c>
      <c r="S28" t="n">
        <v>13.89</v>
      </c>
      <c r="T28" t="n">
        <v>1896.7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149.3186987148319</v>
      </c>
      <c r="AB28" t="n">
        <v>204.3044310576083</v>
      </c>
      <c r="AC28" t="n">
        <v>184.8059029005982</v>
      </c>
      <c r="AD28" t="n">
        <v>149318.6987148319</v>
      </c>
      <c r="AE28" t="n">
        <v>204304.4310576083</v>
      </c>
      <c r="AF28" t="n">
        <v>5.30372977416218e-06</v>
      </c>
      <c r="AG28" t="n">
        <v>6.736111111111111</v>
      </c>
      <c r="AH28" t="n">
        <v>184805.9029005982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12.8751</v>
      </c>
      <c r="E29" t="n">
        <v>7.77</v>
      </c>
      <c r="F29" t="n">
        <v>5.16</v>
      </c>
      <c r="G29" t="n">
        <v>44.2</v>
      </c>
      <c r="H29" t="n">
        <v>0.77</v>
      </c>
      <c r="I29" t="n">
        <v>7</v>
      </c>
      <c r="J29" t="n">
        <v>177.77</v>
      </c>
      <c r="K29" t="n">
        <v>51.39</v>
      </c>
      <c r="L29" t="n">
        <v>7.75</v>
      </c>
      <c r="M29" t="n">
        <v>5</v>
      </c>
      <c r="N29" t="n">
        <v>33.63</v>
      </c>
      <c r="O29" t="n">
        <v>22159.1</v>
      </c>
      <c r="P29" t="n">
        <v>59.83</v>
      </c>
      <c r="Q29" t="n">
        <v>202.81</v>
      </c>
      <c r="R29" t="n">
        <v>21.37</v>
      </c>
      <c r="S29" t="n">
        <v>13.89</v>
      </c>
      <c r="T29" t="n">
        <v>2051.53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149.396589770011</v>
      </c>
      <c r="AB29" t="n">
        <v>204.4110050356151</v>
      </c>
      <c r="AC29" t="n">
        <v>184.9023056077216</v>
      </c>
      <c r="AD29" t="n">
        <v>149396.589770011</v>
      </c>
      <c r="AE29" t="n">
        <v>204411.0050356151</v>
      </c>
      <c r="AF29" t="n">
        <v>5.300724338268916e-06</v>
      </c>
      <c r="AG29" t="n">
        <v>6.744791666666667</v>
      </c>
      <c r="AH29" t="n">
        <v>184902.3056077216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12.8778</v>
      </c>
      <c r="E30" t="n">
        <v>7.77</v>
      </c>
      <c r="F30" t="n">
        <v>5.16</v>
      </c>
      <c r="G30" t="n">
        <v>44.19</v>
      </c>
      <c r="H30" t="n">
        <v>0.8</v>
      </c>
      <c r="I30" t="n">
        <v>7</v>
      </c>
      <c r="J30" t="n">
        <v>178.14</v>
      </c>
      <c r="K30" t="n">
        <v>51.39</v>
      </c>
      <c r="L30" t="n">
        <v>8</v>
      </c>
      <c r="M30" t="n">
        <v>5</v>
      </c>
      <c r="N30" t="n">
        <v>33.75</v>
      </c>
      <c r="O30" t="n">
        <v>22204.83</v>
      </c>
      <c r="P30" t="n">
        <v>59.3</v>
      </c>
      <c r="Q30" t="n">
        <v>202.82</v>
      </c>
      <c r="R30" t="n">
        <v>21.27</v>
      </c>
      <c r="S30" t="n">
        <v>13.89</v>
      </c>
      <c r="T30" t="n">
        <v>1997.55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149.1651788752336</v>
      </c>
      <c r="AB30" t="n">
        <v>204.0943784402526</v>
      </c>
      <c r="AC30" t="n">
        <v>184.6158974102322</v>
      </c>
      <c r="AD30" t="n">
        <v>149165.1788752335</v>
      </c>
      <c r="AE30" t="n">
        <v>204094.3784402526</v>
      </c>
      <c r="AF30" t="n">
        <v>5.301835937845877e-06</v>
      </c>
      <c r="AG30" t="n">
        <v>6.744791666666667</v>
      </c>
      <c r="AH30" t="n">
        <v>184615.8974102322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12.8535</v>
      </c>
      <c r="E31" t="n">
        <v>7.78</v>
      </c>
      <c r="F31" t="n">
        <v>5.17</v>
      </c>
      <c r="G31" t="n">
        <v>44.32</v>
      </c>
      <c r="H31" t="n">
        <v>0.82</v>
      </c>
      <c r="I31" t="n">
        <v>7</v>
      </c>
      <c r="J31" t="n">
        <v>178.51</v>
      </c>
      <c r="K31" t="n">
        <v>51.39</v>
      </c>
      <c r="L31" t="n">
        <v>8.25</v>
      </c>
      <c r="M31" t="n">
        <v>5</v>
      </c>
      <c r="N31" t="n">
        <v>33.87</v>
      </c>
      <c r="O31" t="n">
        <v>22250.6</v>
      </c>
      <c r="P31" t="n">
        <v>59.12</v>
      </c>
      <c r="Q31" t="n">
        <v>202.88</v>
      </c>
      <c r="R31" t="n">
        <v>21.74</v>
      </c>
      <c r="S31" t="n">
        <v>13.89</v>
      </c>
      <c r="T31" t="n">
        <v>2234.34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149.1754340865834</v>
      </c>
      <c r="AB31" t="n">
        <v>204.1084100728496</v>
      </c>
      <c r="AC31" t="n">
        <v>184.6285898835075</v>
      </c>
      <c r="AD31" t="n">
        <v>149175.4340865834</v>
      </c>
      <c r="AE31" t="n">
        <v>204108.4100728495</v>
      </c>
      <c r="AF31" t="n">
        <v>5.291831541653232e-06</v>
      </c>
      <c r="AG31" t="n">
        <v>6.753472222222222</v>
      </c>
      <c r="AH31" t="n">
        <v>184628.5898835075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12.9669</v>
      </c>
      <c r="E32" t="n">
        <v>7.71</v>
      </c>
      <c r="F32" t="n">
        <v>5.14</v>
      </c>
      <c r="G32" t="n">
        <v>51.36</v>
      </c>
      <c r="H32" t="n">
        <v>0.84</v>
      </c>
      <c r="I32" t="n">
        <v>6</v>
      </c>
      <c r="J32" t="n">
        <v>178.88</v>
      </c>
      <c r="K32" t="n">
        <v>51.39</v>
      </c>
      <c r="L32" t="n">
        <v>8.5</v>
      </c>
      <c r="M32" t="n">
        <v>4</v>
      </c>
      <c r="N32" t="n">
        <v>33.99</v>
      </c>
      <c r="O32" t="n">
        <v>22296.41</v>
      </c>
      <c r="P32" t="n">
        <v>58.47</v>
      </c>
      <c r="Q32" t="n">
        <v>202.81</v>
      </c>
      <c r="R32" t="n">
        <v>20.66</v>
      </c>
      <c r="S32" t="n">
        <v>13.89</v>
      </c>
      <c r="T32" t="n">
        <v>1699.71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148.5353007258096</v>
      </c>
      <c r="AB32" t="n">
        <v>203.2325513679485</v>
      </c>
      <c r="AC32" t="n">
        <v>183.8363219041266</v>
      </c>
      <c r="AD32" t="n">
        <v>148535.3007258096</v>
      </c>
      <c r="AE32" t="n">
        <v>203232.5513679485</v>
      </c>
      <c r="AF32" t="n">
        <v>5.338518723885578e-06</v>
      </c>
      <c r="AG32" t="n">
        <v>6.692708333333333</v>
      </c>
      <c r="AH32" t="n">
        <v>183836.3219041266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12.966</v>
      </c>
      <c r="E33" t="n">
        <v>7.71</v>
      </c>
      <c r="F33" t="n">
        <v>5.14</v>
      </c>
      <c r="G33" t="n">
        <v>51.37</v>
      </c>
      <c r="H33" t="n">
        <v>0.87</v>
      </c>
      <c r="I33" t="n">
        <v>6</v>
      </c>
      <c r="J33" t="n">
        <v>179.26</v>
      </c>
      <c r="K33" t="n">
        <v>51.39</v>
      </c>
      <c r="L33" t="n">
        <v>8.75</v>
      </c>
      <c r="M33" t="n">
        <v>4</v>
      </c>
      <c r="N33" t="n">
        <v>34.11</v>
      </c>
      <c r="O33" t="n">
        <v>22342.26</v>
      </c>
      <c r="P33" t="n">
        <v>58.29</v>
      </c>
      <c r="Q33" t="n">
        <v>202.83</v>
      </c>
      <c r="R33" t="n">
        <v>20.75</v>
      </c>
      <c r="S33" t="n">
        <v>13.89</v>
      </c>
      <c r="T33" t="n">
        <v>1746.87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148.4621566586005</v>
      </c>
      <c r="AB33" t="n">
        <v>203.1324724283046</v>
      </c>
      <c r="AC33" t="n">
        <v>183.7457943580206</v>
      </c>
      <c r="AD33" t="n">
        <v>148462.1566586006</v>
      </c>
      <c r="AE33" t="n">
        <v>203132.4724283046</v>
      </c>
      <c r="AF33" t="n">
        <v>5.338148190693258e-06</v>
      </c>
      <c r="AG33" t="n">
        <v>6.692708333333333</v>
      </c>
      <c r="AH33" t="n">
        <v>183745.7943580206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12.9734</v>
      </c>
      <c r="E34" t="n">
        <v>7.71</v>
      </c>
      <c r="F34" t="n">
        <v>5.13</v>
      </c>
      <c r="G34" t="n">
        <v>51.32</v>
      </c>
      <c r="H34" t="n">
        <v>0.89</v>
      </c>
      <c r="I34" t="n">
        <v>6</v>
      </c>
      <c r="J34" t="n">
        <v>179.63</v>
      </c>
      <c r="K34" t="n">
        <v>51.39</v>
      </c>
      <c r="L34" t="n">
        <v>9</v>
      </c>
      <c r="M34" t="n">
        <v>4</v>
      </c>
      <c r="N34" t="n">
        <v>34.24</v>
      </c>
      <c r="O34" t="n">
        <v>22388.15</v>
      </c>
      <c r="P34" t="n">
        <v>58.2</v>
      </c>
      <c r="Q34" t="n">
        <v>202.81</v>
      </c>
      <c r="R34" t="n">
        <v>20.54</v>
      </c>
      <c r="S34" t="n">
        <v>13.89</v>
      </c>
      <c r="T34" t="n">
        <v>1638.39</v>
      </c>
      <c r="U34" t="n">
        <v>0.68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148.3850713914412</v>
      </c>
      <c r="AB34" t="n">
        <v>203.0270009650152</v>
      </c>
      <c r="AC34" t="n">
        <v>183.6503889431574</v>
      </c>
      <c r="AD34" t="n">
        <v>148385.0713914412</v>
      </c>
      <c r="AE34" t="n">
        <v>203027.0009650152</v>
      </c>
      <c r="AF34" t="n">
        <v>5.341194796941224e-06</v>
      </c>
      <c r="AG34" t="n">
        <v>6.692708333333333</v>
      </c>
      <c r="AH34" t="n">
        <v>183650.3889431574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12.9608</v>
      </c>
      <c r="E35" t="n">
        <v>7.72</v>
      </c>
      <c r="F35" t="n">
        <v>5.14</v>
      </c>
      <c r="G35" t="n">
        <v>51.4</v>
      </c>
      <c r="H35" t="n">
        <v>0.91</v>
      </c>
      <c r="I35" t="n">
        <v>6</v>
      </c>
      <c r="J35" t="n">
        <v>180</v>
      </c>
      <c r="K35" t="n">
        <v>51.39</v>
      </c>
      <c r="L35" t="n">
        <v>9.25</v>
      </c>
      <c r="M35" t="n">
        <v>4</v>
      </c>
      <c r="N35" t="n">
        <v>34.36</v>
      </c>
      <c r="O35" t="n">
        <v>22434.08</v>
      </c>
      <c r="P35" t="n">
        <v>57.98</v>
      </c>
      <c r="Q35" t="n">
        <v>202.82</v>
      </c>
      <c r="R35" t="n">
        <v>20.71</v>
      </c>
      <c r="S35" t="n">
        <v>13.89</v>
      </c>
      <c r="T35" t="n">
        <v>1722.93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148.345858744206</v>
      </c>
      <c r="AB35" t="n">
        <v>202.9733484911281</v>
      </c>
      <c r="AC35" t="n">
        <v>183.6018569860764</v>
      </c>
      <c r="AD35" t="n">
        <v>148345.858744206</v>
      </c>
      <c r="AE35" t="n">
        <v>202973.3484911282</v>
      </c>
      <c r="AF35" t="n">
        <v>5.336007332248742e-06</v>
      </c>
      <c r="AG35" t="n">
        <v>6.701388888888889</v>
      </c>
      <c r="AH35" t="n">
        <v>183601.8569860764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12.9683</v>
      </c>
      <c r="E36" t="n">
        <v>7.71</v>
      </c>
      <c r="F36" t="n">
        <v>5.14</v>
      </c>
      <c r="G36" t="n">
        <v>51.35</v>
      </c>
      <c r="H36" t="n">
        <v>0.93</v>
      </c>
      <c r="I36" t="n">
        <v>6</v>
      </c>
      <c r="J36" t="n">
        <v>180.37</v>
      </c>
      <c r="K36" t="n">
        <v>51.39</v>
      </c>
      <c r="L36" t="n">
        <v>9.5</v>
      </c>
      <c r="M36" t="n">
        <v>4</v>
      </c>
      <c r="N36" t="n">
        <v>34.48</v>
      </c>
      <c r="O36" t="n">
        <v>22480.05</v>
      </c>
      <c r="P36" t="n">
        <v>57.8</v>
      </c>
      <c r="Q36" t="n">
        <v>202.81</v>
      </c>
      <c r="R36" t="n">
        <v>20.71</v>
      </c>
      <c r="S36" t="n">
        <v>13.89</v>
      </c>
      <c r="T36" t="n">
        <v>1726.8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148.2504065171844</v>
      </c>
      <c r="AB36" t="n">
        <v>202.8427465430623</v>
      </c>
      <c r="AC36" t="n">
        <v>183.4837195046329</v>
      </c>
      <c r="AD36" t="n">
        <v>148250.4065171845</v>
      </c>
      <c r="AE36" t="n">
        <v>202842.7465430623</v>
      </c>
      <c r="AF36" t="n">
        <v>5.339095108851409e-06</v>
      </c>
      <c r="AG36" t="n">
        <v>6.692708333333333</v>
      </c>
      <c r="AH36" t="n">
        <v>183483.7195046329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12.973</v>
      </c>
      <c r="E37" t="n">
        <v>7.71</v>
      </c>
      <c r="F37" t="n">
        <v>5.13</v>
      </c>
      <c r="G37" t="n">
        <v>51.33</v>
      </c>
      <c r="H37" t="n">
        <v>0.96</v>
      </c>
      <c r="I37" t="n">
        <v>6</v>
      </c>
      <c r="J37" t="n">
        <v>180.75</v>
      </c>
      <c r="K37" t="n">
        <v>51.39</v>
      </c>
      <c r="L37" t="n">
        <v>9.75</v>
      </c>
      <c r="M37" t="n">
        <v>4</v>
      </c>
      <c r="N37" t="n">
        <v>34.6</v>
      </c>
      <c r="O37" t="n">
        <v>22526.07</v>
      </c>
      <c r="P37" t="n">
        <v>57.61</v>
      </c>
      <c r="Q37" t="n">
        <v>202.81</v>
      </c>
      <c r="R37" t="n">
        <v>20.62</v>
      </c>
      <c r="S37" t="n">
        <v>13.89</v>
      </c>
      <c r="T37" t="n">
        <v>1677.73</v>
      </c>
      <c r="U37" t="n">
        <v>0.67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148.1386392755965</v>
      </c>
      <c r="AB37" t="n">
        <v>202.689821672299</v>
      </c>
      <c r="AC37" t="n">
        <v>183.3453895689038</v>
      </c>
      <c r="AD37" t="n">
        <v>148138.6392755965</v>
      </c>
      <c r="AE37" t="n">
        <v>202689.821672299</v>
      </c>
      <c r="AF37" t="n">
        <v>5.341030115522415e-06</v>
      </c>
      <c r="AG37" t="n">
        <v>6.692708333333333</v>
      </c>
      <c r="AH37" t="n">
        <v>183345.3895689038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12.9636</v>
      </c>
      <c r="E38" t="n">
        <v>7.71</v>
      </c>
      <c r="F38" t="n">
        <v>5.14</v>
      </c>
      <c r="G38" t="n">
        <v>51.38</v>
      </c>
      <c r="H38" t="n">
        <v>0.98</v>
      </c>
      <c r="I38" t="n">
        <v>6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57.26</v>
      </c>
      <c r="Q38" t="n">
        <v>202.81</v>
      </c>
      <c r="R38" t="n">
        <v>20.76</v>
      </c>
      <c r="S38" t="n">
        <v>13.89</v>
      </c>
      <c r="T38" t="n">
        <v>1750.2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148.0361729792668</v>
      </c>
      <c r="AB38" t="n">
        <v>202.5496227651669</v>
      </c>
      <c r="AC38" t="n">
        <v>183.2185710486979</v>
      </c>
      <c r="AD38" t="n">
        <v>148036.1729792668</v>
      </c>
      <c r="AE38" t="n">
        <v>202549.6227651669</v>
      </c>
      <c r="AF38" t="n">
        <v>5.337160102180404e-06</v>
      </c>
      <c r="AG38" t="n">
        <v>6.692708333333333</v>
      </c>
      <c r="AH38" t="n">
        <v>183218.5710486979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13.0477</v>
      </c>
      <c r="E39" t="n">
        <v>7.66</v>
      </c>
      <c r="F39" t="n">
        <v>5.12</v>
      </c>
      <c r="G39" t="n">
        <v>61.47</v>
      </c>
      <c r="H39" t="n">
        <v>1</v>
      </c>
      <c r="I39" t="n">
        <v>5</v>
      </c>
      <c r="J39" t="n">
        <v>181.49</v>
      </c>
      <c r="K39" t="n">
        <v>51.39</v>
      </c>
      <c r="L39" t="n">
        <v>10.25</v>
      </c>
      <c r="M39" t="n">
        <v>3</v>
      </c>
      <c r="N39" t="n">
        <v>34.85</v>
      </c>
      <c r="O39" t="n">
        <v>22618.23</v>
      </c>
      <c r="P39" t="n">
        <v>56.76</v>
      </c>
      <c r="Q39" t="n">
        <v>202.82</v>
      </c>
      <c r="R39" t="n">
        <v>20.23</v>
      </c>
      <c r="S39" t="n">
        <v>13.89</v>
      </c>
      <c r="T39" t="n">
        <v>1488.56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147.568621282819</v>
      </c>
      <c r="AB39" t="n">
        <v>201.9098979071622</v>
      </c>
      <c r="AC39" t="n">
        <v>182.6399006332816</v>
      </c>
      <c r="AD39" t="n">
        <v>147568.621282819</v>
      </c>
      <c r="AE39" t="n">
        <v>201909.8979071623</v>
      </c>
      <c r="AF39" t="n">
        <v>5.371784370484994e-06</v>
      </c>
      <c r="AG39" t="n">
        <v>6.649305555555555</v>
      </c>
      <c r="AH39" t="n">
        <v>182639.9006332816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13.0477</v>
      </c>
      <c r="E40" t="n">
        <v>7.66</v>
      </c>
      <c r="F40" t="n">
        <v>5.12</v>
      </c>
      <c r="G40" t="n">
        <v>61.47</v>
      </c>
      <c r="H40" t="n">
        <v>1.02</v>
      </c>
      <c r="I40" t="n">
        <v>5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56.61</v>
      </c>
      <c r="Q40" t="n">
        <v>202.81</v>
      </c>
      <c r="R40" t="n">
        <v>20.27</v>
      </c>
      <c r="S40" t="n">
        <v>13.89</v>
      </c>
      <c r="T40" t="n">
        <v>1507.83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147.5060590086217</v>
      </c>
      <c r="AB40" t="n">
        <v>201.8242974435528</v>
      </c>
      <c r="AC40" t="n">
        <v>182.562469757778</v>
      </c>
      <c r="AD40" t="n">
        <v>147506.0590086218</v>
      </c>
      <c r="AE40" t="n">
        <v>201824.2974435528</v>
      </c>
      <c r="AF40" t="n">
        <v>5.371784370484994e-06</v>
      </c>
      <c r="AG40" t="n">
        <v>6.649305555555555</v>
      </c>
      <c r="AH40" t="n">
        <v>182562.469757778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13.0563</v>
      </c>
      <c r="E41" t="n">
        <v>7.66</v>
      </c>
      <c r="F41" t="n">
        <v>5.12</v>
      </c>
      <c r="G41" t="n">
        <v>61.41</v>
      </c>
      <c r="H41" t="n">
        <v>1.05</v>
      </c>
      <c r="I41" t="n">
        <v>5</v>
      </c>
      <c r="J41" t="n">
        <v>182.24</v>
      </c>
      <c r="K41" t="n">
        <v>51.39</v>
      </c>
      <c r="L41" t="n">
        <v>10.75</v>
      </c>
      <c r="M41" t="n">
        <v>3</v>
      </c>
      <c r="N41" t="n">
        <v>35.1</v>
      </c>
      <c r="O41" t="n">
        <v>22710.68</v>
      </c>
      <c r="P41" t="n">
        <v>56.32</v>
      </c>
      <c r="Q41" t="n">
        <v>202.81</v>
      </c>
      <c r="R41" t="n">
        <v>20.04</v>
      </c>
      <c r="S41" t="n">
        <v>13.89</v>
      </c>
      <c r="T41" t="n">
        <v>1396.22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147.3630529223297</v>
      </c>
      <c r="AB41" t="n">
        <v>201.6286302073049</v>
      </c>
      <c r="AC41" t="n">
        <v>182.3854767279368</v>
      </c>
      <c r="AD41" t="n">
        <v>147363.0529223297</v>
      </c>
      <c r="AE41" t="n">
        <v>201628.6302073049</v>
      </c>
      <c r="AF41" t="n">
        <v>5.375325020989388e-06</v>
      </c>
      <c r="AG41" t="n">
        <v>6.649305555555555</v>
      </c>
      <c r="AH41" t="n">
        <v>182385.4767279368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13.0553</v>
      </c>
      <c r="E42" t="n">
        <v>7.66</v>
      </c>
      <c r="F42" t="n">
        <v>5.12</v>
      </c>
      <c r="G42" t="n">
        <v>61.41</v>
      </c>
      <c r="H42" t="n">
        <v>1.07</v>
      </c>
      <c r="I42" t="n">
        <v>5</v>
      </c>
      <c r="J42" t="n">
        <v>182.62</v>
      </c>
      <c r="K42" t="n">
        <v>51.39</v>
      </c>
      <c r="L42" t="n">
        <v>11</v>
      </c>
      <c r="M42" t="n">
        <v>3</v>
      </c>
      <c r="N42" t="n">
        <v>35.22</v>
      </c>
      <c r="O42" t="n">
        <v>22756.91</v>
      </c>
      <c r="P42" t="n">
        <v>56.51</v>
      </c>
      <c r="Q42" t="n">
        <v>202.81</v>
      </c>
      <c r="R42" t="n">
        <v>20.18</v>
      </c>
      <c r="S42" t="n">
        <v>13.89</v>
      </c>
      <c r="T42" t="n">
        <v>1465.48</v>
      </c>
      <c r="U42" t="n">
        <v>0.6899999999999999</v>
      </c>
      <c r="V42" t="n">
        <v>0.76</v>
      </c>
      <c r="W42" t="n">
        <v>0.64</v>
      </c>
      <c r="X42" t="n">
        <v>0.08</v>
      </c>
      <c r="Y42" t="n">
        <v>1</v>
      </c>
      <c r="Z42" t="n">
        <v>10</v>
      </c>
      <c r="AA42" t="n">
        <v>147.4448150724438</v>
      </c>
      <c r="AB42" t="n">
        <v>201.7405007881824</v>
      </c>
      <c r="AC42" t="n">
        <v>182.4866705375867</v>
      </c>
      <c r="AD42" t="n">
        <v>147444.8150724438</v>
      </c>
      <c r="AE42" t="n">
        <v>201740.5007881824</v>
      </c>
      <c r="AF42" t="n">
        <v>5.374913317442364e-06</v>
      </c>
      <c r="AG42" t="n">
        <v>6.649305555555555</v>
      </c>
      <c r="AH42" t="n">
        <v>182486.6705375868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13.0383</v>
      </c>
      <c r="E43" t="n">
        <v>7.67</v>
      </c>
      <c r="F43" t="n">
        <v>5.13</v>
      </c>
      <c r="G43" t="n">
        <v>61.53</v>
      </c>
      <c r="H43" t="n">
        <v>1.09</v>
      </c>
      <c r="I43" t="n">
        <v>5</v>
      </c>
      <c r="J43" t="n">
        <v>182.99</v>
      </c>
      <c r="K43" t="n">
        <v>51.39</v>
      </c>
      <c r="L43" t="n">
        <v>11.25</v>
      </c>
      <c r="M43" t="n">
        <v>3</v>
      </c>
      <c r="N43" t="n">
        <v>35.35</v>
      </c>
      <c r="O43" t="n">
        <v>22803.18</v>
      </c>
      <c r="P43" t="n">
        <v>56.43</v>
      </c>
      <c r="Q43" t="n">
        <v>202.81</v>
      </c>
      <c r="R43" t="n">
        <v>20.4</v>
      </c>
      <c r="S43" t="n">
        <v>13.89</v>
      </c>
      <c r="T43" t="n">
        <v>1575.16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147.4746787384005</v>
      </c>
      <c r="AB43" t="n">
        <v>201.7813615734364</v>
      </c>
      <c r="AC43" t="n">
        <v>182.5236316268445</v>
      </c>
      <c r="AD43" t="n">
        <v>147474.6787384005</v>
      </c>
      <c r="AE43" t="n">
        <v>201781.3615734364</v>
      </c>
      <c r="AF43" t="n">
        <v>5.367914357142982e-06</v>
      </c>
      <c r="AG43" t="n">
        <v>6.657986111111111</v>
      </c>
      <c r="AH43" t="n">
        <v>182523.6316268446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13.0468</v>
      </c>
      <c r="E44" t="n">
        <v>7.66</v>
      </c>
      <c r="F44" t="n">
        <v>5.12</v>
      </c>
      <c r="G44" t="n">
        <v>61.47</v>
      </c>
      <c r="H44" t="n">
        <v>1.11</v>
      </c>
      <c r="I44" t="n">
        <v>5</v>
      </c>
      <c r="J44" t="n">
        <v>183.37</v>
      </c>
      <c r="K44" t="n">
        <v>51.39</v>
      </c>
      <c r="L44" t="n">
        <v>11.5</v>
      </c>
      <c r="M44" t="n">
        <v>3</v>
      </c>
      <c r="N44" t="n">
        <v>35.48</v>
      </c>
      <c r="O44" t="n">
        <v>22849.49</v>
      </c>
      <c r="P44" t="n">
        <v>55.94</v>
      </c>
      <c r="Q44" t="n">
        <v>202.81</v>
      </c>
      <c r="R44" t="n">
        <v>20.32</v>
      </c>
      <c r="S44" t="n">
        <v>13.89</v>
      </c>
      <c r="T44" t="n">
        <v>1534.04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147.2289127359121</v>
      </c>
      <c r="AB44" t="n">
        <v>201.4450936864011</v>
      </c>
      <c r="AC44" t="n">
        <v>182.2194566749929</v>
      </c>
      <c r="AD44" t="n">
        <v>147228.9127359121</v>
      </c>
      <c r="AE44" t="n">
        <v>201445.0936864011</v>
      </c>
      <c r="AF44" t="n">
        <v>5.371413837292673e-06</v>
      </c>
      <c r="AG44" t="n">
        <v>6.649305555555555</v>
      </c>
      <c r="AH44" t="n">
        <v>182219.4566749929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13.0477</v>
      </c>
      <c r="E45" t="n">
        <v>7.66</v>
      </c>
      <c r="F45" t="n">
        <v>5.12</v>
      </c>
      <c r="G45" t="n">
        <v>61.47</v>
      </c>
      <c r="H45" t="n">
        <v>1.13</v>
      </c>
      <c r="I45" t="n">
        <v>5</v>
      </c>
      <c r="J45" t="n">
        <v>183.74</v>
      </c>
      <c r="K45" t="n">
        <v>51.39</v>
      </c>
      <c r="L45" t="n">
        <v>11.75</v>
      </c>
      <c r="M45" t="n">
        <v>3</v>
      </c>
      <c r="N45" t="n">
        <v>35.6</v>
      </c>
      <c r="O45" t="n">
        <v>22895.85</v>
      </c>
      <c r="P45" t="n">
        <v>55.52</v>
      </c>
      <c r="Q45" t="n">
        <v>202.83</v>
      </c>
      <c r="R45" t="n">
        <v>20.21</v>
      </c>
      <c r="S45" t="n">
        <v>13.89</v>
      </c>
      <c r="T45" t="n">
        <v>1480.26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147.0514398161216</v>
      </c>
      <c r="AB45" t="n">
        <v>201.2022674079911</v>
      </c>
      <c r="AC45" t="n">
        <v>181.9998053957855</v>
      </c>
      <c r="AD45" t="n">
        <v>147051.4398161216</v>
      </c>
      <c r="AE45" t="n">
        <v>201202.2674079911</v>
      </c>
      <c r="AF45" t="n">
        <v>5.371784370484994e-06</v>
      </c>
      <c r="AG45" t="n">
        <v>6.649305555555555</v>
      </c>
      <c r="AH45" t="n">
        <v>181999.8053957855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13.0667</v>
      </c>
      <c r="E46" t="n">
        <v>7.65</v>
      </c>
      <c r="F46" t="n">
        <v>5.11</v>
      </c>
      <c r="G46" t="n">
        <v>61.33</v>
      </c>
      <c r="H46" t="n">
        <v>1.16</v>
      </c>
      <c r="I46" t="n">
        <v>5</v>
      </c>
      <c r="J46" t="n">
        <v>184.12</v>
      </c>
      <c r="K46" t="n">
        <v>51.39</v>
      </c>
      <c r="L46" t="n">
        <v>12</v>
      </c>
      <c r="M46" t="n">
        <v>3</v>
      </c>
      <c r="N46" t="n">
        <v>35.73</v>
      </c>
      <c r="O46" t="n">
        <v>22942.24</v>
      </c>
      <c r="P46" t="n">
        <v>54.68</v>
      </c>
      <c r="Q46" t="n">
        <v>202.81</v>
      </c>
      <c r="R46" t="n">
        <v>19.92</v>
      </c>
      <c r="S46" t="n">
        <v>13.89</v>
      </c>
      <c r="T46" t="n">
        <v>1334.92</v>
      </c>
      <c r="U46" t="n">
        <v>0.7</v>
      </c>
      <c r="V46" t="n">
        <v>0.76</v>
      </c>
      <c r="W46" t="n">
        <v>0.64</v>
      </c>
      <c r="X46" t="n">
        <v>0.07000000000000001</v>
      </c>
      <c r="Y46" t="n">
        <v>1</v>
      </c>
      <c r="Z46" t="n">
        <v>10</v>
      </c>
      <c r="AA46" t="n">
        <v>146.6339222138808</v>
      </c>
      <c r="AB46" t="n">
        <v>200.6310014050289</v>
      </c>
      <c r="AC46" t="n">
        <v>181.483060218369</v>
      </c>
      <c r="AD46" t="n">
        <v>146633.9222138808</v>
      </c>
      <c r="AE46" t="n">
        <v>200631.0014050289</v>
      </c>
      <c r="AF46" t="n">
        <v>5.379606737878421e-06</v>
      </c>
      <c r="AG46" t="n">
        <v>6.640625</v>
      </c>
      <c r="AH46" t="n">
        <v>181483.0602183689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13.0624</v>
      </c>
      <c r="E47" t="n">
        <v>7.66</v>
      </c>
      <c r="F47" t="n">
        <v>5.11</v>
      </c>
      <c r="G47" t="n">
        <v>61.36</v>
      </c>
      <c r="H47" t="n">
        <v>1.18</v>
      </c>
      <c r="I47" t="n">
        <v>5</v>
      </c>
      <c r="J47" t="n">
        <v>184.5</v>
      </c>
      <c r="K47" t="n">
        <v>51.39</v>
      </c>
      <c r="L47" t="n">
        <v>12.25</v>
      </c>
      <c r="M47" t="n">
        <v>3</v>
      </c>
      <c r="N47" t="n">
        <v>35.85</v>
      </c>
      <c r="O47" t="n">
        <v>22988.69</v>
      </c>
      <c r="P47" t="n">
        <v>54.3</v>
      </c>
      <c r="Q47" t="n">
        <v>202.81</v>
      </c>
      <c r="R47" t="n">
        <v>19.96</v>
      </c>
      <c r="S47" t="n">
        <v>13.89</v>
      </c>
      <c r="T47" t="n">
        <v>1357.21</v>
      </c>
      <c r="U47" t="n">
        <v>0.7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146.4863832276575</v>
      </c>
      <c r="AB47" t="n">
        <v>200.4291320551176</v>
      </c>
      <c r="AC47" t="n">
        <v>181.3004569958877</v>
      </c>
      <c r="AD47" t="n">
        <v>146486.3832276575</v>
      </c>
      <c r="AE47" t="n">
        <v>200429.1320551176</v>
      </c>
      <c r="AF47" t="n">
        <v>5.377836412626224e-06</v>
      </c>
      <c r="AG47" t="n">
        <v>6.649305555555555</v>
      </c>
      <c r="AH47" t="n">
        <v>181300.4569958877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13.0525</v>
      </c>
      <c r="E48" t="n">
        <v>7.66</v>
      </c>
      <c r="F48" t="n">
        <v>5.12</v>
      </c>
      <c r="G48" t="n">
        <v>61.43</v>
      </c>
      <c r="H48" t="n">
        <v>1.2</v>
      </c>
      <c r="I48" t="n">
        <v>5</v>
      </c>
      <c r="J48" t="n">
        <v>184.87</v>
      </c>
      <c r="K48" t="n">
        <v>51.39</v>
      </c>
      <c r="L48" t="n">
        <v>12.5</v>
      </c>
      <c r="M48" t="n">
        <v>3</v>
      </c>
      <c r="N48" t="n">
        <v>35.98</v>
      </c>
      <c r="O48" t="n">
        <v>23035.17</v>
      </c>
      <c r="P48" t="n">
        <v>54.21</v>
      </c>
      <c r="Q48" t="n">
        <v>202.81</v>
      </c>
      <c r="R48" t="n">
        <v>20.2</v>
      </c>
      <c r="S48" t="n">
        <v>13.89</v>
      </c>
      <c r="T48" t="n">
        <v>1473.41</v>
      </c>
      <c r="U48" t="n">
        <v>0.6899999999999999</v>
      </c>
      <c r="V48" t="n">
        <v>0.76</v>
      </c>
      <c r="W48" t="n">
        <v>0.64</v>
      </c>
      <c r="X48" t="n">
        <v>0.08</v>
      </c>
      <c r="Y48" t="n">
        <v>1</v>
      </c>
      <c r="Z48" t="n">
        <v>10</v>
      </c>
      <c r="AA48" t="n">
        <v>146.4930743781607</v>
      </c>
      <c r="AB48" t="n">
        <v>200.4382871824289</v>
      </c>
      <c r="AC48" t="n">
        <v>181.3087383706977</v>
      </c>
      <c r="AD48" t="n">
        <v>146493.0743781607</v>
      </c>
      <c r="AE48" t="n">
        <v>200438.2871824289</v>
      </c>
      <c r="AF48" t="n">
        <v>5.373760547510701e-06</v>
      </c>
      <c r="AG48" t="n">
        <v>6.649305555555555</v>
      </c>
      <c r="AH48" t="n">
        <v>181308.7383706977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13.1521</v>
      </c>
      <c r="E49" t="n">
        <v>7.6</v>
      </c>
      <c r="F49" t="n">
        <v>5.1</v>
      </c>
      <c r="G49" t="n">
        <v>76.43000000000001</v>
      </c>
      <c r="H49" t="n">
        <v>1.22</v>
      </c>
      <c r="I49" t="n">
        <v>4</v>
      </c>
      <c r="J49" t="n">
        <v>185.25</v>
      </c>
      <c r="K49" t="n">
        <v>51.39</v>
      </c>
      <c r="L49" t="n">
        <v>12.75</v>
      </c>
      <c r="M49" t="n">
        <v>2</v>
      </c>
      <c r="N49" t="n">
        <v>36.11</v>
      </c>
      <c r="O49" t="n">
        <v>23081.7</v>
      </c>
      <c r="P49" t="n">
        <v>53.26</v>
      </c>
      <c r="Q49" t="n">
        <v>202.81</v>
      </c>
      <c r="R49" t="n">
        <v>19.36</v>
      </c>
      <c r="S49" t="n">
        <v>13.89</v>
      </c>
      <c r="T49" t="n">
        <v>1061.6</v>
      </c>
      <c r="U49" t="n">
        <v>0.72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135.8094747643449</v>
      </c>
      <c r="AB49" t="n">
        <v>185.8205148636632</v>
      </c>
      <c r="AC49" t="n">
        <v>168.086065725858</v>
      </c>
      <c r="AD49" t="n">
        <v>135809.474764345</v>
      </c>
      <c r="AE49" t="n">
        <v>185820.5148636631</v>
      </c>
      <c r="AF49" t="n">
        <v>5.414766220794138e-06</v>
      </c>
      <c r="AG49" t="n">
        <v>6.597222222222222</v>
      </c>
      <c r="AH49" t="n">
        <v>168086.065725858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13.1488</v>
      </c>
      <c r="E50" t="n">
        <v>7.61</v>
      </c>
      <c r="F50" t="n">
        <v>5.1</v>
      </c>
      <c r="G50" t="n">
        <v>76.45999999999999</v>
      </c>
      <c r="H50" t="n">
        <v>1.24</v>
      </c>
      <c r="I50" t="n">
        <v>4</v>
      </c>
      <c r="J50" t="n">
        <v>185.63</v>
      </c>
      <c r="K50" t="n">
        <v>51.39</v>
      </c>
      <c r="L50" t="n">
        <v>13</v>
      </c>
      <c r="M50" t="n">
        <v>2</v>
      </c>
      <c r="N50" t="n">
        <v>36.24</v>
      </c>
      <c r="O50" t="n">
        <v>23128.27</v>
      </c>
      <c r="P50" t="n">
        <v>53.3</v>
      </c>
      <c r="Q50" t="n">
        <v>202.81</v>
      </c>
      <c r="R50" t="n">
        <v>19.52</v>
      </c>
      <c r="S50" t="n">
        <v>13.89</v>
      </c>
      <c r="T50" t="n">
        <v>1138.45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145.8390627836667</v>
      </c>
      <c r="AB50" t="n">
        <v>199.5434396658875</v>
      </c>
      <c r="AC50" t="n">
        <v>180.4992938452083</v>
      </c>
      <c r="AD50" t="n">
        <v>145839.0627836667</v>
      </c>
      <c r="AE50" t="n">
        <v>199543.4396658875</v>
      </c>
      <c r="AF50" t="n">
        <v>5.413407599088964e-06</v>
      </c>
      <c r="AG50" t="n">
        <v>6.605902777777778</v>
      </c>
      <c r="AH50" t="n">
        <v>180499.2938452083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13.1516</v>
      </c>
      <c r="E51" t="n">
        <v>7.6</v>
      </c>
      <c r="F51" t="n">
        <v>5.1</v>
      </c>
      <c r="G51" t="n">
        <v>76.43000000000001</v>
      </c>
      <c r="H51" t="n">
        <v>1.26</v>
      </c>
      <c r="I51" t="n">
        <v>4</v>
      </c>
      <c r="J51" t="n">
        <v>186.01</v>
      </c>
      <c r="K51" t="n">
        <v>51.39</v>
      </c>
      <c r="L51" t="n">
        <v>13.25</v>
      </c>
      <c r="M51" t="n">
        <v>2</v>
      </c>
      <c r="N51" t="n">
        <v>36.36</v>
      </c>
      <c r="O51" t="n">
        <v>23174.88</v>
      </c>
      <c r="P51" t="n">
        <v>53.57</v>
      </c>
      <c r="Q51" t="n">
        <v>202.81</v>
      </c>
      <c r="R51" t="n">
        <v>19.45</v>
      </c>
      <c r="S51" t="n">
        <v>13.89</v>
      </c>
      <c r="T51" t="n">
        <v>1102.67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135.9389617860305</v>
      </c>
      <c r="AB51" t="n">
        <v>185.9976847192974</v>
      </c>
      <c r="AC51" t="n">
        <v>168.24632673913</v>
      </c>
      <c r="AD51" t="n">
        <v>135938.9617860305</v>
      </c>
      <c r="AE51" t="n">
        <v>185997.6847192975</v>
      </c>
      <c r="AF51" t="n">
        <v>5.414560369020627e-06</v>
      </c>
      <c r="AG51" t="n">
        <v>6.597222222222222</v>
      </c>
      <c r="AH51" t="n">
        <v>168246.32673913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13.1435</v>
      </c>
      <c r="E52" t="n">
        <v>7.61</v>
      </c>
      <c r="F52" t="n">
        <v>5.1</v>
      </c>
      <c r="G52" t="n">
        <v>76.5</v>
      </c>
      <c r="H52" t="n">
        <v>1.29</v>
      </c>
      <c r="I52" t="n">
        <v>4</v>
      </c>
      <c r="J52" t="n">
        <v>186.38</v>
      </c>
      <c r="K52" t="n">
        <v>51.39</v>
      </c>
      <c r="L52" t="n">
        <v>13.5</v>
      </c>
      <c r="M52" t="n">
        <v>2</v>
      </c>
      <c r="N52" t="n">
        <v>36.49</v>
      </c>
      <c r="O52" t="n">
        <v>23221.54</v>
      </c>
      <c r="P52" t="n">
        <v>53.64</v>
      </c>
      <c r="Q52" t="n">
        <v>202.81</v>
      </c>
      <c r="R52" t="n">
        <v>19.57</v>
      </c>
      <c r="S52" t="n">
        <v>13.89</v>
      </c>
      <c r="T52" t="n">
        <v>1166.53</v>
      </c>
      <c r="U52" t="n">
        <v>0.71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145.9927138126575</v>
      </c>
      <c r="AB52" t="n">
        <v>199.7536717823576</v>
      </c>
      <c r="AC52" t="n">
        <v>180.6894617035452</v>
      </c>
      <c r="AD52" t="n">
        <v>145992.7138126575</v>
      </c>
      <c r="AE52" t="n">
        <v>199753.6717823576</v>
      </c>
      <c r="AF52" t="n">
        <v>5.411225570289746e-06</v>
      </c>
      <c r="AG52" t="n">
        <v>6.605902777777778</v>
      </c>
      <c r="AH52" t="n">
        <v>180689.4617035452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13.142</v>
      </c>
      <c r="E53" t="n">
        <v>7.61</v>
      </c>
      <c r="F53" t="n">
        <v>5.1</v>
      </c>
      <c r="G53" t="n">
        <v>76.52</v>
      </c>
      <c r="H53" t="n">
        <v>1.31</v>
      </c>
      <c r="I53" t="n">
        <v>4</v>
      </c>
      <c r="J53" t="n">
        <v>186.76</v>
      </c>
      <c r="K53" t="n">
        <v>51.39</v>
      </c>
      <c r="L53" t="n">
        <v>13.75</v>
      </c>
      <c r="M53" t="n">
        <v>2</v>
      </c>
      <c r="N53" t="n">
        <v>36.62</v>
      </c>
      <c r="O53" t="n">
        <v>23268.24</v>
      </c>
      <c r="P53" t="n">
        <v>53.42</v>
      </c>
      <c r="Q53" t="n">
        <v>202.81</v>
      </c>
      <c r="R53" t="n">
        <v>19.65</v>
      </c>
      <c r="S53" t="n">
        <v>13.89</v>
      </c>
      <c r="T53" t="n">
        <v>1204.87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145.9052765514034</v>
      </c>
      <c r="AB53" t="n">
        <v>199.63403626405</v>
      </c>
      <c r="AC53" t="n">
        <v>180.5812440311954</v>
      </c>
      <c r="AD53" t="n">
        <v>145905.2765514034</v>
      </c>
      <c r="AE53" t="n">
        <v>199634.03626405</v>
      </c>
      <c r="AF53" t="n">
        <v>5.410608014969212e-06</v>
      </c>
      <c r="AG53" t="n">
        <v>6.605902777777778</v>
      </c>
      <c r="AH53" t="n">
        <v>180581.2440311954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13.1492</v>
      </c>
      <c r="E54" t="n">
        <v>7.6</v>
      </c>
      <c r="F54" t="n">
        <v>5.1</v>
      </c>
      <c r="G54" t="n">
        <v>76.45</v>
      </c>
      <c r="H54" t="n">
        <v>1.33</v>
      </c>
      <c r="I54" t="n">
        <v>4</v>
      </c>
      <c r="J54" t="n">
        <v>187.14</v>
      </c>
      <c r="K54" t="n">
        <v>51.39</v>
      </c>
      <c r="L54" t="n">
        <v>14</v>
      </c>
      <c r="M54" t="n">
        <v>2</v>
      </c>
      <c r="N54" t="n">
        <v>36.75</v>
      </c>
      <c r="O54" t="n">
        <v>23314.98</v>
      </c>
      <c r="P54" t="n">
        <v>53.35</v>
      </c>
      <c r="Q54" t="n">
        <v>202.81</v>
      </c>
      <c r="R54" t="n">
        <v>19.44</v>
      </c>
      <c r="S54" t="n">
        <v>13.89</v>
      </c>
      <c r="T54" t="n">
        <v>1099.24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135.8537597057219</v>
      </c>
      <c r="AB54" t="n">
        <v>185.8811074741687</v>
      </c>
      <c r="AC54" t="n">
        <v>168.1408754626592</v>
      </c>
      <c r="AD54" t="n">
        <v>135853.7597057219</v>
      </c>
      <c r="AE54" t="n">
        <v>185881.1074741687</v>
      </c>
      <c r="AF54" t="n">
        <v>5.413572280507773e-06</v>
      </c>
      <c r="AG54" t="n">
        <v>6.597222222222222</v>
      </c>
      <c r="AH54" t="n">
        <v>168140.8754626592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13.1545</v>
      </c>
      <c r="E55" t="n">
        <v>7.6</v>
      </c>
      <c r="F55" t="n">
        <v>5.09</v>
      </c>
      <c r="G55" t="n">
        <v>76.41</v>
      </c>
      <c r="H55" t="n">
        <v>1.35</v>
      </c>
      <c r="I55" t="n">
        <v>4</v>
      </c>
      <c r="J55" t="n">
        <v>187.52</v>
      </c>
      <c r="K55" t="n">
        <v>51.39</v>
      </c>
      <c r="L55" t="n">
        <v>14.25</v>
      </c>
      <c r="M55" t="n">
        <v>2</v>
      </c>
      <c r="N55" t="n">
        <v>36.88</v>
      </c>
      <c r="O55" t="n">
        <v>23361.77</v>
      </c>
      <c r="P55" t="n">
        <v>52.95</v>
      </c>
      <c r="Q55" t="n">
        <v>202.81</v>
      </c>
      <c r="R55" t="n">
        <v>19.42</v>
      </c>
      <c r="S55" t="n">
        <v>13.89</v>
      </c>
      <c r="T55" t="n">
        <v>1091.78</v>
      </c>
      <c r="U55" t="n">
        <v>0.72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135.6560555815077</v>
      </c>
      <c r="AB55" t="n">
        <v>185.6105999693287</v>
      </c>
      <c r="AC55" t="n">
        <v>167.8961848144214</v>
      </c>
      <c r="AD55" t="n">
        <v>135656.0555815077</v>
      </c>
      <c r="AE55" t="n">
        <v>185610.5999693287</v>
      </c>
      <c r="AF55" t="n">
        <v>5.415754309306992e-06</v>
      </c>
      <c r="AG55" t="n">
        <v>6.597222222222222</v>
      </c>
      <c r="AH55" t="n">
        <v>167896.1848144214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13.1454</v>
      </c>
      <c r="E56" t="n">
        <v>7.61</v>
      </c>
      <c r="F56" t="n">
        <v>5.1</v>
      </c>
      <c r="G56" t="n">
        <v>76.48999999999999</v>
      </c>
      <c r="H56" t="n">
        <v>1.37</v>
      </c>
      <c r="I56" t="n">
        <v>4</v>
      </c>
      <c r="J56" t="n">
        <v>187.9</v>
      </c>
      <c r="K56" t="n">
        <v>51.39</v>
      </c>
      <c r="L56" t="n">
        <v>14.5</v>
      </c>
      <c r="M56" t="n">
        <v>1</v>
      </c>
      <c r="N56" t="n">
        <v>37.01</v>
      </c>
      <c r="O56" t="n">
        <v>23408.6</v>
      </c>
      <c r="P56" t="n">
        <v>52.89</v>
      </c>
      <c r="Q56" t="n">
        <v>202.81</v>
      </c>
      <c r="R56" t="n">
        <v>19.5</v>
      </c>
      <c r="S56" t="n">
        <v>13.89</v>
      </c>
      <c r="T56" t="n">
        <v>1128.5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145.6775895794529</v>
      </c>
      <c r="AB56" t="n">
        <v>199.3225049041872</v>
      </c>
      <c r="AC56" t="n">
        <v>180.2994447870807</v>
      </c>
      <c r="AD56" t="n">
        <v>145677.5895794529</v>
      </c>
      <c r="AE56" t="n">
        <v>199322.5049041872</v>
      </c>
      <c r="AF56" t="n">
        <v>5.412007807029089e-06</v>
      </c>
      <c r="AG56" t="n">
        <v>6.605902777777778</v>
      </c>
      <c r="AH56" t="n">
        <v>180299.4447870807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13.1444</v>
      </c>
      <c r="E57" t="n">
        <v>7.61</v>
      </c>
      <c r="F57" t="n">
        <v>5.1</v>
      </c>
      <c r="G57" t="n">
        <v>76.5</v>
      </c>
      <c r="H57" t="n">
        <v>1.39</v>
      </c>
      <c r="I57" t="n">
        <v>4</v>
      </c>
      <c r="J57" t="n">
        <v>188.28</v>
      </c>
      <c r="K57" t="n">
        <v>51.39</v>
      </c>
      <c r="L57" t="n">
        <v>14.75</v>
      </c>
      <c r="M57" t="n">
        <v>1</v>
      </c>
      <c r="N57" t="n">
        <v>37.14</v>
      </c>
      <c r="O57" t="n">
        <v>23455.48</v>
      </c>
      <c r="P57" t="n">
        <v>52.84</v>
      </c>
      <c r="Q57" t="n">
        <v>202.81</v>
      </c>
      <c r="R57" t="n">
        <v>19.52</v>
      </c>
      <c r="S57" t="n">
        <v>13.89</v>
      </c>
      <c r="T57" t="n">
        <v>1141.07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145.6593060426594</v>
      </c>
      <c r="AB57" t="n">
        <v>199.2974885625336</v>
      </c>
      <c r="AC57" t="n">
        <v>180.2768159699639</v>
      </c>
      <c r="AD57" t="n">
        <v>145659.3060426594</v>
      </c>
      <c r="AE57" t="n">
        <v>199297.4885625336</v>
      </c>
      <c r="AF57" t="n">
        <v>5.411596103482066e-06</v>
      </c>
      <c r="AG57" t="n">
        <v>6.605902777777778</v>
      </c>
      <c r="AH57" t="n">
        <v>180276.8159699639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13.1545</v>
      </c>
      <c r="E58" t="n">
        <v>7.6</v>
      </c>
      <c r="F58" t="n">
        <v>5.09</v>
      </c>
      <c r="G58" t="n">
        <v>76.41</v>
      </c>
      <c r="H58" t="n">
        <v>1.41</v>
      </c>
      <c r="I58" t="n">
        <v>4</v>
      </c>
      <c r="J58" t="n">
        <v>188.66</v>
      </c>
      <c r="K58" t="n">
        <v>51.39</v>
      </c>
      <c r="L58" t="n">
        <v>15</v>
      </c>
      <c r="M58" t="n">
        <v>0</v>
      </c>
      <c r="N58" t="n">
        <v>37.27</v>
      </c>
      <c r="O58" t="n">
        <v>23502.4</v>
      </c>
      <c r="P58" t="n">
        <v>52.68</v>
      </c>
      <c r="Q58" t="n">
        <v>202.81</v>
      </c>
      <c r="R58" t="n">
        <v>19.25</v>
      </c>
      <c r="S58" t="n">
        <v>13.89</v>
      </c>
      <c r="T58" t="n">
        <v>1003.95</v>
      </c>
      <c r="U58" t="n">
        <v>0.72</v>
      </c>
      <c r="V58" t="n">
        <v>0.76</v>
      </c>
      <c r="W58" t="n">
        <v>0.65</v>
      </c>
      <c r="X58" t="n">
        <v>0.06</v>
      </c>
      <c r="Y58" t="n">
        <v>1</v>
      </c>
      <c r="Z58" t="n">
        <v>10</v>
      </c>
      <c r="AA58" t="n">
        <v>135.5443577736793</v>
      </c>
      <c r="AB58" t="n">
        <v>185.4577701008985</v>
      </c>
      <c r="AC58" t="n">
        <v>167.757940814136</v>
      </c>
      <c r="AD58" t="n">
        <v>135544.3577736793</v>
      </c>
      <c r="AE58" t="n">
        <v>185457.7701008985</v>
      </c>
      <c r="AF58" t="n">
        <v>5.415754309306992e-06</v>
      </c>
      <c r="AG58" t="n">
        <v>6.597222222222222</v>
      </c>
      <c r="AH58" t="n">
        <v>167757.940814136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13.37</v>
      </c>
      <c r="E2" t="n">
        <v>7.48</v>
      </c>
      <c r="F2" t="n">
        <v>5.46</v>
      </c>
      <c r="G2" t="n">
        <v>14.9</v>
      </c>
      <c r="H2" t="n">
        <v>0.34</v>
      </c>
      <c r="I2" t="n">
        <v>22</v>
      </c>
      <c r="J2" t="n">
        <v>51.33</v>
      </c>
      <c r="K2" t="n">
        <v>24.83</v>
      </c>
      <c r="L2" t="n">
        <v>1</v>
      </c>
      <c r="M2" t="n">
        <v>20</v>
      </c>
      <c r="N2" t="n">
        <v>5.51</v>
      </c>
      <c r="O2" t="n">
        <v>6564.78</v>
      </c>
      <c r="P2" t="n">
        <v>28.47</v>
      </c>
      <c r="Q2" t="n">
        <v>202.82</v>
      </c>
      <c r="R2" t="n">
        <v>30.95</v>
      </c>
      <c r="S2" t="n">
        <v>13.89</v>
      </c>
      <c r="T2" t="n">
        <v>6767.01</v>
      </c>
      <c r="U2" t="n">
        <v>0.45</v>
      </c>
      <c r="V2" t="n">
        <v>0.71</v>
      </c>
      <c r="W2" t="n">
        <v>0.67</v>
      </c>
      <c r="X2" t="n">
        <v>0.42</v>
      </c>
      <c r="Y2" t="n">
        <v>1</v>
      </c>
      <c r="Z2" t="n">
        <v>10</v>
      </c>
      <c r="AA2" t="n">
        <v>105.5353851337382</v>
      </c>
      <c r="AB2" t="n">
        <v>144.3981698325151</v>
      </c>
      <c r="AC2" t="n">
        <v>130.6170111678431</v>
      </c>
      <c r="AD2" t="n">
        <v>105535.3851337382</v>
      </c>
      <c r="AE2" t="n">
        <v>144398.1698325151</v>
      </c>
      <c r="AF2" t="n">
        <v>7.67560527727084e-06</v>
      </c>
      <c r="AG2" t="n">
        <v>6.493055555555555</v>
      </c>
      <c r="AH2" t="n">
        <v>130617.0111678432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13.6648</v>
      </c>
      <c r="E3" t="n">
        <v>7.32</v>
      </c>
      <c r="F3" t="n">
        <v>5.36</v>
      </c>
      <c r="G3" t="n">
        <v>18.93</v>
      </c>
      <c r="H3" t="n">
        <v>0.42</v>
      </c>
      <c r="I3" t="n">
        <v>17</v>
      </c>
      <c r="J3" t="n">
        <v>51.62</v>
      </c>
      <c r="K3" t="n">
        <v>24.83</v>
      </c>
      <c r="L3" t="n">
        <v>1.25</v>
      </c>
      <c r="M3" t="n">
        <v>15</v>
      </c>
      <c r="N3" t="n">
        <v>5.54</v>
      </c>
      <c r="O3" t="n">
        <v>6599.8</v>
      </c>
      <c r="P3" t="n">
        <v>26.85</v>
      </c>
      <c r="Q3" t="n">
        <v>202.82</v>
      </c>
      <c r="R3" t="n">
        <v>27.64</v>
      </c>
      <c r="S3" t="n">
        <v>13.89</v>
      </c>
      <c r="T3" t="n">
        <v>5134.28</v>
      </c>
      <c r="U3" t="n">
        <v>0.5</v>
      </c>
      <c r="V3" t="n">
        <v>0.72</v>
      </c>
      <c r="W3" t="n">
        <v>0.67</v>
      </c>
      <c r="X3" t="n">
        <v>0.32</v>
      </c>
      <c r="Y3" t="n">
        <v>1</v>
      </c>
      <c r="Z3" t="n">
        <v>10</v>
      </c>
      <c r="AA3" t="n">
        <v>104.4111872178738</v>
      </c>
      <c r="AB3" t="n">
        <v>142.8599926479185</v>
      </c>
      <c r="AC3" t="n">
        <v>129.2256354548987</v>
      </c>
      <c r="AD3" t="n">
        <v>104411.1872178738</v>
      </c>
      <c r="AE3" t="n">
        <v>142859.9926479185</v>
      </c>
      <c r="AF3" t="n">
        <v>7.844847493855691e-06</v>
      </c>
      <c r="AG3" t="n">
        <v>6.354166666666667</v>
      </c>
      <c r="AH3" t="n">
        <v>129225.6354548987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13.8536</v>
      </c>
      <c r="E4" t="n">
        <v>7.22</v>
      </c>
      <c r="F4" t="n">
        <v>5.3</v>
      </c>
      <c r="G4" t="n">
        <v>22.71</v>
      </c>
      <c r="H4" t="n">
        <v>0.5</v>
      </c>
      <c r="I4" t="n">
        <v>14</v>
      </c>
      <c r="J4" t="n">
        <v>51.9</v>
      </c>
      <c r="K4" t="n">
        <v>24.83</v>
      </c>
      <c r="L4" t="n">
        <v>1.5</v>
      </c>
      <c r="M4" t="n">
        <v>11</v>
      </c>
      <c r="N4" t="n">
        <v>5.57</v>
      </c>
      <c r="O4" t="n">
        <v>6634.84</v>
      </c>
      <c r="P4" t="n">
        <v>25.79</v>
      </c>
      <c r="Q4" t="n">
        <v>202.82</v>
      </c>
      <c r="R4" t="n">
        <v>25.93</v>
      </c>
      <c r="S4" t="n">
        <v>13.89</v>
      </c>
      <c r="T4" t="n">
        <v>4294.54</v>
      </c>
      <c r="U4" t="n">
        <v>0.54</v>
      </c>
      <c r="V4" t="n">
        <v>0.73</v>
      </c>
      <c r="W4" t="n">
        <v>0.66</v>
      </c>
      <c r="X4" t="n">
        <v>0.26</v>
      </c>
      <c r="Y4" t="n">
        <v>1</v>
      </c>
      <c r="Z4" t="n">
        <v>10</v>
      </c>
      <c r="AA4" t="n">
        <v>103.7116530208046</v>
      </c>
      <c r="AB4" t="n">
        <v>141.9028590982182</v>
      </c>
      <c r="AC4" t="n">
        <v>128.3598493878361</v>
      </c>
      <c r="AD4" t="n">
        <v>103711.6530208046</v>
      </c>
      <c r="AE4" t="n">
        <v>141902.8590982182</v>
      </c>
      <c r="AF4" t="n">
        <v>7.953235996200397e-06</v>
      </c>
      <c r="AG4" t="n">
        <v>6.267361111111111</v>
      </c>
      <c r="AH4" t="n">
        <v>128359.8493878361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13.9686</v>
      </c>
      <c r="E5" t="n">
        <v>7.16</v>
      </c>
      <c r="F5" t="n">
        <v>5.26</v>
      </c>
      <c r="G5" t="n">
        <v>26.32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4</v>
      </c>
      <c r="N5" t="n">
        <v>5.61</v>
      </c>
      <c r="O5" t="n">
        <v>6670.02</v>
      </c>
      <c r="P5" t="n">
        <v>25.26</v>
      </c>
      <c r="Q5" t="n">
        <v>202.83</v>
      </c>
      <c r="R5" t="n">
        <v>24.31</v>
      </c>
      <c r="S5" t="n">
        <v>13.89</v>
      </c>
      <c r="T5" t="n">
        <v>3497.06</v>
      </c>
      <c r="U5" t="n">
        <v>0.57</v>
      </c>
      <c r="V5" t="n">
        <v>0.73</v>
      </c>
      <c r="W5" t="n">
        <v>0.67</v>
      </c>
      <c r="X5" t="n">
        <v>0.23</v>
      </c>
      <c r="Y5" t="n">
        <v>1</v>
      </c>
      <c r="Z5" t="n">
        <v>10</v>
      </c>
      <c r="AA5" t="n">
        <v>103.3363738961243</v>
      </c>
      <c r="AB5" t="n">
        <v>141.3893856436844</v>
      </c>
      <c r="AC5" t="n">
        <v>127.8953811191383</v>
      </c>
      <c r="AD5" t="n">
        <v>103336.3738961243</v>
      </c>
      <c r="AE5" t="n">
        <v>141389.3856436844</v>
      </c>
      <c r="AF5" t="n">
        <v>8.019256535234516e-06</v>
      </c>
      <c r="AG5" t="n">
        <v>6.215277777777778</v>
      </c>
      <c r="AH5" t="n">
        <v>127895.3811191383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13.9659</v>
      </c>
      <c r="E6" t="n">
        <v>7.16</v>
      </c>
      <c r="F6" t="n">
        <v>5.27</v>
      </c>
      <c r="G6" t="n">
        <v>26.33</v>
      </c>
      <c r="H6" t="n">
        <v>0.66</v>
      </c>
      <c r="I6" t="n">
        <v>12</v>
      </c>
      <c r="J6" t="n">
        <v>52.47</v>
      </c>
      <c r="K6" t="n">
        <v>24.83</v>
      </c>
      <c r="L6" t="n">
        <v>2</v>
      </c>
      <c r="M6" t="n">
        <v>2</v>
      </c>
      <c r="N6" t="n">
        <v>5.64</v>
      </c>
      <c r="O6" t="n">
        <v>6705.1</v>
      </c>
      <c r="P6" t="n">
        <v>25.08</v>
      </c>
      <c r="Q6" t="n">
        <v>202.85</v>
      </c>
      <c r="R6" t="n">
        <v>24.4</v>
      </c>
      <c r="S6" t="n">
        <v>13.89</v>
      </c>
      <c r="T6" t="n">
        <v>3538.49</v>
      </c>
      <c r="U6" t="n">
        <v>0.57</v>
      </c>
      <c r="V6" t="n">
        <v>0.73</v>
      </c>
      <c r="W6" t="n">
        <v>0.67</v>
      </c>
      <c r="X6" t="n">
        <v>0.23</v>
      </c>
      <c r="Y6" t="n">
        <v>1</v>
      </c>
      <c r="Z6" t="n">
        <v>10</v>
      </c>
      <c r="AA6" t="n">
        <v>103.2793398887499</v>
      </c>
      <c r="AB6" t="n">
        <v>141.3113491986319</v>
      </c>
      <c r="AC6" t="n">
        <v>127.8247923628768</v>
      </c>
      <c r="AD6" t="n">
        <v>103279.3398887499</v>
      </c>
      <c r="AE6" t="n">
        <v>141311.3491986319</v>
      </c>
      <c r="AF6" t="n">
        <v>8.017706487796324e-06</v>
      </c>
      <c r="AG6" t="n">
        <v>6.215277777777778</v>
      </c>
      <c r="AH6" t="n">
        <v>127824.7923628768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13.9605</v>
      </c>
      <c r="E7" t="n">
        <v>7.16</v>
      </c>
      <c r="F7" t="n">
        <v>5.27</v>
      </c>
      <c r="G7" t="n">
        <v>26.34</v>
      </c>
      <c r="H7" t="n">
        <v>0.74</v>
      </c>
      <c r="I7" t="n">
        <v>12</v>
      </c>
      <c r="J7" t="n">
        <v>52.75</v>
      </c>
      <c r="K7" t="n">
        <v>24.83</v>
      </c>
      <c r="L7" t="n">
        <v>2.25</v>
      </c>
      <c r="M7" t="n">
        <v>0</v>
      </c>
      <c r="N7" t="n">
        <v>5.68</v>
      </c>
      <c r="O7" t="n">
        <v>6740.19</v>
      </c>
      <c r="P7" t="n">
        <v>25.11</v>
      </c>
      <c r="Q7" t="n">
        <v>202.84</v>
      </c>
      <c r="R7" t="n">
        <v>24.4</v>
      </c>
      <c r="S7" t="n">
        <v>13.89</v>
      </c>
      <c r="T7" t="n">
        <v>3541.58</v>
      </c>
      <c r="U7" t="n">
        <v>0.57</v>
      </c>
      <c r="V7" t="n">
        <v>0.73</v>
      </c>
      <c r="W7" t="n">
        <v>0.67</v>
      </c>
      <c r="X7" t="n">
        <v>0.23</v>
      </c>
      <c r="Y7" t="n">
        <v>1</v>
      </c>
      <c r="Z7" t="n">
        <v>10</v>
      </c>
      <c r="AA7" t="n">
        <v>103.2968871667333</v>
      </c>
      <c r="AB7" t="n">
        <v>141.3353581585</v>
      </c>
      <c r="AC7" t="n">
        <v>127.8465099413119</v>
      </c>
      <c r="AD7" t="n">
        <v>103296.8871667333</v>
      </c>
      <c r="AE7" t="n">
        <v>141335.3581585</v>
      </c>
      <c r="AF7" t="n">
        <v>8.014606392919939e-06</v>
      </c>
      <c r="AG7" t="n">
        <v>6.215277777777778</v>
      </c>
      <c r="AH7" t="n">
        <v>127846.5099413118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7.8756</v>
      </c>
      <c r="E2" t="n">
        <v>12.7</v>
      </c>
      <c r="F2" t="n">
        <v>6.57</v>
      </c>
      <c r="G2" t="n">
        <v>5.26</v>
      </c>
      <c r="H2" t="n">
        <v>0.08</v>
      </c>
      <c r="I2" t="n">
        <v>75</v>
      </c>
      <c r="J2" t="n">
        <v>232.68</v>
      </c>
      <c r="K2" t="n">
        <v>57.72</v>
      </c>
      <c r="L2" t="n">
        <v>1</v>
      </c>
      <c r="M2" t="n">
        <v>73</v>
      </c>
      <c r="N2" t="n">
        <v>53.95</v>
      </c>
      <c r="O2" t="n">
        <v>28931.02</v>
      </c>
      <c r="P2" t="n">
        <v>102.52</v>
      </c>
      <c r="Q2" t="n">
        <v>202.93</v>
      </c>
      <c r="R2" t="n">
        <v>65.39</v>
      </c>
      <c r="S2" t="n">
        <v>13.89</v>
      </c>
      <c r="T2" t="n">
        <v>23721.39</v>
      </c>
      <c r="U2" t="n">
        <v>0.21</v>
      </c>
      <c r="V2" t="n">
        <v>0.59</v>
      </c>
      <c r="W2" t="n">
        <v>0.76</v>
      </c>
      <c r="X2" t="n">
        <v>1.53</v>
      </c>
      <c r="Y2" t="n">
        <v>1</v>
      </c>
      <c r="Z2" t="n">
        <v>10</v>
      </c>
      <c r="AA2" t="n">
        <v>279.6583617743247</v>
      </c>
      <c r="AB2" t="n">
        <v>382.6409082358056</v>
      </c>
      <c r="AC2" t="n">
        <v>346.1221969936671</v>
      </c>
      <c r="AD2" t="n">
        <v>279658.3617743247</v>
      </c>
      <c r="AE2" t="n">
        <v>382640.9082358056</v>
      </c>
      <c r="AF2" t="n">
        <v>2.959822472152221e-06</v>
      </c>
      <c r="AG2" t="n">
        <v>11.02430555555556</v>
      </c>
      <c r="AH2" t="n">
        <v>346122.1969936671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8.756600000000001</v>
      </c>
      <c r="E3" t="n">
        <v>11.42</v>
      </c>
      <c r="F3" t="n">
        <v>6.16</v>
      </c>
      <c r="G3" t="n">
        <v>6.6</v>
      </c>
      <c r="H3" t="n">
        <v>0.1</v>
      </c>
      <c r="I3" t="n">
        <v>56</v>
      </c>
      <c r="J3" t="n">
        <v>233.1</v>
      </c>
      <c r="K3" t="n">
        <v>57.72</v>
      </c>
      <c r="L3" t="n">
        <v>1.25</v>
      </c>
      <c r="M3" t="n">
        <v>54</v>
      </c>
      <c r="N3" t="n">
        <v>54.13</v>
      </c>
      <c r="O3" t="n">
        <v>28983.75</v>
      </c>
      <c r="P3" t="n">
        <v>95.93000000000001</v>
      </c>
      <c r="Q3" t="n">
        <v>202.87</v>
      </c>
      <c r="R3" t="n">
        <v>52.58</v>
      </c>
      <c r="S3" t="n">
        <v>13.89</v>
      </c>
      <c r="T3" t="n">
        <v>17409.65</v>
      </c>
      <c r="U3" t="n">
        <v>0.26</v>
      </c>
      <c r="V3" t="n">
        <v>0.63</v>
      </c>
      <c r="W3" t="n">
        <v>0.73</v>
      </c>
      <c r="X3" t="n">
        <v>1.12</v>
      </c>
      <c r="Y3" t="n">
        <v>1</v>
      </c>
      <c r="Z3" t="n">
        <v>10</v>
      </c>
      <c r="AA3" t="n">
        <v>253.5676584010333</v>
      </c>
      <c r="AB3" t="n">
        <v>346.9424568397078</v>
      </c>
      <c r="AC3" t="n">
        <v>313.8307556958261</v>
      </c>
      <c r="AD3" t="n">
        <v>253567.6584010333</v>
      </c>
      <c r="AE3" t="n">
        <v>346942.4568397078</v>
      </c>
      <c r="AF3" t="n">
        <v>3.290921511967105e-06</v>
      </c>
      <c r="AG3" t="n">
        <v>9.913194444444445</v>
      </c>
      <c r="AH3" t="n">
        <v>313830.7556958261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9.281499999999999</v>
      </c>
      <c r="E4" t="n">
        <v>10.77</v>
      </c>
      <c r="F4" t="n">
        <v>5.97</v>
      </c>
      <c r="G4" t="n">
        <v>7.79</v>
      </c>
      <c r="H4" t="n">
        <v>0.11</v>
      </c>
      <c r="I4" t="n">
        <v>46</v>
      </c>
      <c r="J4" t="n">
        <v>233.53</v>
      </c>
      <c r="K4" t="n">
        <v>57.72</v>
      </c>
      <c r="L4" t="n">
        <v>1.5</v>
      </c>
      <c r="M4" t="n">
        <v>44</v>
      </c>
      <c r="N4" t="n">
        <v>54.31</v>
      </c>
      <c r="O4" t="n">
        <v>29036.54</v>
      </c>
      <c r="P4" t="n">
        <v>92.81999999999999</v>
      </c>
      <c r="Q4" t="n">
        <v>202.93</v>
      </c>
      <c r="R4" t="n">
        <v>46.78</v>
      </c>
      <c r="S4" t="n">
        <v>13.89</v>
      </c>
      <c r="T4" t="n">
        <v>14562.03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235.9082754889943</v>
      </c>
      <c r="AB4" t="n">
        <v>322.7801100624787</v>
      </c>
      <c r="AC4" t="n">
        <v>291.9744293829412</v>
      </c>
      <c r="AD4" t="n">
        <v>235908.2754889943</v>
      </c>
      <c r="AE4" t="n">
        <v>322780.1100624787</v>
      </c>
      <c r="AF4" t="n">
        <v>3.488190395053181e-06</v>
      </c>
      <c r="AG4" t="n">
        <v>9.348958333333334</v>
      </c>
      <c r="AH4" t="n">
        <v>291974.4293829412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9.7712</v>
      </c>
      <c r="E5" t="n">
        <v>10.23</v>
      </c>
      <c r="F5" t="n">
        <v>5.79</v>
      </c>
      <c r="G5" t="n">
        <v>9.15</v>
      </c>
      <c r="H5" t="n">
        <v>0.13</v>
      </c>
      <c r="I5" t="n">
        <v>38</v>
      </c>
      <c r="J5" t="n">
        <v>233.96</v>
      </c>
      <c r="K5" t="n">
        <v>57.72</v>
      </c>
      <c r="L5" t="n">
        <v>1.75</v>
      </c>
      <c r="M5" t="n">
        <v>36</v>
      </c>
      <c r="N5" t="n">
        <v>54.49</v>
      </c>
      <c r="O5" t="n">
        <v>29089.39</v>
      </c>
      <c r="P5" t="n">
        <v>89.98</v>
      </c>
      <c r="Q5" t="n">
        <v>202.86</v>
      </c>
      <c r="R5" t="n">
        <v>41.08</v>
      </c>
      <c r="S5" t="n">
        <v>13.89</v>
      </c>
      <c r="T5" t="n">
        <v>11751.65</v>
      </c>
      <c r="U5" t="n">
        <v>0.34</v>
      </c>
      <c r="V5" t="n">
        <v>0.67</v>
      </c>
      <c r="W5" t="n">
        <v>0.7</v>
      </c>
      <c r="X5" t="n">
        <v>0.75</v>
      </c>
      <c r="Y5" t="n">
        <v>1</v>
      </c>
      <c r="Z5" t="n">
        <v>10</v>
      </c>
      <c r="AA5" t="n">
        <v>219.415517743689</v>
      </c>
      <c r="AB5" t="n">
        <v>300.2139913062435</v>
      </c>
      <c r="AC5" t="n">
        <v>271.5619893290474</v>
      </c>
      <c r="AD5" t="n">
        <v>219415.5177436889</v>
      </c>
      <c r="AE5" t="n">
        <v>300213.9913062435</v>
      </c>
      <c r="AF5" t="n">
        <v>3.672230349420206e-06</v>
      </c>
      <c r="AG5" t="n">
        <v>8.880208333333334</v>
      </c>
      <c r="AH5" t="n">
        <v>271561.9893290474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10.0993</v>
      </c>
      <c r="E6" t="n">
        <v>9.9</v>
      </c>
      <c r="F6" t="n">
        <v>5.69</v>
      </c>
      <c r="G6" t="n">
        <v>10.34</v>
      </c>
      <c r="H6" t="n">
        <v>0.15</v>
      </c>
      <c r="I6" t="n">
        <v>33</v>
      </c>
      <c r="J6" t="n">
        <v>234.39</v>
      </c>
      <c r="K6" t="n">
        <v>57.72</v>
      </c>
      <c r="L6" t="n">
        <v>2</v>
      </c>
      <c r="M6" t="n">
        <v>31</v>
      </c>
      <c r="N6" t="n">
        <v>54.67</v>
      </c>
      <c r="O6" t="n">
        <v>29142.31</v>
      </c>
      <c r="P6" t="n">
        <v>88.23999999999999</v>
      </c>
      <c r="Q6" t="n">
        <v>202.9</v>
      </c>
      <c r="R6" t="n">
        <v>37.73</v>
      </c>
      <c r="S6" t="n">
        <v>13.89</v>
      </c>
      <c r="T6" t="n">
        <v>10101.83</v>
      </c>
      <c r="U6" t="n">
        <v>0.37</v>
      </c>
      <c r="V6" t="n">
        <v>0.68</v>
      </c>
      <c r="W6" t="n">
        <v>0.6899999999999999</v>
      </c>
      <c r="X6" t="n">
        <v>0.65</v>
      </c>
      <c r="Y6" t="n">
        <v>1</v>
      </c>
      <c r="Z6" t="n">
        <v>10</v>
      </c>
      <c r="AA6" t="n">
        <v>215.9970095365933</v>
      </c>
      <c r="AB6" t="n">
        <v>295.5366375633595</v>
      </c>
      <c r="AC6" t="n">
        <v>267.3310356626755</v>
      </c>
      <c r="AD6" t="n">
        <v>215997.0095365933</v>
      </c>
      <c r="AE6" t="n">
        <v>295536.6375633595</v>
      </c>
      <c r="AF6" t="n">
        <v>3.795537494667951e-06</v>
      </c>
      <c r="AG6" t="n">
        <v>8.59375</v>
      </c>
      <c r="AH6" t="n">
        <v>267331.0356626755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10.3737</v>
      </c>
      <c r="E7" t="n">
        <v>9.640000000000001</v>
      </c>
      <c r="F7" t="n">
        <v>5.61</v>
      </c>
      <c r="G7" t="n">
        <v>11.61</v>
      </c>
      <c r="H7" t="n">
        <v>0.17</v>
      </c>
      <c r="I7" t="n">
        <v>29</v>
      </c>
      <c r="J7" t="n">
        <v>234.82</v>
      </c>
      <c r="K7" t="n">
        <v>57.72</v>
      </c>
      <c r="L7" t="n">
        <v>2.25</v>
      </c>
      <c r="M7" t="n">
        <v>27</v>
      </c>
      <c r="N7" t="n">
        <v>54.85</v>
      </c>
      <c r="O7" t="n">
        <v>29195.29</v>
      </c>
      <c r="P7" t="n">
        <v>86.84999999999999</v>
      </c>
      <c r="Q7" t="n">
        <v>202.81</v>
      </c>
      <c r="R7" t="n">
        <v>35.42</v>
      </c>
      <c r="S7" t="n">
        <v>13.89</v>
      </c>
      <c r="T7" t="n">
        <v>8964.43</v>
      </c>
      <c r="U7" t="n">
        <v>0.39</v>
      </c>
      <c r="V7" t="n">
        <v>0.6899999999999999</v>
      </c>
      <c r="W7" t="n">
        <v>0.68</v>
      </c>
      <c r="X7" t="n">
        <v>0.57</v>
      </c>
      <c r="Y7" t="n">
        <v>1</v>
      </c>
      <c r="Z7" t="n">
        <v>10</v>
      </c>
      <c r="AA7" t="n">
        <v>202.6469401352096</v>
      </c>
      <c r="AB7" t="n">
        <v>277.2704836449003</v>
      </c>
      <c r="AC7" t="n">
        <v>250.8081778374803</v>
      </c>
      <c r="AD7" t="n">
        <v>202646.9401352096</v>
      </c>
      <c r="AE7" t="n">
        <v>277270.4836449003</v>
      </c>
      <c r="AF7" t="n">
        <v>3.898663007182372e-06</v>
      </c>
      <c r="AG7" t="n">
        <v>8.368055555555555</v>
      </c>
      <c r="AH7" t="n">
        <v>250808.1778374803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10.5976</v>
      </c>
      <c r="E8" t="n">
        <v>9.44</v>
      </c>
      <c r="F8" t="n">
        <v>5.54</v>
      </c>
      <c r="G8" t="n">
        <v>12.79</v>
      </c>
      <c r="H8" t="n">
        <v>0.19</v>
      </c>
      <c r="I8" t="n">
        <v>26</v>
      </c>
      <c r="J8" t="n">
        <v>235.25</v>
      </c>
      <c r="K8" t="n">
        <v>57.72</v>
      </c>
      <c r="L8" t="n">
        <v>2.5</v>
      </c>
      <c r="M8" t="n">
        <v>24</v>
      </c>
      <c r="N8" t="n">
        <v>55.03</v>
      </c>
      <c r="O8" t="n">
        <v>29248.33</v>
      </c>
      <c r="P8" t="n">
        <v>85.65000000000001</v>
      </c>
      <c r="Q8" t="n">
        <v>202.82</v>
      </c>
      <c r="R8" t="n">
        <v>33.58</v>
      </c>
      <c r="S8" t="n">
        <v>13.89</v>
      </c>
      <c r="T8" t="n">
        <v>8061.12</v>
      </c>
      <c r="U8" t="n">
        <v>0.41</v>
      </c>
      <c r="V8" t="n">
        <v>0.7</v>
      </c>
      <c r="W8" t="n">
        <v>0.67</v>
      </c>
      <c r="X8" t="n">
        <v>0.5</v>
      </c>
      <c r="Y8" t="n">
        <v>1</v>
      </c>
      <c r="Z8" t="n">
        <v>10</v>
      </c>
      <c r="AA8" t="n">
        <v>200.54064810955</v>
      </c>
      <c r="AB8" t="n">
        <v>274.3885619723484</v>
      </c>
      <c r="AC8" t="n">
        <v>248.2013027245533</v>
      </c>
      <c r="AD8" t="n">
        <v>200540.64810955</v>
      </c>
      <c r="AE8" t="n">
        <v>274388.5619723484</v>
      </c>
      <c r="AF8" t="n">
        <v>3.982809516847017e-06</v>
      </c>
      <c r="AG8" t="n">
        <v>8.194444444444445</v>
      </c>
      <c r="AH8" t="n">
        <v>248201.3027245533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10.7379</v>
      </c>
      <c r="E9" t="n">
        <v>9.31</v>
      </c>
      <c r="F9" t="n">
        <v>5.51</v>
      </c>
      <c r="G9" t="n">
        <v>13.78</v>
      </c>
      <c r="H9" t="n">
        <v>0.21</v>
      </c>
      <c r="I9" t="n">
        <v>24</v>
      </c>
      <c r="J9" t="n">
        <v>235.68</v>
      </c>
      <c r="K9" t="n">
        <v>57.72</v>
      </c>
      <c r="L9" t="n">
        <v>2.75</v>
      </c>
      <c r="M9" t="n">
        <v>22</v>
      </c>
      <c r="N9" t="n">
        <v>55.21</v>
      </c>
      <c r="O9" t="n">
        <v>29301.44</v>
      </c>
      <c r="P9" t="n">
        <v>84.95</v>
      </c>
      <c r="Q9" t="n">
        <v>202.84</v>
      </c>
      <c r="R9" t="n">
        <v>32.4</v>
      </c>
      <c r="S9" t="n">
        <v>13.89</v>
      </c>
      <c r="T9" t="n">
        <v>7481.73</v>
      </c>
      <c r="U9" t="n">
        <v>0.43</v>
      </c>
      <c r="V9" t="n">
        <v>0.7</v>
      </c>
      <c r="W9" t="n">
        <v>0.67</v>
      </c>
      <c r="X9" t="n">
        <v>0.47</v>
      </c>
      <c r="Y9" t="n">
        <v>1</v>
      </c>
      <c r="Z9" t="n">
        <v>10</v>
      </c>
      <c r="AA9" t="n">
        <v>199.3296662067476</v>
      </c>
      <c r="AB9" t="n">
        <v>272.731643108184</v>
      </c>
      <c r="AC9" t="n">
        <v>246.702517871284</v>
      </c>
      <c r="AD9" t="n">
        <v>199329.6662067476</v>
      </c>
      <c r="AE9" t="n">
        <v>272731.643108184</v>
      </c>
      <c r="AF9" t="n">
        <v>4.035537320803917e-06</v>
      </c>
      <c r="AG9" t="n">
        <v>8.081597222222221</v>
      </c>
      <c r="AH9" t="n">
        <v>246702.517871284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10.8745</v>
      </c>
      <c r="E10" t="n">
        <v>9.199999999999999</v>
      </c>
      <c r="F10" t="n">
        <v>5.48</v>
      </c>
      <c r="G10" t="n">
        <v>14.96</v>
      </c>
      <c r="H10" t="n">
        <v>0.23</v>
      </c>
      <c r="I10" t="n">
        <v>22</v>
      </c>
      <c r="J10" t="n">
        <v>236.11</v>
      </c>
      <c r="K10" t="n">
        <v>57.72</v>
      </c>
      <c r="L10" t="n">
        <v>3</v>
      </c>
      <c r="M10" t="n">
        <v>20</v>
      </c>
      <c r="N10" t="n">
        <v>55.39</v>
      </c>
      <c r="O10" t="n">
        <v>29354.61</v>
      </c>
      <c r="P10" t="n">
        <v>84.59999999999999</v>
      </c>
      <c r="Q10" t="n">
        <v>202.83</v>
      </c>
      <c r="R10" t="n">
        <v>31.49</v>
      </c>
      <c r="S10" t="n">
        <v>13.89</v>
      </c>
      <c r="T10" t="n">
        <v>7033.82</v>
      </c>
      <c r="U10" t="n">
        <v>0.44</v>
      </c>
      <c r="V10" t="n">
        <v>0.71</v>
      </c>
      <c r="W10" t="n">
        <v>0.68</v>
      </c>
      <c r="X10" t="n">
        <v>0.45</v>
      </c>
      <c r="Y10" t="n">
        <v>1</v>
      </c>
      <c r="Z10" t="n">
        <v>10</v>
      </c>
      <c r="AA10" t="n">
        <v>198.1738354004972</v>
      </c>
      <c r="AB10" t="n">
        <v>271.1501844074165</v>
      </c>
      <c r="AC10" t="n">
        <v>245.2719913693261</v>
      </c>
      <c r="AD10" t="n">
        <v>198173.8354004972</v>
      </c>
      <c r="AE10" t="n">
        <v>271150.1844074165</v>
      </c>
      <c r="AF10" t="n">
        <v>4.086874583957961e-06</v>
      </c>
      <c r="AG10" t="n">
        <v>7.986111111111111</v>
      </c>
      <c r="AH10" t="n">
        <v>245271.9913693261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11.0749</v>
      </c>
      <c r="E11" t="n">
        <v>9.029999999999999</v>
      </c>
      <c r="F11" t="n">
        <v>5.41</v>
      </c>
      <c r="G11" t="n">
        <v>16.23</v>
      </c>
      <c r="H11" t="n">
        <v>0.24</v>
      </c>
      <c r="I11" t="n">
        <v>20</v>
      </c>
      <c r="J11" t="n">
        <v>236.54</v>
      </c>
      <c r="K11" t="n">
        <v>57.72</v>
      </c>
      <c r="L11" t="n">
        <v>3.25</v>
      </c>
      <c r="M11" t="n">
        <v>18</v>
      </c>
      <c r="N11" t="n">
        <v>55.57</v>
      </c>
      <c r="O11" t="n">
        <v>29407.85</v>
      </c>
      <c r="P11" t="n">
        <v>83.25</v>
      </c>
      <c r="Q11" t="n">
        <v>202.83</v>
      </c>
      <c r="R11" t="n">
        <v>29.18</v>
      </c>
      <c r="S11" t="n">
        <v>13.89</v>
      </c>
      <c r="T11" t="n">
        <v>5888.54</v>
      </c>
      <c r="U11" t="n">
        <v>0.48</v>
      </c>
      <c r="V11" t="n">
        <v>0.72</v>
      </c>
      <c r="W11" t="n">
        <v>0.67</v>
      </c>
      <c r="X11" t="n">
        <v>0.37</v>
      </c>
      <c r="Y11" t="n">
        <v>1</v>
      </c>
      <c r="Z11" t="n">
        <v>10</v>
      </c>
      <c r="AA11" t="n">
        <v>185.7617321128827</v>
      </c>
      <c r="AB11" t="n">
        <v>254.1673971059604</v>
      </c>
      <c r="AC11" t="n">
        <v>229.9100174524239</v>
      </c>
      <c r="AD11" t="n">
        <v>185761.7321128827</v>
      </c>
      <c r="AE11" t="n">
        <v>254167.3971059604</v>
      </c>
      <c r="AF11" t="n">
        <v>4.162189280415286e-06</v>
      </c>
      <c r="AG11" t="n">
        <v>7.838541666666667</v>
      </c>
      <c r="AH11" t="n">
        <v>229910.0174524239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11.2451</v>
      </c>
      <c r="E12" t="n">
        <v>8.890000000000001</v>
      </c>
      <c r="F12" t="n">
        <v>5.36</v>
      </c>
      <c r="G12" t="n">
        <v>17.88</v>
      </c>
      <c r="H12" t="n">
        <v>0.26</v>
      </c>
      <c r="I12" t="n">
        <v>18</v>
      </c>
      <c r="J12" t="n">
        <v>236.98</v>
      </c>
      <c r="K12" t="n">
        <v>57.72</v>
      </c>
      <c r="L12" t="n">
        <v>3.5</v>
      </c>
      <c r="M12" t="n">
        <v>16</v>
      </c>
      <c r="N12" t="n">
        <v>55.75</v>
      </c>
      <c r="O12" t="n">
        <v>29461.15</v>
      </c>
      <c r="P12" t="n">
        <v>82.43000000000001</v>
      </c>
      <c r="Q12" t="n">
        <v>202.82</v>
      </c>
      <c r="R12" t="n">
        <v>27.79</v>
      </c>
      <c r="S12" t="n">
        <v>13.89</v>
      </c>
      <c r="T12" t="n">
        <v>5206.59</v>
      </c>
      <c r="U12" t="n">
        <v>0.5</v>
      </c>
      <c r="V12" t="n">
        <v>0.72</v>
      </c>
      <c r="W12" t="n">
        <v>0.66</v>
      </c>
      <c r="X12" t="n">
        <v>0.33</v>
      </c>
      <c r="Y12" t="n">
        <v>1</v>
      </c>
      <c r="Z12" t="n">
        <v>10</v>
      </c>
      <c r="AA12" t="n">
        <v>184.3993676939413</v>
      </c>
      <c r="AB12" t="n">
        <v>252.3033500046893</v>
      </c>
      <c r="AC12" t="n">
        <v>228.223872390291</v>
      </c>
      <c r="AD12" t="n">
        <v>184399.3676939413</v>
      </c>
      <c r="AE12" t="n">
        <v>252303.3500046893</v>
      </c>
      <c r="AF12" t="n">
        <v>4.226154157346607e-06</v>
      </c>
      <c r="AG12" t="n">
        <v>7.717013888888889</v>
      </c>
      <c r="AH12" t="n">
        <v>228223.872390291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11.308</v>
      </c>
      <c r="E13" t="n">
        <v>8.84</v>
      </c>
      <c r="F13" t="n">
        <v>5.36</v>
      </c>
      <c r="G13" t="n">
        <v>18.92</v>
      </c>
      <c r="H13" t="n">
        <v>0.28</v>
      </c>
      <c r="I13" t="n">
        <v>17</v>
      </c>
      <c r="J13" t="n">
        <v>237.41</v>
      </c>
      <c r="K13" t="n">
        <v>57.72</v>
      </c>
      <c r="L13" t="n">
        <v>3.75</v>
      </c>
      <c r="M13" t="n">
        <v>15</v>
      </c>
      <c r="N13" t="n">
        <v>55.93</v>
      </c>
      <c r="O13" t="n">
        <v>29514.51</v>
      </c>
      <c r="P13" t="n">
        <v>82.16</v>
      </c>
      <c r="Q13" t="n">
        <v>202.85</v>
      </c>
      <c r="R13" t="n">
        <v>27.55</v>
      </c>
      <c r="S13" t="n">
        <v>13.89</v>
      </c>
      <c r="T13" t="n">
        <v>5089.65</v>
      </c>
      <c r="U13" t="n">
        <v>0.5</v>
      </c>
      <c r="V13" t="n">
        <v>0.72</v>
      </c>
      <c r="W13" t="n">
        <v>0.67</v>
      </c>
      <c r="X13" t="n">
        <v>0.32</v>
      </c>
      <c r="Y13" t="n">
        <v>1</v>
      </c>
      <c r="Z13" t="n">
        <v>10</v>
      </c>
      <c r="AA13" t="n">
        <v>183.9699719849762</v>
      </c>
      <c r="AB13" t="n">
        <v>251.7158318520819</v>
      </c>
      <c r="AC13" t="n">
        <v>227.6924261455813</v>
      </c>
      <c r="AD13" t="n">
        <v>183969.9719849761</v>
      </c>
      <c r="AE13" t="n">
        <v>251715.8318520819</v>
      </c>
      <c r="AF13" t="n">
        <v>4.249793350995138e-06</v>
      </c>
      <c r="AG13" t="n">
        <v>7.673611111111111</v>
      </c>
      <c r="AH13" t="n">
        <v>227692.4261455813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11.3957</v>
      </c>
      <c r="E14" t="n">
        <v>8.779999999999999</v>
      </c>
      <c r="F14" t="n">
        <v>5.34</v>
      </c>
      <c r="G14" t="n">
        <v>20.02</v>
      </c>
      <c r="H14" t="n">
        <v>0.3</v>
      </c>
      <c r="I14" t="n">
        <v>16</v>
      </c>
      <c r="J14" t="n">
        <v>237.84</v>
      </c>
      <c r="K14" t="n">
        <v>57.72</v>
      </c>
      <c r="L14" t="n">
        <v>4</v>
      </c>
      <c r="M14" t="n">
        <v>14</v>
      </c>
      <c r="N14" t="n">
        <v>56.12</v>
      </c>
      <c r="O14" t="n">
        <v>29567.95</v>
      </c>
      <c r="P14" t="n">
        <v>81.67</v>
      </c>
      <c r="Q14" t="n">
        <v>202.89</v>
      </c>
      <c r="R14" t="n">
        <v>26.99</v>
      </c>
      <c r="S14" t="n">
        <v>13.89</v>
      </c>
      <c r="T14" t="n">
        <v>4812.61</v>
      </c>
      <c r="U14" t="n">
        <v>0.51</v>
      </c>
      <c r="V14" t="n">
        <v>0.72</v>
      </c>
      <c r="W14" t="n">
        <v>0.66</v>
      </c>
      <c r="X14" t="n">
        <v>0.3</v>
      </c>
      <c r="Y14" t="n">
        <v>1</v>
      </c>
      <c r="Z14" t="n">
        <v>10</v>
      </c>
      <c r="AA14" t="n">
        <v>183.273619900704</v>
      </c>
      <c r="AB14" t="n">
        <v>250.7630522094954</v>
      </c>
      <c r="AC14" t="n">
        <v>226.8305784548483</v>
      </c>
      <c r="AD14" t="n">
        <v>183273.619900704</v>
      </c>
      <c r="AE14" t="n">
        <v>250763.0522094954</v>
      </c>
      <c r="AF14" t="n">
        <v>4.282752926241183e-06</v>
      </c>
      <c r="AG14" t="n">
        <v>7.621527777777778</v>
      </c>
      <c r="AH14" t="n">
        <v>226830.5784548483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11.4635</v>
      </c>
      <c r="E15" t="n">
        <v>8.720000000000001</v>
      </c>
      <c r="F15" t="n">
        <v>5.33</v>
      </c>
      <c r="G15" t="n">
        <v>21.32</v>
      </c>
      <c r="H15" t="n">
        <v>0.32</v>
      </c>
      <c r="I15" t="n">
        <v>15</v>
      </c>
      <c r="J15" t="n">
        <v>238.28</v>
      </c>
      <c r="K15" t="n">
        <v>57.72</v>
      </c>
      <c r="L15" t="n">
        <v>4.25</v>
      </c>
      <c r="M15" t="n">
        <v>13</v>
      </c>
      <c r="N15" t="n">
        <v>56.3</v>
      </c>
      <c r="O15" t="n">
        <v>29621.44</v>
      </c>
      <c r="P15" t="n">
        <v>81.45999999999999</v>
      </c>
      <c r="Q15" t="n">
        <v>202.82</v>
      </c>
      <c r="R15" t="n">
        <v>26.83</v>
      </c>
      <c r="S15" t="n">
        <v>13.89</v>
      </c>
      <c r="T15" t="n">
        <v>4737.54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182.836657874597</v>
      </c>
      <c r="AB15" t="n">
        <v>250.1651814879721</v>
      </c>
      <c r="AC15" t="n">
        <v>226.2897676758702</v>
      </c>
      <c r="AD15" t="n">
        <v>182836.657874597</v>
      </c>
      <c r="AE15" t="n">
        <v>250165.1814879721</v>
      </c>
      <c r="AF15" t="n">
        <v>4.3082336468989e-06</v>
      </c>
      <c r="AG15" t="n">
        <v>7.569444444444445</v>
      </c>
      <c r="AH15" t="n">
        <v>226289.7676758702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11.5622</v>
      </c>
      <c r="E16" t="n">
        <v>8.65</v>
      </c>
      <c r="F16" t="n">
        <v>5.3</v>
      </c>
      <c r="G16" t="n">
        <v>22.72</v>
      </c>
      <c r="H16" t="n">
        <v>0.34</v>
      </c>
      <c r="I16" t="n">
        <v>14</v>
      </c>
      <c r="J16" t="n">
        <v>238.71</v>
      </c>
      <c r="K16" t="n">
        <v>57.72</v>
      </c>
      <c r="L16" t="n">
        <v>4.5</v>
      </c>
      <c r="M16" t="n">
        <v>12</v>
      </c>
      <c r="N16" t="n">
        <v>56.49</v>
      </c>
      <c r="O16" t="n">
        <v>29675.01</v>
      </c>
      <c r="P16" t="n">
        <v>80.89</v>
      </c>
      <c r="Q16" t="n">
        <v>202.82</v>
      </c>
      <c r="R16" t="n">
        <v>25.81</v>
      </c>
      <c r="S16" t="n">
        <v>13.89</v>
      </c>
      <c r="T16" t="n">
        <v>4237.15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182.0462421780657</v>
      </c>
      <c r="AB16" t="n">
        <v>249.0836998612989</v>
      </c>
      <c r="AC16" t="n">
        <v>225.3115011377774</v>
      </c>
      <c r="AD16" t="n">
        <v>182046.2421780656</v>
      </c>
      <c r="AE16" t="n">
        <v>249083.6998612989</v>
      </c>
      <c r="AF16" t="n">
        <v>4.345327262369648e-06</v>
      </c>
      <c r="AG16" t="n">
        <v>7.508680555555555</v>
      </c>
      <c r="AH16" t="n">
        <v>225311.5011377773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11.5611</v>
      </c>
      <c r="E17" t="n">
        <v>8.65</v>
      </c>
      <c r="F17" t="n">
        <v>5.3</v>
      </c>
      <c r="G17" t="n">
        <v>22.73</v>
      </c>
      <c r="H17" t="n">
        <v>0.35</v>
      </c>
      <c r="I17" t="n">
        <v>14</v>
      </c>
      <c r="J17" t="n">
        <v>239.14</v>
      </c>
      <c r="K17" t="n">
        <v>57.72</v>
      </c>
      <c r="L17" t="n">
        <v>4.75</v>
      </c>
      <c r="M17" t="n">
        <v>12</v>
      </c>
      <c r="N17" t="n">
        <v>56.67</v>
      </c>
      <c r="O17" t="n">
        <v>29728.63</v>
      </c>
      <c r="P17" t="n">
        <v>80.81999999999999</v>
      </c>
      <c r="Q17" t="n">
        <v>202.83</v>
      </c>
      <c r="R17" t="n">
        <v>25.92</v>
      </c>
      <c r="S17" t="n">
        <v>13.89</v>
      </c>
      <c r="T17" t="n">
        <v>4287.85</v>
      </c>
      <c r="U17" t="n">
        <v>0.54</v>
      </c>
      <c r="V17" t="n">
        <v>0.73</v>
      </c>
      <c r="W17" t="n">
        <v>0.66</v>
      </c>
      <c r="X17" t="n">
        <v>0.26</v>
      </c>
      <c r="Y17" t="n">
        <v>1</v>
      </c>
      <c r="Z17" t="n">
        <v>10</v>
      </c>
      <c r="AA17" t="n">
        <v>182.0181906905724</v>
      </c>
      <c r="AB17" t="n">
        <v>249.0453185785664</v>
      </c>
      <c r="AC17" t="n">
        <v>225.2767829108003</v>
      </c>
      <c r="AD17" t="n">
        <v>182018.1906905724</v>
      </c>
      <c r="AE17" t="n">
        <v>249045.3185785664</v>
      </c>
      <c r="AF17" t="n">
        <v>4.344913858347178e-06</v>
      </c>
      <c r="AG17" t="n">
        <v>7.508680555555555</v>
      </c>
      <c r="AH17" t="n">
        <v>225276.7829108003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11.6607</v>
      </c>
      <c r="E18" t="n">
        <v>8.58</v>
      </c>
      <c r="F18" t="n">
        <v>5.27</v>
      </c>
      <c r="G18" t="n">
        <v>24.34</v>
      </c>
      <c r="H18" t="n">
        <v>0.37</v>
      </c>
      <c r="I18" t="n">
        <v>13</v>
      </c>
      <c r="J18" t="n">
        <v>239.58</v>
      </c>
      <c r="K18" t="n">
        <v>57.72</v>
      </c>
      <c r="L18" t="n">
        <v>5</v>
      </c>
      <c r="M18" t="n">
        <v>11</v>
      </c>
      <c r="N18" t="n">
        <v>56.86</v>
      </c>
      <c r="O18" t="n">
        <v>29782.33</v>
      </c>
      <c r="P18" t="n">
        <v>80.3</v>
      </c>
      <c r="Q18" t="n">
        <v>202.83</v>
      </c>
      <c r="R18" t="n">
        <v>24.92</v>
      </c>
      <c r="S18" t="n">
        <v>13.89</v>
      </c>
      <c r="T18" t="n">
        <v>3796.49</v>
      </c>
      <c r="U18" t="n">
        <v>0.5600000000000001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181.0901505688262</v>
      </c>
      <c r="AB18" t="n">
        <v>247.7755331417533</v>
      </c>
      <c r="AC18" t="n">
        <v>224.1281840139212</v>
      </c>
      <c r="AD18" t="n">
        <v>181090.1505688262</v>
      </c>
      <c r="AE18" t="n">
        <v>247775.5331417533</v>
      </c>
      <c r="AF18" t="n">
        <v>4.382345713472675e-06</v>
      </c>
      <c r="AG18" t="n">
        <v>7.447916666666667</v>
      </c>
      <c r="AH18" t="n">
        <v>224128.1840139212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11.7436</v>
      </c>
      <c r="E19" t="n">
        <v>8.52</v>
      </c>
      <c r="F19" t="n">
        <v>5.26</v>
      </c>
      <c r="G19" t="n">
        <v>26.3</v>
      </c>
      <c r="H19" t="n">
        <v>0.39</v>
      </c>
      <c r="I19" t="n">
        <v>12</v>
      </c>
      <c r="J19" t="n">
        <v>240.02</v>
      </c>
      <c r="K19" t="n">
        <v>57.72</v>
      </c>
      <c r="L19" t="n">
        <v>5.25</v>
      </c>
      <c r="M19" t="n">
        <v>10</v>
      </c>
      <c r="N19" t="n">
        <v>57.04</v>
      </c>
      <c r="O19" t="n">
        <v>29836.09</v>
      </c>
      <c r="P19" t="n">
        <v>79.98999999999999</v>
      </c>
      <c r="Q19" t="n">
        <v>202.81</v>
      </c>
      <c r="R19" t="n">
        <v>24.51</v>
      </c>
      <c r="S19" t="n">
        <v>13.89</v>
      </c>
      <c r="T19" t="n">
        <v>3594.33</v>
      </c>
      <c r="U19" t="n">
        <v>0.57</v>
      </c>
      <c r="V19" t="n">
        <v>0.74</v>
      </c>
      <c r="W19" t="n">
        <v>0.66</v>
      </c>
      <c r="X19" t="n">
        <v>0.22</v>
      </c>
      <c r="Y19" t="n">
        <v>1</v>
      </c>
      <c r="Z19" t="n">
        <v>10</v>
      </c>
      <c r="AA19" t="n">
        <v>180.5637050352563</v>
      </c>
      <c r="AB19" t="n">
        <v>247.0552271375855</v>
      </c>
      <c r="AC19" t="n">
        <v>223.4766230038352</v>
      </c>
      <c r="AD19" t="n">
        <v>180563.7050352563</v>
      </c>
      <c r="AE19" t="n">
        <v>247055.2271375855</v>
      </c>
      <c r="AF19" t="n">
        <v>4.413501343893395e-06</v>
      </c>
      <c r="AG19" t="n">
        <v>7.395833333333333</v>
      </c>
      <c r="AH19" t="n">
        <v>223476.6230038352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11.7455</v>
      </c>
      <c r="E20" t="n">
        <v>8.51</v>
      </c>
      <c r="F20" t="n">
        <v>5.26</v>
      </c>
      <c r="G20" t="n">
        <v>26.29</v>
      </c>
      <c r="H20" t="n">
        <v>0.41</v>
      </c>
      <c r="I20" t="n">
        <v>12</v>
      </c>
      <c r="J20" t="n">
        <v>240.45</v>
      </c>
      <c r="K20" t="n">
        <v>57.72</v>
      </c>
      <c r="L20" t="n">
        <v>5.5</v>
      </c>
      <c r="M20" t="n">
        <v>10</v>
      </c>
      <c r="N20" t="n">
        <v>57.23</v>
      </c>
      <c r="O20" t="n">
        <v>29890.04</v>
      </c>
      <c r="P20" t="n">
        <v>79.84999999999999</v>
      </c>
      <c r="Q20" t="n">
        <v>202.81</v>
      </c>
      <c r="R20" t="n">
        <v>24.48</v>
      </c>
      <c r="S20" t="n">
        <v>13.89</v>
      </c>
      <c r="T20" t="n">
        <v>3581.33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180.4907239984278</v>
      </c>
      <c r="AB20" t="n">
        <v>246.9553712633007</v>
      </c>
      <c r="AC20" t="n">
        <v>223.3862972340434</v>
      </c>
      <c r="AD20" t="n">
        <v>180490.7239984278</v>
      </c>
      <c r="AE20" t="n">
        <v>246955.3712633007</v>
      </c>
      <c r="AF20" t="n">
        <v>4.414215405386753e-06</v>
      </c>
      <c r="AG20" t="n">
        <v>7.387152777777778</v>
      </c>
      <c r="AH20" t="n">
        <v>223386.2972340434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11.825</v>
      </c>
      <c r="E21" t="n">
        <v>8.460000000000001</v>
      </c>
      <c r="F21" t="n">
        <v>5.25</v>
      </c>
      <c r="G21" t="n">
        <v>28.62</v>
      </c>
      <c r="H21" t="n">
        <v>0.42</v>
      </c>
      <c r="I21" t="n">
        <v>11</v>
      </c>
      <c r="J21" t="n">
        <v>240.89</v>
      </c>
      <c r="K21" t="n">
        <v>57.72</v>
      </c>
      <c r="L21" t="n">
        <v>5.75</v>
      </c>
      <c r="M21" t="n">
        <v>9</v>
      </c>
      <c r="N21" t="n">
        <v>57.42</v>
      </c>
      <c r="O21" t="n">
        <v>29943.94</v>
      </c>
      <c r="P21" t="n">
        <v>79.41</v>
      </c>
      <c r="Q21" t="n">
        <v>202.82</v>
      </c>
      <c r="R21" t="n">
        <v>24.01</v>
      </c>
      <c r="S21" t="n">
        <v>13.89</v>
      </c>
      <c r="T21" t="n">
        <v>3351.84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179.9266821170379</v>
      </c>
      <c r="AB21" t="n">
        <v>246.1836242774118</v>
      </c>
      <c r="AC21" t="n">
        <v>222.6882046973338</v>
      </c>
      <c r="AD21" t="n">
        <v>179926.6821170379</v>
      </c>
      <c r="AE21" t="n">
        <v>246183.6242774118</v>
      </c>
      <c r="AF21" t="n">
        <v>4.4440932415562e-06</v>
      </c>
      <c r="AG21" t="n">
        <v>7.34375</v>
      </c>
      <c r="AH21" t="n">
        <v>222688.2046973339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11.8335</v>
      </c>
      <c r="E22" t="n">
        <v>8.449999999999999</v>
      </c>
      <c r="F22" t="n">
        <v>5.24</v>
      </c>
      <c r="G22" t="n">
        <v>28.58</v>
      </c>
      <c r="H22" t="n">
        <v>0.44</v>
      </c>
      <c r="I22" t="n">
        <v>11</v>
      </c>
      <c r="J22" t="n">
        <v>241.33</v>
      </c>
      <c r="K22" t="n">
        <v>57.72</v>
      </c>
      <c r="L22" t="n">
        <v>6</v>
      </c>
      <c r="M22" t="n">
        <v>9</v>
      </c>
      <c r="N22" t="n">
        <v>57.6</v>
      </c>
      <c r="O22" t="n">
        <v>29997.9</v>
      </c>
      <c r="P22" t="n">
        <v>79.23</v>
      </c>
      <c r="Q22" t="n">
        <v>202.81</v>
      </c>
      <c r="R22" t="n">
        <v>23.82</v>
      </c>
      <c r="S22" t="n">
        <v>13.89</v>
      </c>
      <c r="T22" t="n">
        <v>3253.46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179.7836014817257</v>
      </c>
      <c r="AB22" t="n">
        <v>245.9878550399056</v>
      </c>
      <c r="AC22" t="n">
        <v>222.5111194010913</v>
      </c>
      <c r="AD22" t="n">
        <v>179783.6014817257</v>
      </c>
      <c r="AE22" t="n">
        <v>245987.8550399056</v>
      </c>
      <c r="AF22" t="n">
        <v>4.447287727184379e-06</v>
      </c>
      <c r="AG22" t="n">
        <v>7.335069444444445</v>
      </c>
      <c r="AH22" t="n">
        <v>222511.1194010913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11.9312</v>
      </c>
      <c r="E23" t="n">
        <v>8.380000000000001</v>
      </c>
      <c r="F23" t="n">
        <v>5.22</v>
      </c>
      <c r="G23" t="n">
        <v>31.3</v>
      </c>
      <c r="H23" t="n">
        <v>0.46</v>
      </c>
      <c r="I23" t="n">
        <v>10</v>
      </c>
      <c r="J23" t="n">
        <v>241.77</v>
      </c>
      <c r="K23" t="n">
        <v>57.72</v>
      </c>
      <c r="L23" t="n">
        <v>6.25</v>
      </c>
      <c r="M23" t="n">
        <v>8</v>
      </c>
      <c r="N23" t="n">
        <v>57.79</v>
      </c>
      <c r="O23" t="n">
        <v>30051.93</v>
      </c>
      <c r="P23" t="n">
        <v>78.66</v>
      </c>
      <c r="Q23" t="n">
        <v>202.82</v>
      </c>
      <c r="R23" t="n">
        <v>23.07</v>
      </c>
      <c r="S23" t="n">
        <v>13.89</v>
      </c>
      <c r="T23" t="n">
        <v>2886.32</v>
      </c>
      <c r="U23" t="n">
        <v>0.6</v>
      </c>
      <c r="V23" t="n">
        <v>0.74</v>
      </c>
      <c r="W23" t="n">
        <v>0.66</v>
      </c>
      <c r="X23" t="n">
        <v>0.18</v>
      </c>
      <c r="Y23" t="n">
        <v>1</v>
      </c>
      <c r="Z23" t="n">
        <v>10</v>
      </c>
      <c r="AA23" t="n">
        <v>179.0701359798724</v>
      </c>
      <c r="AB23" t="n">
        <v>245.0116600643939</v>
      </c>
      <c r="AC23" t="n">
        <v>221.6280911039439</v>
      </c>
      <c r="AD23" t="n">
        <v>179070.1359798724</v>
      </c>
      <c r="AE23" t="n">
        <v>245011.6600643939</v>
      </c>
      <c r="AF23" t="n">
        <v>4.484005520816519e-06</v>
      </c>
      <c r="AG23" t="n">
        <v>7.274305555555555</v>
      </c>
      <c r="AH23" t="n">
        <v>221628.0911039439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11.9419</v>
      </c>
      <c r="E24" t="n">
        <v>8.369999999999999</v>
      </c>
      <c r="F24" t="n">
        <v>5.21</v>
      </c>
      <c r="G24" t="n">
        <v>31.26</v>
      </c>
      <c r="H24" t="n">
        <v>0.48</v>
      </c>
      <c r="I24" t="n">
        <v>10</v>
      </c>
      <c r="J24" t="n">
        <v>242.2</v>
      </c>
      <c r="K24" t="n">
        <v>57.72</v>
      </c>
      <c r="L24" t="n">
        <v>6.5</v>
      </c>
      <c r="M24" t="n">
        <v>8</v>
      </c>
      <c r="N24" t="n">
        <v>57.98</v>
      </c>
      <c r="O24" t="n">
        <v>30106.03</v>
      </c>
      <c r="P24" t="n">
        <v>78.45999999999999</v>
      </c>
      <c r="Q24" t="n">
        <v>202.82</v>
      </c>
      <c r="R24" t="n">
        <v>23.05</v>
      </c>
      <c r="S24" t="n">
        <v>13.89</v>
      </c>
      <c r="T24" t="n">
        <v>2877.03</v>
      </c>
      <c r="U24" t="n">
        <v>0.6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178.9108821599943</v>
      </c>
      <c r="AB24" t="n">
        <v>244.7937619622541</v>
      </c>
      <c r="AC24" t="n">
        <v>221.4309888908504</v>
      </c>
      <c r="AD24" t="n">
        <v>178910.8821599943</v>
      </c>
      <c r="AE24" t="n">
        <v>244793.7619622541</v>
      </c>
      <c r="AF24" t="n">
        <v>4.488026814489639e-06</v>
      </c>
      <c r="AG24" t="n">
        <v>7.265625</v>
      </c>
      <c r="AH24" t="n">
        <v>221430.9888908504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11.9391</v>
      </c>
      <c r="E25" t="n">
        <v>8.380000000000001</v>
      </c>
      <c r="F25" t="n">
        <v>5.21</v>
      </c>
      <c r="G25" t="n">
        <v>31.27</v>
      </c>
      <c r="H25" t="n">
        <v>0.49</v>
      </c>
      <c r="I25" t="n">
        <v>10</v>
      </c>
      <c r="J25" t="n">
        <v>242.64</v>
      </c>
      <c r="K25" t="n">
        <v>57.72</v>
      </c>
      <c r="L25" t="n">
        <v>6.75</v>
      </c>
      <c r="M25" t="n">
        <v>8</v>
      </c>
      <c r="N25" t="n">
        <v>58.17</v>
      </c>
      <c r="O25" t="n">
        <v>30160.2</v>
      </c>
      <c r="P25" t="n">
        <v>78.55</v>
      </c>
      <c r="Q25" t="n">
        <v>202.82</v>
      </c>
      <c r="R25" t="n">
        <v>23.07</v>
      </c>
      <c r="S25" t="n">
        <v>13.89</v>
      </c>
      <c r="T25" t="n">
        <v>2886.8</v>
      </c>
      <c r="U25" t="n">
        <v>0.6</v>
      </c>
      <c r="V25" t="n">
        <v>0.74</v>
      </c>
      <c r="W25" t="n">
        <v>0.65</v>
      </c>
      <c r="X25" t="n">
        <v>0.17</v>
      </c>
      <c r="Y25" t="n">
        <v>1</v>
      </c>
      <c r="Z25" t="n">
        <v>10</v>
      </c>
      <c r="AA25" t="n">
        <v>178.9632836541385</v>
      </c>
      <c r="AB25" t="n">
        <v>244.865459998333</v>
      </c>
      <c r="AC25" t="n">
        <v>221.4958441669947</v>
      </c>
      <c r="AD25" t="n">
        <v>178963.2836541385</v>
      </c>
      <c r="AE25" t="n">
        <v>244865.459998333</v>
      </c>
      <c r="AF25" t="n">
        <v>4.486974513341532e-06</v>
      </c>
      <c r="AG25" t="n">
        <v>7.274305555555555</v>
      </c>
      <c r="AH25" t="n">
        <v>221495.8441669947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12.0164</v>
      </c>
      <c r="E26" t="n">
        <v>8.32</v>
      </c>
      <c r="F26" t="n">
        <v>5.2</v>
      </c>
      <c r="G26" t="n">
        <v>34.69</v>
      </c>
      <c r="H26" t="n">
        <v>0.51</v>
      </c>
      <c r="I26" t="n">
        <v>9</v>
      </c>
      <c r="J26" t="n">
        <v>243.08</v>
      </c>
      <c r="K26" t="n">
        <v>57.72</v>
      </c>
      <c r="L26" t="n">
        <v>7</v>
      </c>
      <c r="M26" t="n">
        <v>7</v>
      </c>
      <c r="N26" t="n">
        <v>58.36</v>
      </c>
      <c r="O26" t="n">
        <v>30214.44</v>
      </c>
      <c r="P26" t="n">
        <v>78.06</v>
      </c>
      <c r="Q26" t="n">
        <v>202.81</v>
      </c>
      <c r="R26" t="n">
        <v>22.82</v>
      </c>
      <c r="S26" t="n">
        <v>13.89</v>
      </c>
      <c r="T26" t="n">
        <v>2763.82</v>
      </c>
      <c r="U26" t="n">
        <v>0.61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167.8735985229964</v>
      </c>
      <c r="AB26" t="n">
        <v>229.692063559533</v>
      </c>
      <c r="AC26" t="n">
        <v>207.7705753883133</v>
      </c>
      <c r="AD26" t="n">
        <v>167873.5985229964</v>
      </c>
      <c r="AE26" t="n">
        <v>229692.063559533</v>
      </c>
      <c r="AF26" t="n">
        <v>4.51602554146604e-06</v>
      </c>
      <c r="AG26" t="n">
        <v>7.222222222222222</v>
      </c>
      <c r="AH26" t="n">
        <v>207770.5753883133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12.0228</v>
      </c>
      <c r="E27" t="n">
        <v>8.32</v>
      </c>
      <c r="F27" t="n">
        <v>5.2</v>
      </c>
      <c r="G27" t="n">
        <v>34.66</v>
      </c>
      <c r="H27" t="n">
        <v>0.53</v>
      </c>
      <c r="I27" t="n">
        <v>9</v>
      </c>
      <c r="J27" t="n">
        <v>243.52</v>
      </c>
      <c r="K27" t="n">
        <v>57.72</v>
      </c>
      <c r="L27" t="n">
        <v>7.25</v>
      </c>
      <c r="M27" t="n">
        <v>7</v>
      </c>
      <c r="N27" t="n">
        <v>58.55</v>
      </c>
      <c r="O27" t="n">
        <v>30268.74</v>
      </c>
      <c r="P27" t="n">
        <v>77.98999999999999</v>
      </c>
      <c r="Q27" t="n">
        <v>202.82</v>
      </c>
      <c r="R27" t="n">
        <v>22.6</v>
      </c>
      <c r="S27" t="n">
        <v>13.89</v>
      </c>
      <c r="T27" t="n">
        <v>2654.16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167.8163562846336</v>
      </c>
      <c r="AB27" t="n">
        <v>229.6137422036558</v>
      </c>
      <c r="AC27" t="n">
        <v>207.6997289127163</v>
      </c>
      <c r="AD27" t="n">
        <v>167816.3562846336</v>
      </c>
      <c r="AE27" t="n">
        <v>229613.7422036558</v>
      </c>
      <c r="AF27" t="n">
        <v>4.51843080123314e-06</v>
      </c>
      <c r="AG27" t="n">
        <v>7.222222222222222</v>
      </c>
      <c r="AH27" t="n">
        <v>207699.7289127163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12.0265</v>
      </c>
      <c r="E28" t="n">
        <v>8.32</v>
      </c>
      <c r="F28" t="n">
        <v>5.2</v>
      </c>
      <c r="G28" t="n">
        <v>34.64</v>
      </c>
      <c r="H28" t="n">
        <v>0.55</v>
      </c>
      <c r="I28" t="n">
        <v>9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77.63</v>
      </c>
      <c r="Q28" t="n">
        <v>202.83</v>
      </c>
      <c r="R28" t="n">
        <v>22.48</v>
      </c>
      <c r="S28" t="n">
        <v>13.89</v>
      </c>
      <c r="T28" t="n">
        <v>2595.65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167.6387038853518</v>
      </c>
      <c r="AB28" t="n">
        <v>229.3706703534878</v>
      </c>
      <c r="AC28" t="n">
        <v>207.4798554987747</v>
      </c>
      <c r="AD28" t="n">
        <v>167638.7038853518</v>
      </c>
      <c r="AE28" t="n">
        <v>229370.6703534878</v>
      </c>
      <c r="AF28" t="n">
        <v>4.519821342035995e-06</v>
      </c>
      <c r="AG28" t="n">
        <v>7.222222222222222</v>
      </c>
      <c r="AH28" t="n">
        <v>207479.8554987747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12.0148</v>
      </c>
      <c r="E29" t="n">
        <v>8.32</v>
      </c>
      <c r="F29" t="n">
        <v>5.2</v>
      </c>
      <c r="G29" t="n">
        <v>34.69</v>
      </c>
      <c r="H29" t="n">
        <v>0.5600000000000001</v>
      </c>
      <c r="I29" t="n">
        <v>9</v>
      </c>
      <c r="J29" t="n">
        <v>244.41</v>
      </c>
      <c r="K29" t="n">
        <v>57.72</v>
      </c>
      <c r="L29" t="n">
        <v>7.75</v>
      </c>
      <c r="M29" t="n">
        <v>7</v>
      </c>
      <c r="N29" t="n">
        <v>58.93</v>
      </c>
      <c r="O29" t="n">
        <v>30377.55</v>
      </c>
      <c r="P29" t="n">
        <v>77.79000000000001</v>
      </c>
      <c r="Q29" t="n">
        <v>202.82</v>
      </c>
      <c r="R29" t="n">
        <v>22.84</v>
      </c>
      <c r="S29" t="n">
        <v>13.89</v>
      </c>
      <c r="T29" t="n">
        <v>2777.29</v>
      </c>
      <c r="U29" t="n">
        <v>0.61</v>
      </c>
      <c r="V29" t="n">
        <v>0.74</v>
      </c>
      <c r="W29" t="n">
        <v>0.65</v>
      </c>
      <c r="X29" t="n">
        <v>0.17</v>
      </c>
      <c r="Y29" t="n">
        <v>1</v>
      </c>
      <c r="Z29" t="n">
        <v>10</v>
      </c>
      <c r="AA29" t="n">
        <v>167.7576989581137</v>
      </c>
      <c r="AB29" t="n">
        <v>229.5334846617326</v>
      </c>
      <c r="AC29" t="n">
        <v>207.627131037952</v>
      </c>
      <c r="AD29" t="n">
        <v>167757.6989581137</v>
      </c>
      <c r="AE29" t="n">
        <v>229533.4846617326</v>
      </c>
      <c r="AF29" t="n">
        <v>4.515424226524264e-06</v>
      </c>
      <c r="AG29" t="n">
        <v>7.222222222222222</v>
      </c>
      <c r="AH29" t="n">
        <v>207627.131037952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12.1082</v>
      </c>
      <c r="E30" t="n">
        <v>8.26</v>
      </c>
      <c r="F30" t="n">
        <v>5.19</v>
      </c>
      <c r="G30" t="n">
        <v>38.89</v>
      </c>
      <c r="H30" t="n">
        <v>0.58</v>
      </c>
      <c r="I30" t="n">
        <v>8</v>
      </c>
      <c r="J30" t="n">
        <v>244.85</v>
      </c>
      <c r="K30" t="n">
        <v>57.72</v>
      </c>
      <c r="L30" t="n">
        <v>8</v>
      </c>
      <c r="M30" t="n">
        <v>6</v>
      </c>
      <c r="N30" t="n">
        <v>59.12</v>
      </c>
      <c r="O30" t="n">
        <v>30432.06</v>
      </c>
      <c r="P30" t="n">
        <v>77.31999999999999</v>
      </c>
      <c r="Q30" t="n">
        <v>202.82</v>
      </c>
      <c r="R30" t="n">
        <v>22.27</v>
      </c>
      <c r="S30" t="n">
        <v>13.89</v>
      </c>
      <c r="T30" t="n">
        <v>2493.6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167.1528408310598</v>
      </c>
      <c r="AB30" t="n">
        <v>228.7058910878406</v>
      </c>
      <c r="AC30" t="n">
        <v>206.8785218332171</v>
      </c>
      <c r="AD30" t="n">
        <v>167152.8408310598</v>
      </c>
      <c r="AE30" t="n">
        <v>228705.8910878406</v>
      </c>
      <c r="AF30" t="n">
        <v>4.550525986250383e-06</v>
      </c>
      <c r="AG30" t="n">
        <v>7.170138888888889</v>
      </c>
      <c r="AH30" t="n">
        <v>206878.5218332171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12.1061</v>
      </c>
      <c r="E31" t="n">
        <v>8.26</v>
      </c>
      <c r="F31" t="n">
        <v>5.19</v>
      </c>
      <c r="G31" t="n">
        <v>38.9</v>
      </c>
      <c r="H31" t="n">
        <v>0.6</v>
      </c>
      <c r="I31" t="n">
        <v>8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77.41</v>
      </c>
      <c r="Q31" t="n">
        <v>202.81</v>
      </c>
      <c r="R31" t="n">
        <v>22.23</v>
      </c>
      <c r="S31" t="n">
        <v>13.89</v>
      </c>
      <c r="T31" t="n">
        <v>2476.3</v>
      </c>
      <c r="U31" t="n">
        <v>0.62</v>
      </c>
      <c r="V31" t="n">
        <v>0.75</v>
      </c>
      <c r="W31" t="n">
        <v>0.65</v>
      </c>
      <c r="X31" t="n">
        <v>0.15</v>
      </c>
      <c r="Y31" t="n">
        <v>1</v>
      </c>
      <c r="Z31" t="n">
        <v>10</v>
      </c>
      <c r="AA31" t="n">
        <v>167.2015011965852</v>
      </c>
      <c r="AB31" t="n">
        <v>228.7724703466963</v>
      </c>
      <c r="AC31" t="n">
        <v>206.9387468610522</v>
      </c>
      <c r="AD31" t="n">
        <v>167201.5011965852</v>
      </c>
      <c r="AE31" t="n">
        <v>228772.4703466963</v>
      </c>
      <c r="AF31" t="n">
        <v>4.549736760389303e-06</v>
      </c>
      <c r="AG31" t="n">
        <v>7.170138888888889</v>
      </c>
      <c r="AH31" t="n">
        <v>206938.7468610522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12.1196</v>
      </c>
      <c r="E32" t="n">
        <v>8.25</v>
      </c>
      <c r="F32" t="n">
        <v>5.18</v>
      </c>
      <c r="G32" t="n">
        <v>38.83</v>
      </c>
      <c r="H32" t="n">
        <v>0.62</v>
      </c>
      <c r="I32" t="n">
        <v>8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76.94</v>
      </c>
      <c r="Q32" t="n">
        <v>202.85</v>
      </c>
      <c r="R32" t="n">
        <v>22</v>
      </c>
      <c r="S32" t="n">
        <v>13.89</v>
      </c>
      <c r="T32" t="n">
        <v>2360.84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166.9135907042223</v>
      </c>
      <c r="AB32" t="n">
        <v>228.3785385093312</v>
      </c>
      <c r="AC32" t="n">
        <v>206.5824113253583</v>
      </c>
      <c r="AD32" t="n">
        <v>166913.5907042224</v>
      </c>
      <c r="AE32" t="n">
        <v>228378.5385093311</v>
      </c>
      <c r="AF32" t="n">
        <v>4.55481035521053e-06</v>
      </c>
      <c r="AG32" t="n">
        <v>7.161458333333333</v>
      </c>
      <c r="AH32" t="n">
        <v>206582.4113253583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12.1167</v>
      </c>
      <c r="E33" t="n">
        <v>8.25</v>
      </c>
      <c r="F33" t="n">
        <v>5.18</v>
      </c>
      <c r="G33" t="n">
        <v>38.85</v>
      </c>
      <c r="H33" t="n">
        <v>0.63</v>
      </c>
      <c r="I33" t="n">
        <v>8</v>
      </c>
      <c r="J33" t="n">
        <v>246.18</v>
      </c>
      <c r="K33" t="n">
        <v>57.72</v>
      </c>
      <c r="L33" t="n">
        <v>8.75</v>
      </c>
      <c r="M33" t="n">
        <v>6</v>
      </c>
      <c r="N33" t="n">
        <v>59.7</v>
      </c>
      <c r="O33" t="n">
        <v>30596.01</v>
      </c>
      <c r="P33" t="n">
        <v>76.81999999999999</v>
      </c>
      <c r="Q33" t="n">
        <v>202.81</v>
      </c>
      <c r="R33" t="n">
        <v>21.99</v>
      </c>
      <c r="S33" t="n">
        <v>13.89</v>
      </c>
      <c r="T33" t="n">
        <v>2353.38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166.8709565613425</v>
      </c>
      <c r="AB33" t="n">
        <v>228.3202045941573</v>
      </c>
      <c r="AC33" t="n">
        <v>206.5296447171764</v>
      </c>
      <c r="AD33" t="n">
        <v>166870.9565613425</v>
      </c>
      <c r="AE33" t="n">
        <v>228320.2045941573</v>
      </c>
      <c r="AF33" t="n">
        <v>4.553720471878562e-06</v>
      </c>
      <c r="AG33" t="n">
        <v>7.161458333333333</v>
      </c>
      <c r="AH33" t="n">
        <v>206529.6447171764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12.1314</v>
      </c>
      <c r="E34" t="n">
        <v>8.24</v>
      </c>
      <c r="F34" t="n">
        <v>5.17</v>
      </c>
      <c r="G34" t="n">
        <v>38.77</v>
      </c>
      <c r="H34" t="n">
        <v>0.65</v>
      </c>
      <c r="I34" t="n">
        <v>8</v>
      </c>
      <c r="J34" t="n">
        <v>246.62</v>
      </c>
      <c r="K34" t="n">
        <v>57.72</v>
      </c>
      <c r="L34" t="n">
        <v>9</v>
      </c>
      <c r="M34" t="n">
        <v>6</v>
      </c>
      <c r="N34" t="n">
        <v>59.9</v>
      </c>
      <c r="O34" t="n">
        <v>30650.8</v>
      </c>
      <c r="P34" t="n">
        <v>76.5</v>
      </c>
      <c r="Q34" t="n">
        <v>202.81</v>
      </c>
      <c r="R34" t="n">
        <v>21.8</v>
      </c>
      <c r="S34" t="n">
        <v>13.89</v>
      </c>
      <c r="T34" t="n">
        <v>2259.9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166.6463316428697</v>
      </c>
      <c r="AB34" t="n">
        <v>228.012862870951</v>
      </c>
      <c r="AC34" t="n">
        <v>206.251635256676</v>
      </c>
      <c r="AD34" t="n">
        <v>166646.3316428697</v>
      </c>
      <c r="AE34" t="n">
        <v>228012.862870951</v>
      </c>
      <c r="AF34" t="n">
        <v>4.559245052906121e-06</v>
      </c>
      <c r="AG34" t="n">
        <v>7.152777777777778</v>
      </c>
      <c r="AH34" t="n">
        <v>206251.635256676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12.2129</v>
      </c>
      <c r="E35" t="n">
        <v>8.19</v>
      </c>
      <c r="F35" t="n">
        <v>5.16</v>
      </c>
      <c r="G35" t="n">
        <v>44.23</v>
      </c>
      <c r="H35" t="n">
        <v>0.67</v>
      </c>
      <c r="I35" t="n">
        <v>7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76.23</v>
      </c>
      <c r="Q35" t="n">
        <v>202.82</v>
      </c>
      <c r="R35" t="n">
        <v>21.48</v>
      </c>
      <c r="S35" t="n">
        <v>13.89</v>
      </c>
      <c r="T35" t="n">
        <v>2106.17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166.1898622545712</v>
      </c>
      <c r="AB35" t="n">
        <v>227.3883013158732</v>
      </c>
      <c r="AC35" t="n">
        <v>205.686680979837</v>
      </c>
      <c r="AD35" t="n">
        <v>166189.8622545712</v>
      </c>
      <c r="AE35" t="n">
        <v>227388.3013158732</v>
      </c>
      <c r="AF35" t="n">
        <v>4.589874532752787e-06</v>
      </c>
      <c r="AG35" t="n">
        <v>7.109374999999999</v>
      </c>
      <c r="AH35" t="n">
        <v>205686.680979837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12.222</v>
      </c>
      <c r="E36" t="n">
        <v>8.18</v>
      </c>
      <c r="F36" t="n">
        <v>5.15</v>
      </c>
      <c r="G36" t="n">
        <v>44.18</v>
      </c>
      <c r="H36" t="n">
        <v>0.68</v>
      </c>
      <c r="I36" t="n">
        <v>7</v>
      </c>
      <c r="J36" t="n">
        <v>247.51</v>
      </c>
      <c r="K36" t="n">
        <v>57.72</v>
      </c>
      <c r="L36" t="n">
        <v>9.5</v>
      </c>
      <c r="M36" t="n">
        <v>5</v>
      </c>
      <c r="N36" t="n">
        <v>60.29</v>
      </c>
      <c r="O36" t="n">
        <v>30760.6</v>
      </c>
      <c r="P36" t="n">
        <v>76.27</v>
      </c>
      <c r="Q36" t="n">
        <v>202.81</v>
      </c>
      <c r="R36" t="n">
        <v>21.28</v>
      </c>
      <c r="S36" t="n">
        <v>13.89</v>
      </c>
      <c r="T36" t="n">
        <v>2004.96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166.1492419824871</v>
      </c>
      <c r="AB36" t="n">
        <v>227.3327228675678</v>
      </c>
      <c r="AC36" t="n">
        <v>205.6364068606331</v>
      </c>
      <c r="AD36" t="n">
        <v>166149.2419824871</v>
      </c>
      <c r="AE36" t="n">
        <v>227332.7228675678</v>
      </c>
      <c r="AF36" t="n">
        <v>4.593294511484133e-06</v>
      </c>
      <c r="AG36" t="n">
        <v>7.100694444444445</v>
      </c>
      <c r="AH36" t="n">
        <v>205636.4068606331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12.2166</v>
      </c>
      <c r="E37" t="n">
        <v>8.19</v>
      </c>
      <c r="F37" t="n">
        <v>5.16</v>
      </c>
      <c r="G37" t="n">
        <v>44.21</v>
      </c>
      <c r="H37" t="n">
        <v>0.7</v>
      </c>
      <c r="I37" t="n">
        <v>7</v>
      </c>
      <c r="J37" t="n">
        <v>247.96</v>
      </c>
      <c r="K37" t="n">
        <v>57.72</v>
      </c>
      <c r="L37" t="n">
        <v>9.75</v>
      </c>
      <c r="M37" t="n">
        <v>5</v>
      </c>
      <c r="N37" t="n">
        <v>60.48</v>
      </c>
      <c r="O37" t="n">
        <v>30815.6</v>
      </c>
      <c r="P37" t="n">
        <v>76.29000000000001</v>
      </c>
      <c r="Q37" t="n">
        <v>202.81</v>
      </c>
      <c r="R37" t="n">
        <v>21.36</v>
      </c>
      <c r="S37" t="n">
        <v>13.89</v>
      </c>
      <c r="T37" t="n">
        <v>2046.57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166.2025584258521</v>
      </c>
      <c r="AB37" t="n">
        <v>227.4056727775353</v>
      </c>
      <c r="AC37" t="n">
        <v>205.7023945335791</v>
      </c>
      <c r="AD37" t="n">
        <v>166202.5584258522</v>
      </c>
      <c r="AE37" t="n">
        <v>227405.6727775353</v>
      </c>
      <c r="AF37" t="n">
        <v>4.591265073555642e-06</v>
      </c>
      <c r="AG37" t="n">
        <v>7.109374999999999</v>
      </c>
      <c r="AH37" t="n">
        <v>205702.3945335791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12.2158</v>
      </c>
      <c r="E38" t="n">
        <v>8.19</v>
      </c>
      <c r="F38" t="n">
        <v>5.16</v>
      </c>
      <c r="G38" t="n">
        <v>44.21</v>
      </c>
      <c r="H38" t="n">
        <v>0.72</v>
      </c>
      <c r="I38" t="n">
        <v>7</v>
      </c>
      <c r="J38" t="n">
        <v>248.4</v>
      </c>
      <c r="K38" t="n">
        <v>57.72</v>
      </c>
      <c r="L38" t="n">
        <v>10</v>
      </c>
      <c r="M38" t="n">
        <v>5</v>
      </c>
      <c r="N38" t="n">
        <v>60.68</v>
      </c>
      <c r="O38" t="n">
        <v>30870.67</v>
      </c>
      <c r="P38" t="n">
        <v>76.37</v>
      </c>
      <c r="Q38" t="n">
        <v>202.82</v>
      </c>
      <c r="R38" t="n">
        <v>21.38</v>
      </c>
      <c r="S38" t="n">
        <v>13.89</v>
      </c>
      <c r="T38" t="n">
        <v>2055.57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166.241232046388</v>
      </c>
      <c r="AB38" t="n">
        <v>227.4585877313121</v>
      </c>
      <c r="AC38" t="n">
        <v>205.7502593584341</v>
      </c>
      <c r="AD38" t="n">
        <v>166241.232046388</v>
      </c>
      <c r="AE38" t="n">
        <v>227458.5877313121</v>
      </c>
      <c r="AF38" t="n">
        <v>4.590964416084755e-06</v>
      </c>
      <c r="AG38" t="n">
        <v>7.109374999999999</v>
      </c>
      <c r="AH38" t="n">
        <v>205750.2593584341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12.22</v>
      </c>
      <c r="E39" t="n">
        <v>8.18</v>
      </c>
      <c r="F39" t="n">
        <v>5.16</v>
      </c>
      <c r="G39" t="n">
        <v>44.19</v>
      </c>
      <c r="H39" t="n">
        <v>0.73</v>
      </c>
      <c r="I39" t="n">
        <v>7</v>
      </c>
      <c r="J39" t="n">
        <v>248.85</v>
      </c>
      <c r="K39" t="n">
        <v>57.72</v>
      </c>
      <c r="L39" t="n">
        <v>10.25</v>
      </c>
      <c r="M39" t="n">
        <v>5</v>
      </c>
      <c r="N39" t="n">
        <v>60.88</v>
      </c>
      <c r="O39" t="n">
        <v>30925.82</v>
      </c>
      <c r="P39" t="n">
        <v>75.91</v>
      </c>
      <c r="Q39" t="n">
        <v>202.81</v>
      </c>
      <c r="R39" t="n">
        <v>21.27</v>
      </c>
      <c r="S39" t="n">
        <v>13.89</v>
      </c>
      <c r="T39" t="n">
        <v>2001.67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166.0204387449127</v>
      </c>
      <c r="AB39" t="n">
        <v>227.1564885955208</v>
      </c>
      <c r="AC39" t="n">
        <v>205.4769921401638</v>
      </c>
      <c r="AD39" t="n">
        <v>166020.4387449127</v>
      </c>
      <c r="AE39" t="n">
        <v>227156.4885955208</v>
      </c>
      <c r="AF39" t="n">
        <v>4.592542867806914e-06</v>
      </c>
      <c r="AG39" t="n">
        <v>7.100694444444445</v>
      </c>
      <c r="AH39" t="n">
        <v>205476.9921401638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12.2034</v>
      </c>
      <c r="E40" t="n">
        <v>8.19</v>
      </c>
      <c r="F40" t="n">
        <v>5.17</v>
      </c>
      <c r="G40" t="n">
        <v>44.29</v>
      </c>
      <c r="H40" t="n">
        <v>0.75</v>
      </c>
      <c r="I40" t="n">
        <v>7</v>
      </c>
      <c r="J40" t="n">
        <v>249.3</v>
      </c>
      <c r="K40" t="n">
        <v>57.72</v>
      </c>
      <c r="L40" t="n">
        <v>10.5</v>
      </c>
      <c r="M40" t="n">
        <v>5</v>
      </c>
      <c r="N40" t="n">
        <v>61.07</v>
      </c>
      <c r="O40" t="n">
        <v>30981.04</v>
      </c>
      <c r="P40" t="n">
        <v>75.86</v>
      </c>
      <c r="Q40" t="n">
        <v>202.81</v>
      </c>
      <c r="R40" t="n">
        <v>21.62</v>
      </c>
      <c r="S40" t="n">
        <v>13.89</v>
      </c>
      <c r="T40" t="n">
        <v>2174.32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166.0849034581734</v>
      </c>
      <c r="AB40" t="n">
        <v>227.2446920601865</v>
      </c>
      <c r="AC40" t="n">
        <v>205.5567775899561</v>
      </c>
      <c r="AD40" t="n">
        <v>166084.9034581734</v>
      </c>
      <c r="AE40" t="n">
        <v>227244.6920601865</v>
      </c>
      <c r="AF40" t="n">
        <v>4.586304225285998e-06</v>
      </c>
      <c r="AG40" t="n">
        <v>7.109374999999999</v>
      </c>
      <c r="AH40" t="n">
        <v>205556.7775899561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12.2034</v>
      </c>
      <c r="E41" t="n">
        <v>8.19</v>
      </c>
      <c r="F41" t="n">
        <v>5.17</v>
      </c>
      <c r="G41" t="n">
        <v>44.29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75.61</v>
      </c>
      <c r="Q41" t="n">
        <v>202.81</v>
      </c>
      <c r="R41" t="n">
        <v>21.7</v>
      </c>
      <c r="S41" t="n">
        <v>13.89</v>
      </c>
      <c r="T41" t="n">
        <v>2214.52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165.9734189832124</v>
      </c>
      <c r="AB41" t="n">
        <v>227.0921540831969</v>
      </c>
      <c r="AC41" t="n">
        <v>205.418797623402</v>
      </c>
      <c r="AD41" t="n">
        <v>165973.4189832124</v>
      </c>
      <c r="AE41" t="n">
        <v>227092.1540831969</v>
      </c>
      <c r="AF41" t="n">
        <v>4.586304225285998e-06</v>
      </c>
      <c r="AG41" t="n">
        <v>7.109374999999999</v>
      </c>
      <c r="AH41" t="n">
        <v>205418.797623402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12.3123</v>
      </c>
      <c r="E42" t="n">
        <v>8.119999999999999</v>
      </c>
      <c r="F42" t="n">
        <v>5.14</v>
      </c>
      <c r="G42" t="n">
        <v>51.4</v>
      </c>
      <c r="H42" t="n">
        <v>0.78</v>
      </c>
      <c r="I42" t="n">
        <v>6</v>
      </c>
      <c r="J42" t="n">
        <v>250.2</v>
      </c>
      <c r="K42" t="n">
        <v>57.72</v>
      </c>
      <c r="L42" t="n">
        <v>11</v>
      </c>
      <c r="M42" t="n">
        <v>4</v>
      </c>
      <c r="N42" t="n">
        <v>61.47</v>
      </c>
      <c r="O42" t="n">
        <v>31091.69</v>
      </c>
      <c r="P42" t="n">
        <v>75.17</v>
      </c>
      <c r="Q42" t="n">
        <v>202.81</v>
      </c>
      <c r="R42" t="n">
        <v>20.68</v>
      </c>
      <c r="S42" t="n">
        <v>13.89</v>
      </c>
      <c r="T42" t="n">
        <v>1712.08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165.2998104040544</v>
      </c>
      <c r="AB42" t="n">
        <v>226.1704931076804</v>
      </c>
      <c r="AC42" t="n">
        <v>204.5850986778291</v>
      </c>
      <c r="AD42" t="n">
        <v>165299.8104040544</v>
      </c>
      <c r="AE42" t="n">
        <v>226170.4931076803</v>
      </c>
      <c r="AF42" t="n">
        <v>4.627231223510562e-06</v>
      </c>
      <c r="AG42" t="n">
        <v>7.048611111111111</v>
      </c>
      <c r="AH42" t="n">
        <v>204585.0986778291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12.3148</v>
      </c>
      <c r="E43" t="n">
        <v>8.119999999999999</v>
      </c>
      <c r="F43" t="n">
        <v>5.14</v>
      </c>
      <c r="G43" t="n">
        <v>51.38</v>
      </c>
      <c r="H43" t="n">
        <v>0.8</v>
      </c>
      <c r="I43" t="n">
        <v>6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75.15000000000001</v>
      </c>
      <c r="Q43" t="n">
        <v>202.81</v>
      </c>
      <c r="R43" t="n">
        <v>20.82</v>
      </c>
      <c r="S43" t="n">
        <v>13.89</v>
      </c>
      <c r="T43" t="n">
        <v>1777.99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165.281748076409</v>
      </c>
      <c r="AB43" t="n">
        <v>226.1457794341423</v>
      </c>
      <c r="AC43" t="n">
        <v>204.5627436426077</v>
      </c>
      <c r="AD43" t="n">
        <v>165281.748076409</v>
      </c>
      <c r="AE43" t="n">
        <v>226145.7794341423</v>
      </c>
      <c r="AF43" t="n">
        <v>4.628170778107086e-06</v>
      </c>
      <c r="AG43" t="n">
        <v>7.048611111111111</v>
      </c>
      <c r="AH43" t="n">
        <v>204562.7436426077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12.3174</v>
      </c>
      <c r="E44" t="n">
        <v>8.119999999999999</v>
      </c>
      <c r="F44" t="n">
        <v>5.14</v>
      </c>
      <c r="G44" t="n">
        <v>51.36</v>
      </c>
      <c r="H44" t="n">
        <v>0.8100000000000001</v>
      </c>
      <c r="I44" t="n">
        <v>6</v>
      </c>
      <c r="J44" t="n">
        <v>251.1</v>
      </c>
      <c r="K44" t="n">
        <v>57.72</v>
      </c>
      <c r="L44" t="n">
        <v>11.5</v>
      </c>
      <c r="M44" t="n">
        <v>4</v>
      </c>
      <c r="N44" t="n">
        <v>61.87</v>
      </c>
      <c r="O44" t="n">
        <v>31202.63</v>
      </c>
      <c r="P44" t="n">
        <v>75.03</v>
      </c>
      <c r="Q44" t="n">
        <v>202.84</v>
      </c>
      <c r="R44" t="n">
        <v>20.81</v>
      </c>
      <c r="S44" t="n">
        <v>13.89</v>
      </c>
      <c r="T44" t="n">
        <v>1774.64</v>
      </c>
      <c r="U44" t="n">
        <v>0.67</v>
      </c>
      <c r="V44" t="n">
        <v>0.75</v>
      </c>
      <c r="W44" t="n">
        <v>0.64</v>
      </c>
      <c r="X44" t="n">
        <v>0.1</v>
      </c>
      <c r="Y44" t="n">
        <v>1</v>
      </c>
      <c r="Z44" t="n">
        <v>10</v>
      </c>
      <c r="AA44" t="n">
        <v>165.2191434164664</v>
      </c>
      <c r="AB44" t="n">
        <v>226.0601209764861</v>
      </c>
      <c r="AC44" t="n">
        <v>204.4852603079278</v>
      </c>
      <c r="AD44" t="n">
        <v>165219.1434164664</v>
      </c>
      <c r="AE44" t="n">
        <v>226060.1209764861</v>
      </c>
      <c r="AF44" t="n">
        <v>4.62914791488747e-06</v>
      </c>
      <c r="AG44" t="n">
        <v>7.048611111111111</v>
      </c>
      <c r="AH44" t="n">
        <v>204485.2603079278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12.3296</v>
      </c>
      <c r="E45" t="n">
        <v>8.109999999999999</v>
      </c>
      <c r="F45" t="n">
        <v>5.13</v>
      </c>
      <c r="G45" t="n">
        <v>51.28</v>
      </c>
      <c r="H45" t="n">
        <v>0.83</v>
      </c>
      <c r="I45" t="n">
        <v>6</v>
      </c>
      <c r="J45" t="n">
        <v>251.55</v>
      </c>
      <c r="K45" t="n">
        <v>57.72</v>
      </c>
      <c r="L45" t="n">
        <v>11.75</v>
      </c>
      <c r="M45" t="n">
        <v>4</v>
      </c>
      <c r="N45" t="n">
        <v>62.07</v>
      </c>
      <c r="O45" t="n">
        <v>31258.21</v>
      </c>
      <c r="P45" t="n">
        <v>74.81</v>
      </c>
      <c r="Q45" t="n">
        <v>202.83</v>
      </c>
      <c r="R45" t="n">
        <v>20.46</v>
      </c>
      <c r="S45" t="n">
        <v>13.89</v>
      </c>
      <c r="T45" t="n">
        <v>1597.71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165.0534329220175</v>
      </c>
      <c r="AB45" t="n">
        <v>225.8333885673502</v>
      </c>
      <c r="AC45" t="n">
        <v>204.2801669216989</v>
      </c>
      <c r="AD45" t="n">
        <v>165053.4329220175</v>
      </c>
      <c r="AE45" t="n">
        <v>225833.3885673502</v>
      </c>
      <c r="AF45" t="n">
        <v>4.633732941318505e-06</v>
      </c>
      <c r="AG45" t="n">
        <v>7.039930555555554</v>
      </c>
      <c r="AH45" t="n">
        <v>204280.1669216989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12.3144</v>
      </c>
      <c r="E46" t="n">
        <v>8.119999999999999</v>
      </c>
      <c r="F46" t="n">
        <v>5.14</v>
      </c>
      <c r="G46" t="n">
        <v>51.38</v>
      </c>
      <c r="H46" t="n">
        <v>0.85</v>
      </c>
      <c r="I46" t="n">
        <v>6</v>
      </c>
      <c r="J46" t="n">
        <v>252</v>
      </c>
      <c r="K46" t="n">
        <v>57.72</v>
      </c>
      <c r="L46" t="n">
        <v>12</v>
      </c>
      <c r="M46" t="n">
        <v>4</v>
      </c>
      <c r="N46" t="n">
        <v>62.27</v>
      </c>
      <c r="O46" t="n">
        <v>31313.87</v>
      </c>
      <c r="P46" t="n">
        <v>74.79000000000001</v>
      </c>
      <c r="Q46" t="n">
        <v>202.81</v>
      </c>
      <c r="R46" t="n">
        <v>20.7</v>
      </c>
      <c r="S46" t="n">
        <v>13.89</v>
      </c>
      <c r="T46" t="n">
        <v>1718.92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165.124132833762</v>
      </c>
      <c r="AB46" t="n">
        <v>225.930123305659</v>
      </c>
      <c r="AC46" t="n">
        <v>204.3676694323515</v>
      </c>
      <c r="AD46" t="n">
        <v>165124.132833762</v>
      </c>
      <c r="AE46" t="n">
        <v>225930.123305659</v>
      </c>
      <c r="AF46" t="n">
        <v>4.628020449371641e-06</v>
      </c>
      <c r="AG46" t="n">
        <v>7.048611111111111</v>
      </c>
      <c r="AH46" t="n">
        <v>204367.6694323515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12.3115</v>
      </c>
      <c r="E47" t="n">
        <v>8.119999999999999</v>
      </c>
      <c r="F47" t="n">
        <v>5.14</v>
      </c>
      <c r="G47" t="n">
        <v>51.4</v>
      </c>
      <c r="H47" t="n">
        <v>0.86</v>
      </c>
      <c r="I47" t="n">
        <v>6</v>
      </c>
      <c r="J47" t="n">
        <v>252.45</v>
      </c>
      <c r="K47" t="n">
        <v>57.72</v>
      </c>
      <c r="L47" t="n">
        <v>12.25</v>
      </c>
      <c r="M47" t="n">
        <v>4</v>
      </c>
      <c r="N47" t="n">
        <v>62.48</v>
      </c>
      <c r="O47" t="n">
        <v>31369.6</v>
      </c>
      <c r="P47" t="n">
        <v>74.83</v>
      </c>
      <c r="Q47" t="n">
        <v>202.81</v>
      </c>
      <c r="R47" t="n">
        <v>20.75</v>
      </c>
      <c r="S47" t="n">
        <v>13.89</v>
      </c>
      <c r="T47" t="n">
        <v>1744.03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165.152475344736</v>
      </c>
      <c r="AB47" t="n">
        <v>225.9689027795569</v>
      </c>
      <c r="AC47" t="n">
        <v>204.402747847688</v>
      </c>
      <c r="AD47" t="n">
        <v>165152.475344736</v>
      </c>
      <c r="AE47" t="n">
        <v>225968.9027795569</v>
      </c>
      <c r="AF47" t="n">
        <v>4.626930566039675e-06</v>
      </c>
      <c r="AG47" t="n">
        <v>7.048611111111111</v>
      </c>
      <c r="AH47" t="n">
        <v>204402.747847688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12.3165</v>
      </c>
      <c r="E48" t="n">
        <v>8.119999999999999</v>
      </c>
      <c r="F48" t="n">
        <v>5.14</v>
      </c>
      <c r="G48" t="n">
        <v>51.37</v>
      </c>
      <c r="H48" t="n">
        <v>0.88</v>
      </c>
      <c r="I48" t="n">
        <v>6</v>
      </c>
      <c r="J48" t="n">
        <v>252.9</v>
      </c>
      <c r="K48" t="n">
        <v>57.72</v>
      </c>
      <c r="L48" t="n">
        <v>12.5</v>
      </c>
      <c r="M48" t="n">
        <v>4</v>
      </c>
      <c r="N48" t="n">
        <v>62.68</v>
      </c>
      <c r="O48" t="n">
        <v>31425.4</v>
      </c>
      <c r="P48" t="n">
        <v>74.63</v>
      </c>
      <c r="Q48" t="n">
        <v>202.81</v>
      </c>
      <c r="R48" t="n">
        <v>20.68</v>
      </c>
      <c r="S48" t="n">
        <v>13.89</v>
      </c>
      <c r="T48" t="n">
        <v>1710.19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165.045720617306</v>
      </c>
      <c r="AB48" t="n">
        <v>225.822836251801</v>
      </c>
      <c r="AC48" t="n">
        <v>204.2706217043354</v>
      </c>
      <c r="AD48" t="n">
        <v>165045.720617306</v>
      </c>
      <c r="AE48" t="n">
        <v>225822.8362518011</v>
      </c>
      <c r="AF48" t="n">
        <v>4.628809675232722e-06</v>
      </c>
      <c r="AG48" t="n">
        <v>7.048611111111111</v>
      </c>
      <c r="AH48" t="n">
        <v>204270.6217043354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12.3157</v>
      </c>
      <c r="E49" t="n">
        <v>8.119999999999999</v>
      </c>
      <c r="F49" t="n">
        <v>5.14</v>
      </c>
      <c r="G49" t="n">
        <v>51.38</v>
      </c>
      <c r="H49" t="n">
        <v>0.9</v>
      </c>
      <c r="I49" t="n">
        <v>6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74.5</v>
      </c>
      <c r="Q49" t="n">
        <v>202.81</v>
      </c>
      <c r="R49" t="n">
        <v>20.74</v>
      </c>
      <c r="S49" t="n">
        <v>13.89</v>
      </c>
      <c r="T49" t="n">
        <v>1740.27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164.9912123428623</v>
      </c>
      <c r="AB49" t="n">
        <v>225.7482556259719</v>
      </c>
      <c r="AC49" t="n">
        <v>204.2031589487608</v>
      </c>
      <c r="AD49" t="n">
        <v>164991.2123428623</v>
      </c>
      <c r="AE49" t="n">
        <v>225748.2556259719</v>
      </c>
      <c r="AF49" t="n">
        <v>4.628509017761834e-06</v>
      </c>
      <c r="AG49" t="n">
        <v>7.048611111111111</v>
      </c>
      <c r="AH49" t="n">
        <v>204203.1589487608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12.3174</v>
      </c>
      <c r="E50" t="n">
        <v>8.119999999999999</v>
      </c>
      <c r="F50" t="n">
        <v>5.14</v>
      </c>
      <c r="G50" t="n">
        <v>51.36</v>
      </c>
      <c r="H50" t="n">
        <v>0.91</v>
      </c>
      <c r="I50" t="n">
        <v>6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74.20999999999999</v>
      </c>
      <c r="Q50" t="n">
        <v>202.81</v>
      </c>
      <c r="R50" t="n">
        <v>20.7</v>
      </c>
      <c r="S50" t="n">
        <v>13.89</v>
      </c>
      <c r="T50" t="n">
        <v>1719.31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164.8568586790294</v>
      </c>
      <c r="AB50" t="n">
        <v>225.5644270158505</v>
      </c>
      <c r="AC50" t="n">
        <v>204.0368746831843</v>
      </c>
      <c r="AD50" t="n">
        <v>164856.8586790294</v>
      </c>
      <c r="AE50" t="n">
        <v>225564.4270158505</v>
      </c>
      <c r="AF50" t="n">
        <v>4.62914791488747e-06</v>
      </c>
      <c r="AG50" t="n">
        <v>7.048611111111111</v>
      </c>
      <c r="AH50" t="n">
        <v>204036.8746831843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12.4104</v>
      </c>
      <c r="E51" t="n">
        <v>8.06</v>
      </c>
      <c r="F51" t="n">
        <v>5.12</v>
      </c>
      <c r="G51" t="n">
        <v>61.45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73.81</v>
      </c>
      <c r="Q51" t="n">
        <v>202.81</v>
      </c>
      <c r="R51" t="n">
        <v>20.25</v>
      </c>
      <c r="S51" t="n">
        <v>13.89</v>
      </c>
      <c r="T51" t="n">
        <v>1501.78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164.1265404066896</v>
      </c>
      <c r="AB51" t="n">
        <v>224.5651733362674</v>
      </c>
      <c r="AC51" t="n">
        <v>203.1329883723189</v>
      </c>
      <c r="AD51" t="n">
        <v>164126.5404066896</v>
      </c>
      <c r="AE51" t="n">
        <v>224565.1733362674</v>
      </c>
      <c r="AF51" t="n">
        <v>4.664099345878144e-06</v>
      </c>
      <c r="AG51" t="n">
        <v>6.996527777777779</v>
      </c>
      <c r="AH51" t="n">
        <v>203132.9883723189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12.4074</v>
      </c>
      <c r="E52" t="n">
        <v>8.06</v>
      </c>
      <c r="F52" t="n">
        <v>5.12</v>
      </c>
      <c r="G52" t="n">
        <v>61.48</v>
      </c>
      <c r="H52" t="n">
        <v>0.9399999999999999</v>
      </c>
      <c r="I52" t="n">
        <v>5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73.76000000000001</v>
      </c>
      <c r="Q52" t="n">
        <v>202.81</v>
      </c>
      <c r="R52" t="n">
        <v>20.3</v>
      </c>
      <c r="S52" t="n">
        <v>13.89</v>
      </c>
      <c r="T52" t="n">
        <v>1525.2</v>
      </c>
      <c r="U52" t="n">
        <v>0.68</v>
      </c>
      <c r="V52" t="n">
        <v>0.76</v>
      </c>
      <c r="W52" t="n">
        <v>0.65</v>
      </c>
      <c r="X52" t="n">
        <v>0.09</v>
      </c>
      <c r="Y52" t="n">
        <v>1</v>
      </c>
      <c r="Z52" t="n">
        <v>10</v>
      </c>
      <c r="AA52" t="n">
        <v>164.1153541610329</v>
      </c>
      <c r="AB52" t="n">
        <v>224.5498678214577</v>
      </c>
      <c r="AC52" t="n">
        <v>203.1191435943612</v>
      </c>
      <c r="AD52" t="n">
        <v>164115.3541610329</v>
      </c>
      <c r="AE52" t="n">
        <v>224549.8678214577</v>
      </c>
      <c r="AF52" t="n">
        <v>4.662971880362317e-06</v>
      </c>
      <c r="AG52" t="n">
        <v>6.996527777777779</v>
      </c>
      <c r="AH52" t="n">
        <v>203119.1435943612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12.4074</v>
      </c>
      <c r="E53" t="n">
        <v>8.06</v>
      </c>
      <c r="F53" t="n">
        <v>5.12</v>
      </c>
      <c r="G53" t="n">
        <v>61.48</v>
      </c>
      <c r="H53" t="n">
        <v>0.96</v>
      </c>
      <c r="I53" t="n">
        <v>5</v>
      </c>
      <c r="J53" t="n">
        <v>255.17</v>
      </c>
      <c r="K53" t="n">
        <v>57.72</v>
      </c>
      <c r="L53" t="n">
        <v>13.75</v>
      </c>
      <c r="M53" t="n">
        <v>3</v>
      </c>
      <c r="N53" t="n">
        <v>63.7</v>
      </c>
      <c r="O53" t="n">
        <v>31705.54</v>
      </c>
      <c r="P53" t="n">
        <v>73.72</v>
      </c>
      <c r="Q53" t="n">
        <v>202.81</v>
      </c>
      <c r="R53" t="n">
        <v>20.23</v>
      </c>
      <c r="S53" t="n">
        <v>13.89</v>
      </c>
      <c r="T53" t="n">
        <v>1490.42</v>
      </c>
      <c r="U53" t="n">
        <v>0.6899999999999999</v>
      </c>
      <c r="V53" t="n">
        <v>0.76</v>
      </c>
      <c r="W53" t="n">
        <v>0.65</v>
      </c>
      <c r="X53" t="n">
        <v>0.09</v>
      </c>
      <c r="Y53" t="n">
        <v>1</v>
      </c>
      <c r="Z53" t="n">
        <v>10</v>
      </c>
      <c r="AA53" t="n">
        <v>164.097809925925</v>
      </c>
      <c r="AB53" t="n">
        <v>224.525863024986</v>
      </c>
      <c r="AC53" t="n">
        <v>203.0974297819738</v>
      </c>
      <c r="AD53" t="n">
        <v>164097.809925925</v>
      </c>
      <c r="AE53" t="n">
        <v>224525.863024986</v>
      </c>
      <c r="AF53" t="n">
        <v>4.662971880362317e-06</v>
      </c>
      <c r="AG53" t="n">
        <v>6.996527777777779</v>
      </c>
      <c r="AH53" t="n">
        <v>203097.4297819738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12.4134</v>
      </c>
      <c r="E54" t="n">
        <v>8.06</v>
      </c>
      <c r="F54" t="n">
        <v>5.12</v>
      </c>
      <c r="G54" t="n">
        <v>61.43</v>
      </c>
      <c r="H54" t="n">
        <v>0.97</v>
      </c>
      <c r="I54" t="n">
        <v>5</v>
      </c>
      <c r="J54" t="n">
        <v>255.63</v>
      </c>
      <c r="K54" t="n">
        <v>57.72</v>
      </c>
      <c r="L54" t="n">
        <v>14</v>
      </c>
      <c r="M54" t="n">
        <v>3</v>
      </c>
      <c r="N54" t="n">
        <v>63.91</v>
      </c>
      <c r="O54" t="n">
        <v>31761.8</v>
      </c>
      <c r="P54" t="n">
        <v>73.51000000000001</v>
      </c>
      <c r="Q54" t="n">
        <v>202.81</v>
      </c>
      <c r="R54" t="n">
        <v>20.18</v>
      </c>
      <c r="S54" t="n">
        <v>13.89</v>
      </c>
      <c r="T54" t="n">
        <v>1464.52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163.9842833881391</v>
      </c>
      <c r="AB54" t="n">
        <v>224.37053100755</v>
      </c>
      <c r="AC54" t="n">
        <v>202.9569224342719</v>
      </c>
      <c r="AD54" t="n">
        <v>163984.2833881391</v>
      </c>
      <c r="AE54" t="n">
        <v>224370.53100755</v>
      </c>
      <c r="AF54" t="n">
        <v>4.665226811393973e-06</v>
      </c>
      <c r="AG54" t="n">
        <v>6.996527777777779</v>
      </c>
      <c r="AH54" t="n">
        <v>202956.922434272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12.4172</v>
      </c>
      <c r="E55" t="n">
        <v>8.050000000000001</v>
      </c>
      <c r="F55" t="n">
        <v>5.12</v>
      </c>
      <c r="G55" t="n">
        <v>61.4</v>
      </c>
      <c r="H55" t="n">
        <v>0.99</v>
      </c>
      <c r="I55" t="n">
        <v>5</v>
      </c>
      <c r="J55" t="n">
        <v>256.09</v>
      </c>
      <c r="K55" t="n">
        <v>57.72</v>
      </c>
      <c r="L55" t="n">
        <v>14.25</v>
      </c>
      <c r="M55" t="n">
        <v>3</v>
      </c>
      <c r="N55" t="n">
        <v>64.11</v>
      </c>
      <c r="O55" t="n">
        <v>31818.13</v>
      </c>
      <c r="P55" t="n">
        <v>73.43000000000001</v>
      </c>
      <c r="Q55" t="n">
        <v>202.81</v>
      </c>
      <c r="R55" t="n">
        <v>20.15</v>
      </c>
      <c r="S55" t="n">
        <v>13.89</v>
      </c>
      <c r="T55" t="n">
        <v>1451.55</v>
      </c>
      <c r="U55" t="n">
        <v>0.6899999999999999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163.9356677581738</v>
      </c>
      <c r="AB55" t="n">
        <v>224.3040129578613</v>
      </c>
      <c r="AC55" t="n">
        <v>202.896752773887</v>
      </c>
      <c r="AD55" t="n">
        <v>163935.6677581739</v>
      </c>
      <c r="AE55" t="n">
        <v>224304.0129578614</v>
      </c>
      <c r="AF55" t="n">
        <v>4.666654934380688e-06</v>
      </c>
      <c r="AG55" t="n">
        <v>6.987847222222223</v>
      </c>
      <c r="AH55" t="n">
        <v>202896.752773887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12.4121</v>
      </c>
      <c r="E56" t="n">
        <v>8.06</v>
      </c>
      <c r="F56" t="n">
        <v>5.12</v>
      </c>
      <c r="G56" t="n">
        <v>61.44</v>
      </c>
      <c r="H56" t="n">
        <v>1.01</v>
      </c>
      <c r="I56" t="n">
        <v>5</v>
      </c>
      <c r="J56" t="n">
        <v>256.54</v>
      </c>
      <c r="K56" t="n">
        <v>57.72</v>
      </c>
      <c r="L56" t="n">
        <v>14.5</v>
      </c>
      <c r="M56" t="n">
        <v>3</v>
      </c>
      <c r="N56" t="n">
        <v>64.31999999999999</v>
      </c>
      <c r="O56" t="n">
        <v>31874.54</v>
      </c>
      <c r="P56" t="n">
        <v>73.73</v>
      </c>
      <c r="Q56" t="n">
        <v>202.81</v>
      </c>
      <c r="R56" t="n">
        <v>20.15</v>
      </c>
      <c r="S56" t="n">
        <v>13.89</v>
      </c>
      <c r="T56" t="n">
        <v>1451.61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164.0853792345847</v>
      </c>
      <c r="AB56" t="n">
        <v>224.5088548046908</v>
      </c>
      <c r="AC56" t="n">
        <v>203.0820448023524</v>
      </c>
      <c r="AD56" t="n">
        <v>164085.3792345847</v>
      </c>
      <c r="AE56" t="n">
        <v>224508.8548046908</v>
      </c>
      <c r="AF56" t="n">
        <v>4.664738243003781e-06</v>
      </c>
      <c r="AG56" t="n">
        <v>6.996527777777779</v>
      </c>
      <c r="AH56" t="n">
        <v>203082.0448023524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12.3988</v>
      </c>
      <c r="E57" t="n">
        <v>8.07</v>
      </c>
      <c r="F57" t="n">
        <v>5.13</v>
      </c>
      <c r="G57" t="n">
        <v>61.54</v>
      </c>
      <c r="H57" t="n">
        <v>1.02</v>
      </c>
      <c r="I57" t="n">
        <v>5</v>
      </c>
      <c r="J57" t="n">
        <v>257</v>
      </c>
      <c r="K57" t="n">
        <v>57.72</v>
      </c>
      <c r="L57" t="n">
        <v>14.75</v>
      </c>
      <c r="M57" t="n">
        <v>3</v>
      </c>
      <c r="N57" t="n">
        <v>64.53</v>
      </c>
      <c r="O57" t="n">
        <v>31931.15</v>
      </c>
      <c r="P57" t="n">
        <v>73.76000000000001</v>
      </c>
      <c r="Q57" t="n">
        <v>202.81</v>
      </c>
      <c r="R57" t="n">
        <v>20.42</v>
      </c>
      <c r="S57" t="n">
        <v>13.89</v>
      </c>
      <c r="T57" t="n">
        <v>1583.14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164.3403549857868</v>
      </c>
      <c r="AB57" t="n">
        <v>224.8577238762216</v>
      </c>
      <c r="AC57" t="n">
        <v>203.3976182993372</v>
      </c>
      <c r="AD57" t="n">
        <v>164340.3549857868</v>
      </c>
      <c r="AE57" t="n">
        <v>224857.7238762216</v>
      </c>
      <c r="AF57" t="n">
        <v>4.659739812550275e-06</v>
      </c>
      <c r="AG57" t="n">
        <v>7.005208333333333</v>
      </c>
      <c r="AH57" t="n">
        <v>203397.6182993372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12.4078</v>
      </c>
      <c r="E58" t="n">
        <v>8.06</v>
      </c>
      <c r="F58" t="n">
        <v>5.12</v>
      </c>
      <c r="G58" t="n">
        <v>61.47</v>
      </c>
      <c r="H58" t="n">
        <v>1.04</v>
      </c>
      <c r="I58" t="n">
        <v>5</v>
      </c>
      <c r="J58" t="n">
        <v>257.46</v>
      </c>
      <c r="K58" t="n">
        <v>57.72</v>
      </c>
      <c r="L58" t="n">
        <v>15</v>
      </c>
      <c r="M58" t="n">
        <v>3</v>
      </c>
      <c r="N58" t="n">
        <v>64.73999999999999</v>
      </c>
      <c r="O58" t="n">
        <v>31987.71</v>
      </c>
      <c r="P58" t="n">
        <v>73.45999999999999</v>
      </c>
      <c r="Q58" t="n">
        <v>202.81</v>
      </c>
      <c r="R58" t="n">
        <v>20.34</v>
      </c>
      <c r="S58" t="n">
        <v>13.89</v>
      </c>
      <c r="T58" t="n">
        <v>1543.6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163.982344506666</v>
      </c>
      <c r="AB58" t="n">
        <v>224.3678781443811</v>
      </c>
      <c r="AC58" t="n">
        <v>202.9545227566406</v>
      </c>
      <c r="AD58" t="n">
        <v>163982.344506666</v>
      </c>
      <c r="AE58" t="n">
        <v>224367.8781443811</v>
      </c>
      <c r="AF58" t="n">
        <v>4.66312220909776e-06</v>
      </c>
      <c r="AG58" t="n">
        <v>6.996527777777779</v>
      </c>
      <c r="AH58" t="n">
        <v>202954.5227566406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12.4035</v>
      </c>
      <c r="E59" t="n">
        <v>8.06</v>
      </c>
      <c r="F59" t="n">
        <v>5.13</v>
      </c>
      <c r="G59" t="n">
        <v>61.51</v>
      </c>
      <c r="H59" t="n">
        <v>1.05</v>
      </c>
      <c r="I59" t="n">
        <v>5</v>
      </c>
      <c r="J59" t="n">
        <v>257.92</v>
      </c>
      <c r="K59" t="n">
        <v>57.72</v>
      </c>
      <c r="L59" t="n">
        <v>15.25</v>
      </c>
      <c r="M59" t="n">
        <v>3</v>
      </c>
      <c r="N59" t="n">
        <v>64.95</v>
      </c>
      <c r="O59" t="n">
        <v>32044.35</v>
      </c>
      <c r="P59" t="n">
        <v>73.3</v>
      </c>
      <c r="Q59" t="n">
        <v>202.81</v>
      </c>
      <c r="R59" t="n">
        <v>20.3</v>
      </c>
      <c r="S59" t="n">
        <v>13.89</v>
      </c>
      <c r="T59" t="n">
        <v>1525.91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163.9510866301663</v>
      </c>
      <c r="AB59" t="n">
        <v>224.325109738754</v>
      </c>
      <c r="AC59" t="n">
        <v>202.9158361076207</v>
      </c>
      <c r="AD59" t="n">
        <v>163951.0866301663</v>
      </c>
      <c r="AE59" t="n">
        <v>224325.109738754</v>
      </c>
      <c r="AF59" t="n">
        <v>4.661506175191739e-06</v>
      </c>
      <c r="AG59" t="n">
        <v>6.996527777777779</v>
      </c>
      <c r="AH59" t="n">
        <v>202915.8361076207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12.4164</v>
      </c>
      <c r="E60" t="n">
        <v>8.050000000000001</v>
      </c>
      <c r="F60" t="n">
        <v>5.12</v>
      </c>
      <c r="G60" t="n">
        <v>61.41</v>
      </c>
      <c r="H60" t="n">
        <v>1.07</v>
      </c>
      <c r="I60" t="n">
        <v>5</v>
      </c>
      <c r="J60" t="n">
        <v>258.38</v>
      </c>
      <c r="K60" t="n">
        <v>57.72</v>
      </c>
      <c r="L60" t="n">
        <v>15.5</v>
      </c>
      <c r="M60" t="n">
        <v>3</v>
      </c>
      <c r="N60" t="n">
        <v>65.16</v>
      </c>
      <c r="O60" t="n">
        <v>32101.07</v>
      </c>
      <c r="P60" t="n">
        <v>72.97</v>
      </c>
      <c r="Q60" t="n">
        <v>202.81</v>
      </c>
      <c r="R60" t="n">
        <v>20.17</v>
      </c>
      <c r="S60" t="n">
        <v>13.89</v>
      </c>
      <c r="T60" t="n">
        <v>1457.74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163.7369060034632</v>
      </c>
      <c r="AB60" t="n">
        <v>224.0320583563166</v>
      </c>
      <c r="AC60" t="n">
        <v>202.6507531378228</v>
      </c>
      <c r="AD60" t="n">
        <v>163736.9060034632</v>
      </c>
      <c r="AE60" t="n">
        <v>224032.0583563166</v>
      </c>
      <c r="AF60" t="n">
        <v>4.666354276909801e-06</v>
      </c>
      <c r="AG60" t="n">
        <v>6.987847222222223</v>
      </c>
      <c r="AH60" t="n">
        <v>202650.7531378228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12.4168</v>
      </c>
      <c r="E61" t="n">
        <v>8.050000000000001</v>
      </c>
      <c r="F61" t="n">
        <v>5.12</v>
      </c>
      <c r="G61" t="n">
        <v>61.4</v>
      </c>
      <c r="H61" t="n">
        <v>1.08</v>
      </c>
      <c r="I61" t="n">
        <v>5</v>
      </c>
      <c r="J61" t="n">
        <v>258.84</v>
      </c>
      <c r="K61" t="n">
        <v>57.72</v>
      </c>
      <c r="L61" t="n">
        <v>15.75</v>
      </c>
      <c r="M61" t="n">
        <v>3</v>
      </c>
      <c r="N61" t="n">
        <v>65.37</v>
      </c>
      <c r="O61" t="n">
        <v>32157.87</v>
      </c>
      <c r="P61" t="n">
        <v>72.58</v>
      </c>
      <c r="Q61" t="n">
        <v>202.81</v>
      </c>
      <c r="R61" t="n">
        <v>20.08</v>
      </c>
      <c r="S61" t="n">
        <v>13.89</v>
      </c>
      <c r="T61" t="n">
        <v>1413.22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163.5645603039901</v>
      </c>
      <c r="AB61" t="n">
        <v>223.796247366942</v>
      </c>
      <c r="AC61" t="n">
        <v>202.4374476183113</v>
      </c>
      <c r="AD61" t="n">
        <v>163564.5603039901</v>
      </c>
      <c r="AE61" t="n">
        <v>223796.247366942</v>
      </c>
      <c r="AF61" t="n">
        <v>4.666504605645245e-06</v>
      </c>
      <c r="AG61" t="n">
        <v>6.987847222222223</v>
      </c>
      <c r="AH61" t="n">
        <v>202437.4476183113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12.4228</v>
      </c>
      <c r="E62" t="n">
        <v>8.050000000000001</v>
      </c>
      <c r="F62" t="n">
        <v>5.11</v>
      </c>
      <c r="G62" t="n">
        <v>61.36</v>
      </c>
      <c r="H62" t="n">
        <v>1.1</v>
      </c>
      <c r="I62" t="n">
        <v>5</v>
      </c>
      <c r="J62" t="n">
        <v>259.3</v>
      </c>
      <c r="K62" t="n">
        <v>57.72</v>
      </c>
      <c r="L62" t="n">
        <v>16</v>
      </c>
      <c r="M62" t="n">
        <v>3</v>
      </c>
      <c r="N62" t="n">
        <v>65.58</v>
      </c>
      <c r="O62" t="n">
        <v>32214.75</v>
      </c>
      <c r="P62" t="n">
        <v>72.08</v>
      </c>
      <c r="Q62" t="n">
        <v>202.83</v>
      </c>
      <c r="R62" t="n">
        <v>19.94</v>
      </c>
      <c r="S62" t="n">
        <v>13.89</v>
      </c>
      <c r="T62" t="n">
        <v>1346.94</v>
      </c>
      <c r="U62" t="n">
        <v>0.7</v>
      </c>
      <c r="V62" t="n">
        <v>0.76</v>
      </c>
      <c r="W62" t="n">
        <v>0.64</v>
      </c>
      <c r="X62" t="n">
        <v>0.07000000000000001</v>
      </c>
      <c r="Y62" t="n">
        <v>1</v>
      </c>
      <c r="Z62" t="n">
        <v>10</v>
      </c>
      <c r="AA62" t="n">
        <v>163.3007893631628</v>
      </c>
      <c r="AB62" t="n">
        <v>223.4353443289497</v>
      </c>
      <c r="AC62" t="n">
        <v>202.1109886597343</v>
      </c>
      <c r="AD62" t="n">
        <v>163300.7893631628</v>
      </c>
      <c r="AE62" t="n">
        <v>223435.3443289497</v>
      </c>
      <c r="AF62" t="n">
        <v>4.668759536676901e-06</v>
      </c>
      <c r="AG62" t="n">
        <v>6.987847222222223</v>
      </c>
      <c r="AH62" t="n">
        <v>202110.9886597343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12.4232</v>
      </c>
      <c r="E63" t="n">
        <v>8.050000000000001</v>
      </c>
      <c r="F63" t="n">
        <v>5.11</v>
      </c>
      <c r="G63" t="n">
        <v>61.35</v>
      </c>
      <c r="H63" t="n">
        <v>1.11</v>
      </c>
      <c r="I63" t="n">
        <v>5</v>
      </c>
      <c r="J63" t="n">
        <v>259.76</v>
      </c>
      <c r="K63" t="n">
        <v>57.72</v>
      </c>
      <c r="L63" t="n">
        <v>16.25</v>
      </c>
      <c r="M63" t="n">
        <v>3</v>
      </c>
      <c r="N63" t="n">
        <v>65.79000000000001</v>
      </c>
      <c r="O63" t="n">
        <v>32271.71</v>
      </c>
      <c r="P63" t="n">
        <v>71.81999999999999</v>
      </c>
      <c r="Q63" t="n">
        <v>202.81</v>
      </c>
      <c r="R63" t="n">
        <v>19.92</v>
      </c>
      <c r="S63" t="n">
        <v>13.89</v>
      </c>
      <c r="T63" t="n">
        <v>1332.49</v>
      </c>
      <c r="U63" t="n">
        <v>0.7</v>
      </c>
      <c r="V63" t="n">
        <v>0.76</v>
      </c>
      <c r="W63" t="n">
        <v>0.65</v>
      </c>
      <c r="X63" t="n">
        <v>0.07000000000000001</v>
      </c>
      <c r="Y63" t="n">
        <v>1</v>
      </c>
      <c r="Z63" t="n">
        <v>10</v>
      </c>
      <c r="AA63" t="n">
        <v>163.1854927390357</v>
      </c>
      <c r="AB63" t="n">
        <v>223.2775904012909</v>
      </c>
      <c r="AC63" t="n">
        <v>201.9682905455221</v>
      </c>
      <c r="AD63" t="n">
        <v>163185.4927390357</v>
      </c>
      <c r="AE63" t="n">
        <v>223277.5904012909</v>
      </c>
      <c r="AF63" t="n">
        <v>4.668909865412345e-06</v>
      </c>
      <c r="AG63" t="n">
        <v>6.987847222222223</v>
      </c>
      <c r="AH63" t="n">
        <v>201968.2905455221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12.4129</v>
      </c>
      <c r="E64" t="n">
        <v>8.06</v>
      </c>
      <c r="F64" t="n">
        <v>5.12</v>
      </c>
      <c r="G64" t="n">
        <v>61.43</v>
      </c>
      <c r="H64" t="n">
        <v>1.13</v>
      </c>
      <c r="I64" t="n">
        <v>5</v>
      </c>
      <c r="J64" t="n">
        <v>260.23</v>
      </c>
      <c r="K64" t="n">
        <v>57.72</v>
      </c>
      <c r="L64" t="n">
        <v>16.5</v>
      </c>
      <c r="M64" t="n">
        <v>3</v>
      </c>
      <c r="N64" t="n">
        <v>66</v>
      </c>
      <c r="O64" t="n">
        <v>32328.74</v>
      </c>
      <c r="P64" t="n">
        <v>71.83</v>
      </c>
      <c r="Q64" t="n">
        <v>202.81</v>
      </c>
      <c r="R64" t="n">
        <v>20.24</v>
      </c>
      <c r="S64" t="n">
        <v>13.89</v>
      </c>
      <c r="T64" t="n">
        <v>1496.55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163.24953615714</v>
      </c>
      <c r="AB64" t="n">
        <v>223.3652174313374</v>
      </c>
      <c r="AC64" t="n">
        <v>202.0475545748064</v>
      </c>
      <c r="AD64" t="n">
        <v>163249.53615714</v>
      </c>
      <c r="AE64" t="n">
        <v>223365.2174313374</v>
      </c>
      <c r="AF64" t="n">
        <v>4.665038900474668e-06</v>
      </c>
      <c r="AG64" t="n">
        <v>6.996527777777779</v>
      </c>
      <c r="AH64" t="n">
        <v>202047.5545748064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12.4215</v>
      </c>
      <c r="E65" t="n">
        <v>8.050000000000001</v>
      </c>
      <c r="F65" t="n">
        <v>5.11</v>
      </c>
      <c r="G65" t="n">
        <v>61.37</v>
      </c>
      <c r="H65" t="n">
        <v>1.14</v>
      </c>
      <c r="I65" t="n">
        <v>5</v>
      </c>
      <c r="J65" t="n">
        <v>260.69</v>
      </c>
      <c r="K65" t="n">
        <v>57.72</v>
      </c>
      <c r="L65" t="n">
        <v>16.75</v>
      </c>
      <c r="M65" t="n">
        <v>3</v>
      </c>
      <c r="N65" t="n">
        <v>66.20999999999999</v>
      </c>
      <c r="O65" t="n">
        <v>32385.86</v>
      </c>
      <c r="P65" t="n">
        <v>71.56999999999999</v>
      </c>
      <c r="Q65" t="n">
        <v>202.81</v>
      </c>
      <c r="R65" t="n">
        <v>20.04</v>
      </c>
      <c r="S65" t="n">
        <v>13.89</v>
      </c>
      <c r="T65" t="n">
        <v>1393.96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163.081918329838</v>
      </c>
      <c r="AB65" t="n">
        <v>223.1358753252463</v>
      </c>
      <c r="AC65" t="n">
        <v>201.8401005574369</v>
      </c>
      <c r="AD65" t="n">
        <v>163081.918329838</v>
      </c>
      <c r="AE65" t="n">
        <v>223135.8753252463</v>
      </c>
      <c r="AF65" t="n">
        <v>4.668270968286709e-06</v>
      </c>
      <c r="AG65" t="n">
        <v>6.987847222222223</v>
      </c>
      <c r="AH65" t="n">
        <v>201840.1005574369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12.5235</v>
      </c>
      <c r="E66" t="n">
        <v>7.98</v>
      </c>
      <c r="F66" t="n">
        <v>5.09</v>
      </c>
      <c r="G66" t="n">
        <v>76.41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70.98</v>
      </c>
      <c r="Q66" t="n">
        <v>202.81</v>
      </c>
      <c r="R66" t="n">
        <v>19.31</v>
      </c>
      <c r="S66" t="n">
        <v>13.89</v>
      </c>
      <c r="T66" t="n">
        <v>1034.91</v>
      </c>
      <c r="U66" t="n">
        <v>0.72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162.4254159380154</v>
      </c>
      <c r="AB66" t="n">
        <v>222.2376197899137</v>
      </c>
      <c r="AC66" t="n">
        <v>201.0275732696865</v>
      </c>
      <c r="AD66" t="n">
        <v>162425.4159380154</v>
      </c>
      <c r="AE66" t="n">
        <v>222237.6197899136</v>
      </c>
      <c r="AF66" t="n">
        <v>4.706604795824869e-06</v>
      </c>
      <c r="AG66" t="n">
        <v>6.927083333333333</v>
      </c>
      <c r="AH66" t="n">
        <v>201027.5732696865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12.5204</v>
      </c>
      <c r="E67" t="n">
        <v>7.99</v>
      </c>
      <c r="F67" t="n">
        <v>5.1</v>
      </c>
      <c r="G67" t="n">
        <v>76.44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70.97</v>
      </c>
      <c r="Q67" t="n">
        <v>202.81</v>
      </c>
      <c r="R67" t="n">
        <v>19.4</v>
      </c>
      <c r="S67" t="n">
        <v>13.89</v>
      </c>
      <c r="T67" t="n">
        <v>1078.71</v>
      </c>
      <c r="U67" t="n">
        <v>0.72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162.4550165089877</v>
      </c>
      <c r="AB67" t="n">
        <v>222.2781205970029</v>
      </c>
      <c r="AC67" t="n">
        <v>201.0642087365904</v>
      </c>
      <c r="AD67" t="n">
        <v>162455.0165089877</v>
      </c>
      <c r="AE67" t="n">
        <v>222278.1205970029</v>
      </c>
      <c r="AF67" t="n">
        <v>4.705439748125179e-06</v>
      </c>
      <c r="AG67" t="n">
        <v>6.935763888888889</v>
      </c>
      <c r="AH67" t="n">
        <v>201064.2087365904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12.5165</v>
      </c>
      <c r="E68" t="n">
        <v>7.99</v>
      </c>
      <c r="F68" t="n">
        <v>5.1</v>
      </c>
      <c r="G68" t="n">
        <v>76.47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71.14</v>
      </c>
      <c r="Q68" t="n">
        <v>202.81</v>
      </c>
      <c r="R68" t="n">
        <v>19.59</v>
      </c>
      <c r="S68" t="n">
        <v>13.89</v>
      </c>
      <c r="T68" t="n">
        <v>1175.36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162.5422542694132</v>
      </c>
      <c r="AB68" t="n">
        <v>222.3974831494754</v>
      </c>
      <c r="AC68" t="n">
        <v>201.1721794945814</v>
      </c>
      <c r="AD68" t="n">
        <v>162542.2542694132</v>
      </c>
      <c r="AE68" t="n">
        <v>222397.4831494754</v>
      </c>
      <c r="AF68" t="n">
        <v>4.703974042954603e-06</v>
      </c>
      <c r="AG68" t="n">
        <v>6.935763888888889</v>
      </c>
      <c r="AH68" t="n">
        <v>201172.1794945814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12.5239</v>
      </c>
      <c r="E69" t="n">
        <v>7.98</v>
      </c>
      <c r="F69" t="n">
        <v>5.09</v>
      </c>
      <c r="G69" t="n">
        <v>76.40000000000001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71.36</v>
      </c>
      <c r="Q69" t="n">
        <v>202.81</v>
      </c>
      <c r="R69" t="n">
        <v>19.41</v>
      </c>
      <c r="S69" t="n">
        <v>13.89</v>
      </c>
      <c r="T69" t="n">
        <v>1084.78</v>
      </c>
      <c r="U69" t="n">
        <v>0.72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162.5891708874614</v>
      </c>
      <c r="AB69" t="n">
        <v>222.461676536104</v>
      </c>
      <c r="AC69" t="n">
        <v>201.2302463544862</v>
      </c>
      <c r="AD69" t="n">
        <v>162589.1708874614</v>
      </c>
      <c r="AE69" t="n">
        <v>222461.676536104</v>
      </c>
      <c r="AF69" t="n">
        <v>4.706755124560311e-06</v>
      </c>
      <c r="AG69" t="n">
        <v>6.927083333333333</v>
      </c>
      <c r="AH69" t="n">
        <v>201230.2463544862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12.513</v>
      </c>
      <c r="E70" t="n">
        <v>7.99</v>
      </c>
      <c r="F70" t="n">
        <v>5.1</v>
      </c>
      <c r="G70" t="n">
        <v>76.51000000000001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71.5</v>
      </c>
      <c r="Q70" t="n">
        <v>202.81</v>
      </c>
      <c r="R70" t="n">
        <v>19.6</v>
      </c>
      <c r="S70" t="n">
        <v>13.89</v>
      </c>
      <c r="T70" t="n">
        <v>1181.8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162.7108056482947</v>
      </c>
      <c r="AB70" t="n">
        <v>222.628102582023</v>
      </c>
      <c r="AC70" t="n">
        <v>201.380788932163</v>
      </c>
      <c r="AD70" t="n">
        <v>162710.8056482947</v>
      </c>
      <c r="AE70" t="n">
        <v>222628.102582023</v>
      </c>
      <c r="AF70" t="n">
        <v>4.70265866651947e-06</v>
      </c>
      <c r="AG70" t="n">
        <v>6.935763888888889</v>
      </c>
      <c r="AH70" t="n">
        <v>201380.788932163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12.5178</v>
      </c>
      <c r="E71" t="n">
        <v>7.99</v>
      </c>
      <c r="F71" t="n">
        <v>5.1</v>
      </c>
      <c r="G71" t="n">
        <v>76.45999999999999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71.52</v>
      </c>
      <c r="Q71" t="n">
        <v>202.82</v>
      </c>
      <c r="R71" t="n">
        <v>19.54</v>
      </c>
      <c r="S71" t="n">
        <v>13.89</v>
      </c>
      <c r="T71" t="n">
        <v>1147.87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162.7030044030119</v>
      </c>
      <c r="AB71" t="n">
        <v>222.6174285740604</v>
      </c>
      <c r="AC71" t="n">
        <v>201.3711336365394</v>
      </c>
      <c r="AD71" t="n">
        <v>162703.0044030119</v>
      </c>
      <c r="AE71" t="n">
        <v>222617.4285740604</v>
      </c>
      <c r="AF71" t="n">
        <v>4.704462611344794e-06</v>
      </c>
      <c r="AG71" t="n">
        <v>6.935763888888889</v>
      </c>
      <c r="AH71" t="n">
        <v>201371.1336365394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12.513</v>
      </c>
      <c r="E72" t="n">
        <v>7.99</v>
      </c>
      <c r="F72" t="n">
        <v>5.1</v>
      </c>
      <c r="G72" t="n">
        <v>76.51000000000001</v>
      </c>
      <c r="H72" t="n">
        <v>1.25</v>
      </c>
      <c r="I72" t="n">
        <v>4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71.53</v>
      </c>
      <c r="Q72" t="n">
        <v>202.81</v>
      </c>
      <c r="R72" t="n">
        <v>19.62</v>
      </c>
      <c r="S72" t="n">
        <v>13.89</v>
      </c>
      <c r="T72" t="n">
        <v>1187.5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162.7238527798386</v>
      </c>
      <c r="AB72" t="n">
        <v>222.6459542430001</v>
      </c>
      <c r="AC72" t="n">
        <v>201.3969368556715</v>
      </c>
      <c r="AD72" t="n">
        <v>162723.8527798386</v>
      </c>
      <c r="AE72" t="n">
        <v>222645.9542430001</v>
      </c>
      <c r="AF72" t="n">
        <v>4.70265866651947e-06</v>
      </c>
      <c r="AG72" t="n">
        <v>6.935763888888889</v>
      </c>
      <c r="AH72" t="n">
        <v>201396.9368556715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12.5126</v>
      </c>
      <c r="E73" t="n">
        <v>7.99</v>
      </c>
      <c r="F73" t="n">
        <v>5.1</v>
      </c>
      <c r="G73" t="n">
        <v>76.51000000000001</v>
      </c>
      <c r="H73" t="n">
        <v>1.26</v>
      </c>
      <c r="I73" t="n">
        <v>4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71.34</v>
      </c>
      <c r="Q73" t="n">
        <v>202.81</v>
      </c>
      <c r="R73" t="n">
        <v>19.66</v>
      </c>
      <c r="S73" t="n">
        <v>13.89</v>
      </c>
      <c r="T73" t="n">
        <v>1208.11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162.6425939600163</v>
      </c>
      <c r="AB73" t="n">
        <v>222.5347723408333</v>
      </c>
      <c r="AC73" t="n">
        <v>201.2963659982026</v>
      </c>
      <c r="AD73" t="n">
        <v>162642.5939600163</v>
      </c>
      <c r="AE73" t="n">
        <v>222534.7723408333</v>
      </c>
      <c r="AF73" t="n">
        <v>4.702508337784026e-06</v>
      </c>
      <c r="AG73" t="n">
        <v>6.935763888888889</v>
      </c>
      <c r="AH73" t="n">
        <v>201296.3659982026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12.523</v>
      </c>
      <c r="E74" t="n">
        <v>7.99</v>
      </c>
      <c r="F74" t="n">
        <v>5.09</v>
      </c>
      <c r="G74" t="n">
        <v>76.41</v>
      </c>
      <c r="H74" t="n">
        <v>1.28</v>
      </c>
      <c r="I74" t="n">
        <v>4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71.31</v>
      </c>
      <c r="Q74" t="n">
        <v>202.81</v>
      </c>
      <c r="R74" t="n">
        <v>19.38</v>
      </c>
      <c r="S74" t="n">
        <v>13.89</v>
      </c>
      <c r="T74" t="n">
        <v>1067.42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162.5705260060656</v>
      </c>
      <c r="AB74" t="n">
        <v>222.4361657868242</v>
      </c>
      <c r="AC74" t="n">
        <v>201.2071703153131</v>
      </c>
      <c r="AD74" t="n">
        <v>162570.5260060657</v>
      </c>
      <c r="AE74" t="n">
        <v>222436.1657868242</v>
      </c>
      <c r="AF74" t="n">
        <v>4.706416884905564e-06</v>
      </c>
      <c r="AG74" t="n">
        <v>6.935763888888889</v>
      </c>
      <c r="AH74" t="n">
        <v>201207.1703153131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12.5174</v>
      </c>
      <c r="E75" t="n">
        <v>7.99</v>
      </c>
      <c r="F75" t="n">
        <v>5.1</v>
      </c>
      <c r="G75" t="n">
        <v>76.47</v>
      </c>
      <c r="H75" t="n">
        <v>1.29</v>
      </c>
      <c r="I75" t="n">
        <v>4</v>
      </c>
      <c r="J75" t="n">
        <v>265.36</v>
      </c>
      <c r="K75" t="n">
        <v>57.72</v>
      </c>
      <c r="L75" t="n">
        <v>19.25</v>
      </c>
      <c r="M75" t="n">
        <v>2</v>
      </c>
      <c r="N75" t="n">
        <v>68.38</v>
      </c>
      <c r="O75" t="n">
        <v>32961.47</v>
      </c>
      <c r="P75" t="n">
        <v>71.25</v>
      </c>
      <c r="Q75" t="n">
        <v>202.84</v>
      </c>
      <c r="R75" t="n">
        <v>19.5</v>
      </c>
      <c r="S75" t="n">
        <v>13.89</v>
      </c>
      <c r="T75" t="n">
        <v>1127.89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162.5869959560808</v>
      </c>
      <c r="AB75" t="n">
        <v>222.4587006990379</v>
      </c>
      <c r="AC75" t="n">
        <v>201.227554527133</v>
      </c>
      <c r="AD75" t="n">
        <v>162586.9959560808</v>
      </c>
      <c r="AE75" t="n">
        <v>222458.7006990379</v>
      </c>
      <c r="AF75" t="n">
        <v>4.704312282609351e-06</v>
      </c>
      <c r="AG75" t="n">
        <v>6.935763888888889</v>
      </c>
      <c r="AH75" t="n">
        <v>201227.554527133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12.5156</v>
      </c>
      <c r="E76" t="n">
        <v>7.99</v>
      </c>
      <c r="F76" t="n">
        <v>5.1</v>
      </c>
      <c r="G76" t="n">
        <v>76.48</v>
      </c>
      <c r="H76" t="n">
        <v>1.31</v>
      </c>
      <c r="I76" t="n">
        <v>4</v>
      </c>
      <c r="J76" t="n">
        <v>265.83</v>
      </c>
      <c r="K76" t="n">
        <v>57.72</v>
      </c>
      <c r="L76" t="n">
        <v>19.5</v>
      </c>
      <c r="M76" t="n">
        <v>2</v>
      </c>
      <c r="N76" t="n">
        <v>68.59999999999999</v>
      </c>
      <c r="O76" t="n">
        <v>33019.48</v>
      </c>
      <c r="P76" t="n">
        <v>71.05</v>
      </c>
      <c r="Q76" t="n">
        <v>202.81</v>
      </c>
      <c r="R76" t="n">
        <v>19.46</v>
      </c>
      <c r="S76" t="n">
        <v>13.89</v>
      </c>
      <c r="T76" t="n">
        <v>1110.93</v>
      </c>
      <c r="U76" t="n">
        <v>0.71</v>
      </c>
      <c r="V76" t="n">
        <v>0.76</v>
      </c>
      <c r="W76" t="n">
        <v>0.65</v>
      </c>
      <c r="X76" t="n">
        <v>0.06</v>
      </c>
      <c r="Y76" t="n">
        <v>1</v>
      </c>
      <c r="Z76" t="n">
        <v>10</v>
      </c>
      <c r="AA76" t="n">
        <v>162.5062024287221</v>
      </c>
      <c r="AB76" t="n">
        <v>222.3481554305469</v>
      </c>
      <c r="AC76" t="n">
        <v>201.1275595439155</v>
      </c>
      <c r="AD76" t="n">
        <v>162506.2024287221</v>
      </c>
      <c r="AE76" t="n">
        <v>222348.1554305469</v>
      </c>
      <c r="AF76" t="n">
        <v>4.703635803299854e-06</v>
      </c>
      <c r="AG76" t="n">
        <v>6.935763888888889</v>
      </c>
      <c r="AH76" t="n">
        <v>201127.5595439155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12.5178</v>
      </c>
      <c r="E77" t="n">
        <v>7.99</v>
      </c>
      <c r="F77" t="n">
        <v>5.1</v>
      </c>
      <c r="G77" t="n">
        <v>76.45999999999999</v>
      </c>
      <c r="H77" t="n">
        <v>1.32</v>
      </c>
      <c r="I77" t="n">
        <v>4</v>
      </c>
      <c r="J77" t="n">
        <v>266.3</v>
      </c>
      <c r="K77" t="n">
        <v>57.72</v>
      </c>
      <c r="L77" t="n">
        <v>19.75</v>
      </c>
      <c r="M77" t="n">
        <v>2</v>
      </c>
      <c r="N77" t="n">
        <v>68.81999999999999</v>
      </c>
      <c r="O77" t="n">
        <v>33077.58</v>
      </c>
      <c r="P77" t="n">
        <v>70.79000000000001</v>
      </c>
      <c r="Q77" t="n">
        <v>202.81</v>
      </c>
      <c r="R77" t="n">
        <v>19.5</v>
      </c>
      <c r="S77" t="n">
        <v>13.89</v>
      </c>
      <c r="T77" t="n">
        <v>1129.88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162.3856459411512</v>
      </c>
      <c r="AB77" t="n">
        <v>222.1832047256756</v>
      </c>
      <c r="AC77" t="n">
        <v>200.9783515028074</v>
      </c>
      <c r="AD77" t="n">
        <v>162385.6459411512</v>
      </c>
      <c r="AE77" t="n">
        <v>222183.2047256756</v>
      </c>
      <c r="AF77" t="n">
        <v>4.704462611344794e-06</v>
      </c>
      <c r="AG77" t="n">
        <v>6.935763888888889</v>
      </c>
      <c r="AH77" t="n">
        <v>200978.3515028073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12.5257</v>
      </c>
      <c r="E78" t="n">
        <v>7.98</v>
      </c>
      <c r="F78" t="n">
        <v>5.09</v>
      </c>
      <c r="G78" t="n">
        <v>76.39</v>
      </c>
      <c r="H78" t="n">
        <v>1.33</v>
      </c>
      <c r="I78" t="n">
        <v>4</v>
      </c>
      <c r="J78" t="n">
        <v>266.77</v>
      </c>
      <c r="K78" t="n">
        <v>57.72</v>
      </c>
      <c r="L78" t="n">
        <v>20</v>
      </c>
      <c r="M78" t="n">
        <v>2</v>
      </c>
      <c r="N78" t="n">
        <v>69.05</v>
      </c>
      <c r="O78" t="n">
        <v>33135.76</v>
      </c>
      <c r="P78" t="n">
        <v>70.55</v>
      </c>
      <c r="Q78" t="n">
        <v>202.81</v>
      </c>
      <c r="R78" t="n">
        <v>19.34</v>
      </c>
      <c r="S78" t="n">
        <v>13.89</v>
      </c>
      <c r="T78" t="n">
        <v>1052.18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162.2310908922121</v>
      </c>
      <c r="AB78" t="n">
        <v>221.9717356892297</v>
      </c>
      <c r="AC78" t="n">
        <v>200.787064774401</v>
      </c>
      <c r="AD78" t="n">
        <v>162231.0908922121</v>
      </c>
      <c r="AE78" t="n">
        <v>221971.7356892297</v>
      </c>
      <c r="AF78" t="n">
        <v>4.707431603869809e-06</v>
      </c>
      <c r="AG78" t="n">
        <v>6.927083333333333</v>
      </c>
      <c r="AH78" t="n">
        <v>200787.064774401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12.5248</v>
      </c>
      <c r="E79" t="n">
        <v>7.98</v>
      </c>
      <c r="F79" t="n">
        <v>5.09</v>
      </c>
      <c r="G79" t="n">
        <v>76.40000000000001</v>
      </c>
      <c r="H79" t="n">
        <v>1.35</v>
      </c>
      <c r="I79" t="n">
        <v>4</v>
      </c>
      <c r="J79" t="n">
        <v>267.24</v>
      </c>
      <c r="K79" t="n">
        <v>57.72</v>
      </c>
      <c r="L79" t="n">
        <v>20.25</v>
      </c>
      <c r="M79" t="n">
        <v>2</v>
      </c>
      <c r="N79" t="n">
        <v>69.27</v>
      </c>
      <c r="O79" t="n">
        <v>33194.02</v>
      </c>
      <c r="P79" t="n">
        <v>70.37</v>
      </c>
      <c r="Q79" t="n">
        <v>202.81</v>
      </c>
      <c r="R79" t="n">
        <v>19.37</v>
      </c>
      <c r="S79" t="n">
        <v>13.89</v>
      </c>
      <c r="T79" t="n">
        <v>1065.38</v>
      </c>
      <c r="U79" t="n">
        <v>0.72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162.1559386554164</v>
      </c>
      <c r="AB79" t="n">
        <v>221.8689090833631</v>
      </c>
      <c r="AC79" t="n">
        <v>200.6940517954803</v>
      </c>
      <c r="AD79" t="n">
        <v>162155.9386554164</v>
      </c>
      <c r="AE79" t="n">
        <v>221868.9090833631</v>
      </c>
      <c r="AF79" t="n">
        <v>4.70709336421506e-06</v>
      </c>
      <c r="AG79" t="n">
        <v>6.927083333333333</v>
      </c>
      <c r="AH79" t="n">
        <v>200694.0517954803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12.5287</v>
      </c>
      <c r="E80" t="n">
        <v>7.98</v>
      </c>
      <c r="F80" t="n">
        <v>5.09</v>
      </c>
      <c r="G80" t="n">
        <v>76.36</v>
      </c>
      <c r="H80" t="n">
        <v>1.36</v>
      </c>
      <c r="I80" t="n">
        <v>4</v>
      </c>
      <c r="J80" t="n">
        <v>267.71</v>
      </c>
      <c r="K80" t="n">
        <v>57.72</v>
      </c>
      <c r="L80" t="n">
        <v>20.5</v>
      </c>
      <c r="M80" t="n">
        <v>2</v>
      </c>
      <c r="N80" t="n">
        <v>69.48999999999999</v>
      </c>
      <c r="O80" t="n">
        <v>33252.37</v>
      </c>
      <c r="P80" t="n">
        <v>70.11</v>
      </c>
      <c r="Q80" t="n">
        <v>202.81</v>
      </c>
      <c r="R80" t="n">
        <v>19.27</v>
      </c>
      <c r="S80" t="n">
        <v>13.89</v>
      </c>
      <c r="T80" t="n">
        <v>1014.94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162.0297865968816</v>
      </c>
      <c r="AB80" t="n">
        <v>221.69630227144</v>
      </c>
      <c r="AC80" t="n">
        <v>200.5379183354319</v>
      </c>
      <c r="AD80" t="n">
        <v>162029.7865968817</v>
      </c>
      <c r="AE80" t="n">
        <v>221696.30227144</v>
      </c>
      <c r="AF80" t="n">
        <v>4.708559069385637e-06</v>
      </c>
      <c r="AG80" t="n">
        <v>6.927083333333333</v>
      </c>
      <c r="AH80" t="n">
        <v>200537.9183354319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12.5174</v>
      </c>
      <c r="E81" t="n">
        <v>7.99</v>
      </c>
      <c r="F81" t="n">
        <v>5.1</v>
      </c>
      <c r="G81" t="n">
        <v>76.47</v>
      </c>
      <c r="H81" t="n">
        <v>1.38</v>
      </c>
      <c r="I81" t="n">
        <v>4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69.98999999999999</v>
      </c>
      <c r="Q81" t="n">
        <v>202.81</v>
      </c>
      <c r="R81" t="n">
        <v>19.45</v>
      </c>
      <c r="S81" t="n">
        <v>13.89</v>
      </c>
      <c r="T81" t="n">
        <v>1105.21</v>
      </c>
      <c r="U81" t="n">
        <v>0.71</v>
      </c>
      <c r="V81" t="n">
        <v>0.76</v>
      </c>
      <c r="W81" t="n">
        <v>0.65</v>
      </c>
      <c r="X81" t="n">
        <v>0.06</v>
      </c>
      <c r="Y81" t="n">
        <v>1</v>
      </c>
      <c r="Z81" t="n">
        <v>10</v>
      </c>
      <c r="AA81" t="n">
        <v>162.039209051902</v>
      </c>
      <c r="AB81" t="n">
        <v>221.7091944900882</v>
      </c>
      <c r="AC81" t="n">
        <v>200.5495801388267</v>
      </c>
      <c r="AD81" t="n">
        <v>162039.209051902</v>
      </c>
      <c r="AE81" t="n">
        <v>221709.1944900882</v>
      </c>
      <c r="AF81" t="n">
        <v>4.704312282609351e-06</v>
      </c>
      <c r="AG81" t="n">
        <v>6.935763888888889</v>
      </c>
      <c r="AH81" t="n">
        <v>200549.5801388267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12.5261</v>
      </c>
      <c r="E82" t="n">
        <v>7.98</v>
      </c>
      <c r="F82" t="n">
        <v>5.09</v>
      </c>
      <c r="G82" t="n">
        <v>76.38</v>
      </c>
      <c r="H82" t="n">
        <v>1.39</v>
      </c>
      <c r="I82" t="n">
        <v>4</v>
      </c>
      <c r="J82" t="n">
        <v>268.66</v>
      </c>
      <c r="K82" t="n">
        <v>57.72</v>
      </c>
      <c r="L82" t="n">
        <v>21</v>
      </c>
      <c r="M82" t="n">
        <v>2</v>
      </c>
      <c r="N82" t="n">
        <v>69.94</v>
      </c>
      <c r="O82" t="n">
        <v>33369.33</v>
      </c>
      <c r="P82" t="n">
        <v>69.59</v>
      </c>
      <c r="Q82" t="n">
        <v>202.81</v>
      </c>
      <c r="R82" t="n">
        <v>19.33</v>
      </c>
      <c r="S82" t="n">
        <v>13.89</v>
      </c>
      <c r="T82" t="n">
        <v>1045.64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161.8126608830042</v>
      </c>
      <c r="AB82" t="n">
        <v>221.3992212908025</v>
      </c>
      <c r="AC82" t="n">
        <v>200.2691903466306</v>
      </c>
      <c r="AD82" t="n">
        <v>161812.6608830042</v>
      </c>
      <c r="AE82" t="n">
        <v>221399.2212908025</v>
      </c>
      <c r="AF82" t="n">
        <v>4.707581932605253e-06</v>
      </c>
      <c r="AG82" t="n">
        <v>6.927083333333333</v>
      </c>
      <c r="AH82" t="n">
        <v>200269.1903466306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12.537</v>
      </c>
      <c r="E83" t="n">
        <v>7.98</v>
      </c>
      <c r="F83" t="n">
        <v>5.09</v>
      </c>
      <c r="G83" t="n">
        <v>76.28</v>
      </c>
      <c r="H83" t="n">
        <v>1.41</v>
      </c>
      <c r="I83" t="n">
        <v>4</v>
      </c>
      <c r="J83" t="n">
        <v>269.14</v>
      </c>
      <c r="K83" t="n">
        <v>57.72</v>
      </c>
      <c r="L83" t="n">
        <v>21.25</v>
      </c>
      <c r="M83" t="n">
        <v>2</v>
      </c>
      <c r="N83" t="n">
        <v>70.16</v>
      </c>
      <c r="O83" t="n">
        <v>33427.94</v>
      </c>
      <c r="P83" t="n">
        <v>69.03</v>
      </c>
      <c r="Q83" t="n">
        <v>202.81</v>
      </c>
      <c r="R83" t="n">
        <v>19.06</v>
      </c>
      <c r="S83" t="n">
        <v>13.89</v>
      </c>
      <c r="T83" t="n">
        <v>911.98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161.5329592344032</v>
      </c>
      <c r="AB83" t="n">
        <v>221.0165211556209</v>
      </c>
      <c r="AC83" t="n">
        <v>199.9230145752276</v>
      </c>
      <c r="AD83" t="n">
        <v>161532.9592344032</v>
      </c>
      <c r="AE83" t="n">
        <v>221016.521155621</v>
      </c>
      <c r="AF83" t="n">
        <v>4.711678390646095e-06</v>
      </c>
      <c r="AG83" t="n">
        <v>6.927083333333333</v>
      </c>
      <c r="AH83" t="n">
        <v>199923.0145752276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12.5326</v>
      </c>
      <c r="E84" t="n">
        <v>7.98</v>
      </c>
      <c r="F84" t="n">
        <v>5.09</v>
      </c>
      <c r="G84" t="n">
        <v>76.31999999999999</v>
      </c>
      <c r="H84" t="n">
        <v>1.42</v>
      </c>
      <c r="I84" t="n">
        <v>4</v>
      </c>
      <c r="J84" t="n">
        <v>269.61</v>
      </c>
      <c r="K84" t="n">
        <v>57.72</v>
      </c>
      <c r="L84" t="n">
        <v>21.5</v>
      </c>
      <c r="M84" t="n">
        <v>2</v>
      </c>
      <c r="N84" t="n">
        <v>70.39</v>
      </c>
      <c r="O84" t="n">
        <v>33486.63</v>
      </c>
      <c r="P84" t="n">
        <v>68.93000000000001</v>
      </c>
      <c r="Q84" t="n">
        <v>202.81</v>
      </c>
      <c r="R84" t="n">
        <v>19.18</v>
      </c>
      <c r="S84" t="n">
        <v>13.89</v>
      </c>
      <c r="T84" t="n">
        <v>968.23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161.5042267621836</v>
      </c>
      <c r="AB84" t="n">
        <v>220.977208119543</v>
      </c>
      <c r="AC84" t="n">
        <v>199.8874535201367</v>
      </c>
      <c r="AD84" t="n">
        <v>161504.2267621836</v>
      </c>
      <c r="AE84" t="n">
        <v>220977.208119543</v>
      </c>
      <c r="AF84" t="n">
        <v>4.710024774556214e-06</v>
      </c>
      <c r="AG84" t="n">
        <v>6.927083333333333</v>
      </c>
      <c r="AH84" t="n">
        <v>199887.4535201367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12.5339</v>
      </c>
      <c r="E85" t="n">
        <v>7.98</v>
      </c>
      <c r="F85" t="n">
        <v>5.09</v>
      </c>
      <c r="G85" t="n">
        <v>76.31</v>
      </c>
      <c r="H85" t="n">
        <v>1.43</v>
      </c>
      <c r="I85" t="n">
        <v>4</v>
      </c>
      <c r="J85" t="n">
        <v>270.09</v>
      </c>
      <c r="K85" t="n">
        <v>57.72</v>
      </c>
      <c r="L85" t="n">
        <v>21.75</v>
      </c>
      <c r="M85" t="n">
        <v>2</v>
      </c>
      <c r="N85" t="n">
        <v>70.62</v>
      </c>
      <c r="O85" t="n">
        <v>33545.41</v>
      </c>
      <c r="P85" t="n">
        <v>68.7</v>
      </c>
      <c r="Q85" t="n">
        <v>202.81</v>
      </c>
      <c r="R85" t="n">
        <v>19.18</v>
      </c>
      <c r="S85" t="n">
        <v>13.89</v>
      </c>
      <c r="T85" t="n">
        <v>967.59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161.4000287657321</v>
      </c>
      <c r="AB85" t="n">
        <v>220.8346398239069</v>
      </c>
      <c r="AC85" t="n">
        <v>199.7584917425402</v>
      </c>
      <c r="AD85" t="n">
        <v>161400.0287657321</v>
      </c>
      <c r="AE85" t="n">
        <v>220834.6398239069</v>
      </c>
      <c r="AF85" t="n">
        <v>4.710513342946406e-06</v>
      </c>
      <c r="AG85" t="n">
        <v>6.927083333333333</v>
      </c>
      <c r="AH85" t="n">
        <v>199758.4917425402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12.5309</v>
      </c>
      <c r="E86" t="n">
        <v>7.98</v>
      </c>
      <c r="F86" t="n">
        <v>5.09</v>
      </c>
      <c r="G86" t="n">
        <v>76.34</v>
      </c>
      <c r="H86" t="n">
        <v>1.45</v>
      </c>
      <c r="I86" t="n">
        <v>4</v>
      </c>
      <c r="J86" t="n">
        <v>270.57</v>
      </c>
      <c r="K86" t="n">
        <v>57.72</v>
      </c>
      <c r="L86" t="n">
        <v>22</v>
      </c>
      <c r="M86" t="n">
        <v>2</v>
      </c>
      <c r="N86" t="n">
        <v>70.84</v>
      </c>
      <c r="O86" t="n">
        <v>33604.28</v>
      </c>
      <c r="P86" t="n">
        <v>68.48</v>
      </c>
      <c r="Q86" t="n">
        <v>202.83</v>
      </c>
      <c r="R86" t="n">
        <v>19.19</v>
      </c>
      <c r="S86" t="n">
        <v>13.89</v>
      </c>
      <c r="T86" t="n">
        <v>977.08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161.3144718850878</v>
      </c>
      <c r="AB86" t="n">
        <v>220.7175771253062</v>
      </c>
      <c r="AC86" t="n">
        <v>199.6526013435954</v>
      </c>
      <c r="AD86" t="n">
        <v>161314.4718850878</v>
      </c>
      <c r="AE86" t="n">
        <v>220717.5771253062</v>
      </c>
      <c r="AF86" t="n">
        <v>4.709385877430578e-06</v>
      </c>
      <c r="AG86" t="n">
        <v>6.927083333333333</v>
      </c>
      <c r="AH86" t="n">
        <v>199652.6013435954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12.537</v>
      </c>
      <c r="E87" t="n">
        <v>7.98</v>
      </c>
      <c r="F87" t="n">
        <v>5.09</v>
      </c>
      <c r="G87" t="n">
        <v>76.28</v>
      </c>
      <c r="H87" t="n">
        <v>1.46</v>
      </c>
      <c r="I87" t="n">
        <v>4</v>
      </c>
      <c r="J87" t="n">
        <v>271.05</v>
      </c>
      <c r="K87" t="n">
        <v>57.72</v>
      </c>
      <c r="L87" t="n">
        <v>22.25</v>
      </c>
      <c r="M87" t="n">
        <v>2</v>
      </c>
      <c r="N87" t="n">
        <v>71.06999999999999</v>
      </c>
      <c r="O87" t="n">
        <v>33663.24</v>
      </c>
      <c r="P87" t="n">
        <v>68.09999999999999</v>
      </c>
      <c r="Q87" t="n">
        <v>202.81</v>
      </c>
      <c r="R87" t="n">
        <v>19.11</v>
      </c>
      <c r="S87" t="n">
        <v>13.89</v>
      </c>
      <c r="T87" t="n">
        <v>934.74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161.1292724299626</v>
      </c>
      <c r="AB87" t="n">
        <v>220.4641790603808</v>
      </c>
      <c r="AC87" t="n">
        <v>199.42338723434</v>
      </c>
      <c r="AD87" t="n">
        <v>161129.2724299626</v>
      </c>
      <c r="AE87" t="n">
        <v>220464.1790603808</v>
      </c>
      <c r="AF87" t="n">
        <v>4.711678390646095e-06</v>
      </c>
      <c r="AG87" t="n">
        <v>6.927083333333333</v>
      </c>
      <c r="AH87" t="n">
        <v>199423.38723434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12.5335</v>
      </c>
      <c r="E88" t="n">
        <v>7.98</v>
      </c>
      <c r="F88" t="n">
        <v>5.09</v>
      </c>
      <c r="G88" t="n">
        <v>76.31</v>
      </c>
      <c r="H88" t="n">
        <v>1.47</v>
      </c>
      <c r="I88" t="n">
        <v>4</v>
      </c>
      <c r="J88" t="n">
        <v>271.52</v>
      </c>
      <c r="K88" t="n">
        <v>57.72</v>
      </c>
      <c r="L88" t="n">
        <v>22.5</v>
      </c>
      <c r="M88" t="n">
        <v>2</v>
      </c>
      <c r="N88" t="n">
        <v>71.3</v>
      </c>
      <c r="O88" t="n">
        <v>33722.28</v>
      </c>
      <c r="P88" t="n">
        <v>67.95999999999999</v>
      </c>
      <c r="Q88" t="n">
        <v>202.81</v>
      </c>
      <c r="R88" t="n">
        <v>19.1</v>
      </c>
      <c r="S88" t="n">
        <v>13.89</v>
      </c>
      <c r="T88" t="n">
        <v>927.6900000000001</v>
      </c>
      <c r="U88" t="n">
        <v>0.73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161.0800570219781</v>
      </c>
      <c r="AB88" t="n">
        <v>220.3968403679459</v>
      </c>
      <c r="AC88" t="n">
        <v>199.3624752522006</v>
      </c>
      <c r="AD88" t="n">
        <v>161080.0570219781</v>
      </c>
      <c r="AE88" t="n">
        <v>220396.8403679458</v>
      </c>
      <c r="AF88" t="n">
        <v>4.710363014210963e-06</v>
      </c>
      <c r="AG88" t="n">
        <v>6.927083333333333</v>
      </c>
      <c r="AH88" t="n">
        <v>199362.4752522006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12.5357</v>
      </c>
      <c r="E89" t="n">
        <v>7.98</v>
      </c>
      <c r="F89" t="n">
        <v>5.09</v>
      </c>
      <c r="G89" t="n">
        <v>76.29000000000001</v>
      </c>
      <c r="H89" t="n">
        <v>1.49</v>
      </c>
      <c r="I89" t="n">
        <v>4</v>
      </c>
      <c r="J89" t="n">
        <v>272</v>
      </c>
      <c r="K89" t="n">
        <v>57.72</v>
      </c>
      <c r="L89" t="n">
        <v>22.75</v>
      </c>
      <c r="M89" t="n">
        <v>2</v>
      </c>
      <c r="N89" t="n">
        <v>71.53</v>
      </c>
      <c r="O89" t="n">
        <v>33781.41</v>
      </c>
      <c r="P89" t="n">
        <v>67.56</v>
      </c>
      <c r="Q89" t="n">
        <v>202.81</v>
      </c>
      <c r="R89" t="n">
        <v>19.01</v>
      </c>
      <c r="S89" t="n">
        <v>13.89</v>
      </c>
      <c r="T89" t="n">
        <v>882.83</v>
      </c>
      <c r="U89" t="n">
        <v>0.73</v>
      </c>
      <c r="V89" t="n">
        <v>0.76</v>
      </c>
      <c r="W89" t="n">
        <v>0.65</v>
      </c>
      <c r="X89" t="n">
        <v>0.05</v>
      </c>
      <c r="Y89" t="n">
        <v>1</v>
      </c>
      <c r="Z89" t="n">
        <v>10</v>
      </c>
      <c r="AA89" t="n">
        <v>160.8991466077535</v>
      </c>
      <c r="AB89" t="n">
        <v>220.1493107579998</v>
      </c>
      <c r="AC89" t="n">
        <v>199.1385695208177</v>
      </c>
      <c r="AD89" t="n">
        <v>160899.1466077535</v>
      </c>
      <c r="AE89" t="n">
        <v>220149.3107579997</v>
      </c>
      <c r="AF89" t="n">
        <v>4.711189822255903e-06</v>
      </c>
      <c r="AG89" t="n">
        <v>6.927083333333333</v>
      </c>
      <c r="AH89" t="n">
        <v>199138.5695208177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12.5401</v>
      </c>
      <c r="E90" t="n">
        <v>7.97</v>
      </c>
      <c r="F90" t="n">
        <v>5.08</v>
      </c>
      <c r="G90" t="n">
        <v>76.25</v>
      </c>
      <c r="H90" t="n">
        <v>1.5</v>
      </c>
      <c r="I90" t="n">
        <v>4</v>
      </c>
      <c r="J90" t="n">
        <v>272.49</v>
      </c>
      <c r="K90" t="n">
        <v>57.72</v>
      </c>
      <c r="L90" t="n">
        <v>23</v>
      </c>
      <c r="M90" t="n">
        <v>2</v>
      </c>
      <c r="N90" t="n">
        <v>71.76000000000001</v>
      </c>
      <c r="O90" t="n">
        <v>33840.76</v>
      </c>
      <c r="P90" t="n">
        <v>67.05</v>
      </c>
      <c r="Q90" t="n">
        <v>202.81</v>
      </c>
      <c r="R90" t="n">
        <v>19.03</v>
      </c>
      <c r="S90" t="n">
        <v>13.89</v>
      </c>
      <c r="T90" t="n">
        <v>894.38</v>
      </c>
      <c r="U90" t="n">
        <v>0.73</v>
      </c>
      <c r="V90" t="n">
        <v>0.76</v>
      </c>
      <c r="W90" t="n">
        <v>0.64</v>
      </c>
      <c r="X90" t="n">
        <v>0.04</v>
      </c>
      <c r="Y90" t="n">
        <v>1</v>
      </c>
      <c r="Z90" t="n">
        <v>10</v>
      </c>
      <c r="AA90" t="n">
        <v>160.6400363772275</v>
      </c>
      <c r="AB90" t="n">
        <v>219.7947847094577</v>
      </c>
      <c r="AC90" t="n">
        <v>198.8178789407679</v>
      </c>
      <c r="AD90" t="n">
        <v>160640.0363772275</v>
      </c>
      <c r="AE90" t="n">
        <v>219794.7847094577</v>
      </c>
      <c r="AF90" t="n">
        <v>4.712843438345785e-06</v>
      </c>
      <c r="AG90" t="n">
        <v>6.918402777777778</v>
      </c>
      <c r="AH90" t="n">
        <v>198817.8789407679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12.5361</v>
      </c>
      <c r="E91" t="n">
        <v>7.98</v>
      </c>
      <c r="F91" t="n">
        <v>5.09</v>
      </c>
      <c r="G91" t="n">
        <v>76.29000000000001</v>
      </c>
      <c r="H91" t="n">
        <v>1.52</v>
      </c>
      <c r="I91" t="n">
        <v>4</v>
      </c>
      <c r="J91" t="n">
        <v>272.97</v>
      </c>
      <c r="K91" t="n">
        <v>57.72</v>
      </c>
      <c r="L91" t="n">
        <v>23.25</v>
      </c>
      <c r="M91" t="n">
        <v>2</v>
      </c>
      <c r="N91" t="n">
        <v>71.98999999999999</v>
      </c>
      <c r="O91" t="n">
        <v>33900.07</v>
      </c>
      <c r="P91" t="n">
        <v>66.48999999999999</v>
      </c>
      <c r="Q91" t="n">
        <v>202.81</v>
      </c>
      <c r="R91" t="n">
        <v>19.06</v>
      </c>
      <c r="S91" t="n">
        <v>13.89</v>
      </c>
      <c r="T91" t="n">
        <v>908.05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160.4333415485253</v>
      </c>
      <c r="AB91" t="n">
        <v>219.5119757260951</v>
      </c>
      <c r="AC91" t="n">
        <v>198.5620608498525</v>
      </c>
      <c r="AD91" t="n">
        <v>160433.3415485253</v>
      </c>
      <c r="AE91" t="n">
        <v>219511.9757260951</v>
      </c>
      <c r="AF91" t="n">
        <v>4.711340150991346e-06</v>
      </c>
      <c r="AG91" t="n">
        <v>6.927083333333333</v>
      </c>
      <c r="AH91" t="n">
        <v>198562.0608498525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12.6431</v>
      </c>
      <c r="E92" t="n">
        <v>7.91</v>
      </c>
      <c r="F92" t="n">
        <v>5.06</v>
      </c>
      <c r="G92" t="n">
        <v>101.28</v>
      </c>
      <c r="H92" t="n">
        <v>1.53</v>
      </c>
      <c r="I92" t="n">
        <v>3</v>
      </c>
      <c r="J92" t="n">
        <v>273.45</v>
      </c>
      <c r="K92" t="n">
        <v>57.72</v>
      </c>
      <c r="L92" t="n">
        <v>23.5</v>
      </c>
      <c r="M92" t="n">
        <v>1</v>
      </c>
      <c r="N92" t="n">
        <v>72.22</v>
      </c>
      <c r="O92" t="n">
        <v>33959.47</v>
      </c>
      <c r="P92" t="n">
        <v>65.69</v>
      </c>
      <c r="Q92" t="n">
        <v>202.81</v>
      </c>
      <c r="R92" t="n">
        <v>18.4</v>
      </c>
      <c r="S92" t="n">
        <v>13.89</v>
      </c>
      <c r="T92" t="n">
        <v>584.97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159.6747752805016</v>
      </c>
      <c r="AB92" t="n">
        <v>218.4740718926038</v>
      </c>
      <c r="AC92" t="n">
        <v>197.623213101522</v>
      </c>
      <c r="AD92" t="n">
        <v>159674.7752805016</v>
      </c>
      <c r="AE92" t="n">
        <v>218474.0718926038</v>
      </c>
      <c r="AF92" t="n">
        <v>4.751553087722553e-06</v>
      </c>
      <c r="AG92" t="n">
        <v>6.866319444444445</v>
      </c>
      <c r="AH92" t="n">
        <v>197623.213101522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12.6338</v>
      </c>
      <c r="E93" t="n">
        <v>7.92</v>
      </c>
      <c r="F93" t="n">
        <v>5.07</v>
      </c>
      <c r="G93" t="n">
        <v>101.39</v>
      </c>
      <c r="H93" t="n">
        <v>1.54</v>
      </c>
      <c r="I93" t="n">
        <v>3</v>
      </c>
      <c r="J93" t="n">
        <v>273.93</v>
      </c>
      <c r="K93" t="n">
        <v>57.72</v>
      </c>
      <c r="L93" t="n">
        <v>23.75</v>
      </c>
      <c r="M93" t="n">
        <v>1</v>
      </c>
      <c r="N93" t="n">
        <v>72.45999999999999</v>
      </c>
      <c r="O93" t="n">
        <v>34018.96</v>
      </c>
      <c r="P93" t="n">
        <v>65.83</v>
      </c>
      <c r="Q93" t="n">
        <v>202.83</v>
      </c>
      <c r="R93" t="n">
        <v>18.6</v>
      </c>
      <c r="S93" t="n">
        <v>13.89</v>
      </c>
      <c r="T93" t="n">
        <v>687.16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159.7876688912073</v>
      </c>
      <c r="AB93" t="n">
        <v>218.6285379112857</v>
      </c>
      <c r="AC93" t="n">
        <v>197.7629371001754</v>
      </c>
      <c r="AD93" t="n">
        <v>159787.6688912073</v>
      </c>
      <c r="AE93" t="n">
        <v>218628.5379112857</v>
      </c>
      <c r="AF93" t="n">
        <v>4.748057944623486e-06</v>
      </c>
      <c r="AG93" t="n">
        <v>6.875</v>
      </c>
      <c r="AH93" t="n">
        <v>197762.9371001754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12.6302</v>
      </c>
      <c r="E94" t="n">
        <v>7.92</v>
      </c>
      <c r="F94" t="n">
        <v>5.07</v>
      </c>
      <c r="G94" t="n">
        <v>101.44</v>
      </c>
      <c r="H94" t="n">
        <v>1.56</v>
      </c>
      <c r="I94" t="n">
        <v>3</v>
      </c>
      <c r="J94" t="n">
        <v>274.41</v>
      </c>
      <c r="K94" t="n">
        <v>57.72</v>
      </c>
      <c r="L94" t="n">
        <v>24</v>
      </c>
      <c r="M94" t="n">
        <v>1</v>
      </c>
      <c r="N94" t="n">
        <v>72.69</v>
      </c>
      <c r="O94" t="n">
        <v>34078.55</v>
      </c>
      <c r="P94" t="n">
        <v>65.92</v>
      </c>
      <c r="Q94" t="n">
        <v>202.81</v>
      </c>
      <c r="R94" t="n">
        <v>18.64</v>
      </c>
      <c r="S94" t="n">
        <v>13.89</v>
      </c>
      <c r="T94" t="n">
        <v>706.55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159.8378757904136</v>
      </c>
      <c r="AB94" t="n">
        <v>218.6972332057519</v>
      </c>
      <c r="AC94" t="n">
        <v>197.8250762121522</v>
      </c>
      <c r="AD94" t="n">
        <v>159837.8757904136</v>
      </c>
      <c r="AE94" t="n">
        <v>218697.2332057519</v>
      </c>
      <c r="AF94" t="n">
        <v>4.746704986004491e-06</v>
      </c>
      <c r="AG94" t="n">
        <v>6.875</v>
      </c>
      <c r="AH94" t="n">
        <v>197825.0762121522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12.6351</v>
      </c>
      <c r="E95" t="n">
        <v>7.91</v>
      </c>
      <c r="F95" t="n">
        <v>5.07</v>
      </c>
      <c r="G95" t="n">
        <v>101.38</v>
      </c>
      <c r="H95" t="n">
        <v>1.57</v>
      </c>
      <c r="I95" t="n">
        <v>3</v>
      </c>
      <c r="J95" t="n">
        <v>274.9</v>
      </c>
      <c r="K95" t="n">
        <v>57.72</v>
      </c>
      <c r="L95" t="n">
        <v>24.25</v>
      </c>
      <c r="M95" t="n">
        <v>1</v>
      </c>
      <c r="N95" t="n">
        <v>72.92</v>
      </c>
      <c r="O95" t="n">
        <v>34138.22</v>
      </c>
      <c r="P95" t="n">
        <v>66.06999999999999</v>
      </c>
      <c r="Q95" t="n">
        <v>202.81</v>
      </c>
      <c r="R95" t="n">
        <v>18.56</v>
      </c>
      <c r="S95" t="n">
        <v>13.89</v>
      </c>
      <c r="T95" t="n">
        <v>665.7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159.8869118559625</v>
      </c>
      <c r="AB95" t="n">
        <v>218.7643265139544</v>
      </c>
      <c r="AC95" t="n">
        <v>197.8857662291859</v>
      </c>
      <c r="AD95" t="n">
        <v>159886.9118559625</v>
      </c>
      <c r="AE95" t="n">
        <v>218764.3265139544</v>
      </c>
      <c r="AF95" t="n">
        <v>4.748546513013677e-06</v>
      </c>
      <c r="AG95" t="n">
        <v>6.866319444444445</v>
      </c>
      <c r="AH95" t="n">
        <v>197885.7662291859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12.6369</v>
      </c>
      <c r="E96" t="n">
        <v>7.91</v>
      </c>
      <c r="F96" t="n">
        <v>5.07</v>
      </c>
      <c r="G96" t="n">
        <v>101.36</v>
      </c>
      <c r="H96" t="n">
        <v>1.58</v>
      </c>
      <c r="I96" t="n">
        <v>3</v>
      </c>
      <c r="J96" t="n">
        <v>275.38</v>
      </c>
      <c r="K96" t="n">
        <v>57.72</v>
      </c>
      <c r="L96" t="n">
        <v>24.5</v>
      </c>
      <c r="M96" t="n">
        <v>1</v>
      </c>
      <c r="N96" t="n">
        <v>73.16</v>
      </c>
      <c r="O96" t="n">
        <v>34197.98</v>
      </c>
      <c r="P96" t="n">
        <v>66.06999999999999</v>
      </c>
      <c r="Q96" t="n">
        <v>202.81</v>
      </c>
      <c r="R96" t="n">
        <v>18.51</v>
      </c>
      <c r="S96" t="n">
        <v>13.89</v>
      </c>
      <c r="T96" t="n">
        <v>637.88</v>
      </c>
      <c r="U96" t="n">
        <v>0.75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159.8811863939424</v>
      </c>
      <c r="AB96" t="n">
        <v>218.756492684229</v>
      </c>
      <c r="AC96" t="n">
        <v>197.8786800491747</v>
      </c>
      <c r="AD96" t="n">
        <v>159881.1863939424</v>
      </c>
      <c r="AE96" t="n">
        <v>218756.492684229</v>
      </c>
      <c r="AF96" t="n">
        <v>4.749222992323175e-06</v>
      </c>
      <c r="AG96" t="n">
        <v>6.866319444444445</v>
      </c>
      <c r="AH96" t="n">
        <v>197878.6800491747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12.6396</v>
      </c>
      <c r="E97" t="n">
        <v>7.91</v>
      </c>
      <c r="F97" t="n">
        <v>5.07</v>
      </c>
      <c r="G97" t="n">
        <v>101.32</v>
      </c>
      <c r="H97" t="n">
        <v>1.6</v>
      </c>
      <c r="I97" t="n">
        <v>3</v>
      </c>
      <c r="J97" t="n">
        <v>275.87</v>
      </c>
      <c r="K97" t="n">
        <v>57.72</v>
      </c>
      <c r="L97" t="n">
        <v>24.75</v>
      </c>
      <c r="M97" t="n">
        <v>1</v>
      </c>
      <c r="N97" t="n">
        <v>73.39</v>
      </c>
      <c r="O97" t="n">
        <v>34257.84</v>
      </c>
      <c r="P97" t="n">
        <v>66.06</v>
      </c>
      <c r="Q97" t="n">
        <v>202.81</v>
      </c>
      <c r="R97" t="n">
        <v>18.47</v>
      </c>
      <c r="S97" t="n">
        <v>13.89</v>
      </c>
      <c r="T97" t="n">
        <v>619.8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159.8682957752975</v>
      </c>
      <c r="AB97" t="n">
        <v>218.7388551711051</v>
      </c>
      <c r="AC97" t="n">
        <v>197.8627258355489</v>
      </c>
      <c r="AD97" t="n">
        <v>159868.2957752975</v>
      </c>
      <c r="AE97" t="n">
        <v>218738.8551711051</v>
      </c>
      <c r="AF97" t="n">
        <v>4.75023771128742e-06</v>
      </c>
      <c r="AG97" t="n">
        <v>6.866319444444445</v>
      </c>
      <c r="AH97" t="n">
        <v>197862.7258355489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12.6369</v>
      </c>
      <c r="E98" t="n">
        <v>7.91</v>
      </c>
      <c r="F98" t="n">
        <v>5.07</v>
      </c>
      <c r="G98" t="n">
        <v>101.36</v>
      </c>
      <c r="H98" t="n">
        <v>1.61</v>
      </c>
      <c r="I98" t="n">
        <v>3</v>
      </c>
      <c r="J98" t="n">
        <v>276.35</v>
      </c>
      <c r="K98" t="n">
        <v>57.72</v>
      </c>
      <c r="L98" t="n">
        <v>25</v>
      </c>
      <c r="M98" t="n">
        <v>1</v>
      </c>
      <c r="N98" t="n">
        <v>73.63</v>
      </c>
      <c r="O98" t="n">
        <v>34317.79</v>
      </c>
      <c r="P98" t="n">
        <v>66.2</v>
      </c>
      <c r="Q98" t="n">
        <v>202.81</v>
      </c>
      <c r="R98" t="n">
        <v>18.53</v>
      </c>
      <c r="S98" t="n">
        <v>13.89</v>
      </c>
      <c r="T98" t="n">
        <v>652.3099999999999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159.9371696345872</v>
      </c>
      <c r="AB98" t="n">
        <v>218.8330914238855</v>
      </c>
      <c r="AC98" t="n">
        <v>197.9479683126254</v>
      </c>
      <c r="AD98" t="n">
        <v>159937.1696345872</v>
      </c>
      <c r="AE98" t="n">
        <v>218833.0914238855</v>
      </c>
      <c r="AF98" t="n">
        <v>4.749222992323175e-06</v>
      </c>
      <c r="AG98" t="n">
        <v>6.866319444444445</v>
      </c>
      <c r="AH98" t="n">
        <v>197947.9683126254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12.6387</v>
      </c>
      <c r="E99" t="n">
        <v>7.91</v>
      </c>
      <c r="F99" t="n">
        <v>5.07</v>
      </c>
      <c r="G99" t="n">
        <v>101.33</v>
      </c>
      <c r="H99" t="n">
        <v>1.62</v>
      </c>
      <c r="I99" t="n">
        <v>3</v>
      </c>
      <c r="J99" t="n">
        <v>276.84</v>
      </c>
      <c r="K99" t="n">
        <v>57.72</v>
      </c>
      <c r="L99" t="n">
        <v>25.25</v>
      </c>
      <c r="M99" t="n">
        <v>1</v>
      </c>
      <c r="N99" t="n">
        <v>73.87</v>
      </c>
      <c r="O99" t="n">
        <v>34377.83</v>
      </c>
      <c r="P99" t="n">
        <v>66.31999999999999</v>
      </c>
      <c r="Q99" t="n">
        <v>202.94</v>
      </c>
      <c r="R99" t="n">
        <v>18.5</v>
      </c>
      <c r="S99" t="n">
        <v>13.89</v>
      </c>
      <c r="T99" t="n">
        <v>633.98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159.9831073080056</v>
      </c>
      <c r="AB99" t="n">
        <v>218.8959453752835</v>
      </c>
      <c r="AC99" t="n">
        <v>198.0048235711181</v>
      </c>
      <c r="AD99" t="n">
        <v>159983.1073080056</v>
      </c>
      <c r="AE99" t="n">
        <v>218895.9453752835</v>
      </c>
      <c r="AF99" t="n">
        <v>4.749899471632671e-06</v>
      </c>
      <c r="AG99" t="n">
        <v>6.866319444444445</v>
      </c>
      <c r="AH99" t="n">
        <v>198004.8235711181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12.6325</v>
      </c>
      <c r="E100" t="n">
        <v>7.92</v>
      </c>
      <c r="F100" t="n">
        <v>5.07</v>
      </c>
      <c r="G100" t="n">
        <v>101.41</v>
      </c>
      <c r="H100" t="n">
        <v>1.64</v>
      </c>
      <c r="I100" t="n">
        <v>3</v>
      </c>
      <c r="J100" t="n">
        <v>277.33</v>
      </c>
      <c r="K100" t="n">
        <v>57.72</v>
      </c>
      <c r="L100" t="n">
        <v>25.5</v>
      </c>
      <c r="M100" t="n">
        <v>1</v>
      </c>
      <c r="N100" t="n">
        <v>74.09999999999999</v>
      </c>
      <c r="O100" t="n">
        <v>34437.96</v>
      </c>
      <c r="P100" t="n">
        <v>66.66</v>
      </c>
      <c r="Q100" t="n">
        <v>202.81</v>
      </c>
      <c r="R100" t="n">
        <v>18.58</v>
      </c>
      <c r="S100" t="n">
        <v>13.89</v>
      </c>
      <c r="T100" t="n">
        <v>676.36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160.1493511300884</v>
      </c>
      <c r="AB100" t="n">
        <v>219.123407506817</v>
      </c>
      <c r="AC100" t="n">
        <v>198.2105770360632</v>
      </c>
      <c r="AD100" t="n">
        <v>160149.3511300884</v>
      </c>
      <c r="AE100" t="n">
        <v>219123.407506817</v>
      </c>
      <c r="AF100" t="n">
        <v>4.747569376233292e-06</v>
      </c>
      <c r="AG100" t="n">
        <v>6.875</v>
      </c>
      <c r="AH100" t="n">
        <v>198210.5770360632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12.6316</v>
      </c>
      <c r="E101" t="n">
        <v>7.92</v>
      </c>
      <c r="F101" t="n">
        <v>5.07</v>
      </c>
      <c r="G101" t="n">
        <v>101.42</v>
      </c>
      <c r="H101" t="n">
        <v>1.65</v>
      </c>
      <c r="I101" t="n">
        <v>3</v>
      </c>
      <c r="J101" t="n">
        <v>277.82</v>
      </c>
      <c r="K101" t="n">
        <v>57.72</v>
      </c>
      <c r="L101" t="n">
        <v>25.75</v>
      </c>
      <c r="M101" t="n">
        <v>1</v>
      </c>
      <c r="N101" t="n">
        <v>74.34</v>
      </c>
      <c r="O101" t="n">
        <v>34498.19</v>
      </c>
      <c r="P101" t="n">
        <v>66.67</v>
      </c>
      <c r="Q101" t="n">
        <v>202.81</v>
      </c>
      <c r="R101" t="n">
        <v>18.66</v>
      </c>
      <c r="S101" t="n">
        <v>13.89</v>
      </c>
      <c r="T101" t="n">
        <v>712.64</v>
      </c>
      <c r="U101" t="n">
        <v>0.74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160.1565419710363</v>
      </c>
      <c r="AB101" t="n">
        <v>219.1332463326394</v>
      </c>
      <c r="AC101" t="n">
        <v>198.2194768581579</v>
      </c>
      <c r="AD101" t="n">
        <v>160156.5419710363</v>
      </c>
      <c r="AE101" t="n">
        <v>219133.2463326394</v>
      </c>
      <c r="AF101" t="n">
        <v>4.747231136578545e-06</v>
      </c>
      <c r="AG101" t="n">
        <v>6.875</v>
      </c>
      <c r="AH101" t="n">
        <v>198219.476858158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12.6347</v>
      </c>
      <c r="E102" t="n">
        <v>7.91</v>
      </c>
      <c r="F102" t="n">
        <v>5.07</v>
      </c>
      <c r="G102" t="n">
        <v>101.38</v>
      </c>
      <c r="H102" t="n">
        <v>1.66</v>
      </c>
      <c r="I102" t="n">
        <v>3</v>
      </c>
      <c r="J102" t="n">
        <v>278.31</v>
      </c>
      <c r="K102" t="n">
        <v>57.72</v>
      </c>
      <c r="L102" t="n">
        <v>26</v>
      </c>
      <c r="M102" t="n">
        <v>1</v>
      </c>
      <c r="N102" t="n">
        <v>74.58</v>
      </c>
      <c r="O102" t="n">
        <v>34558.51</v>
      </c>
      <c r="P102" t="n">
        <v>66.51000000000001</v>
      </c>
      <c r="Q102" t="n">
        <v>202.81</v>
      </c>
      <c r="R102" t="n">
        <v>18.53</v>
      </c>
      <c r="S102" t="n">
        <v>13.89</v>
      </c>
      <c r="T102" t="n">
        <v>650.2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160.0776991332153</v>
      </c>
      <c r="AB102" t="n">
        <v>219.0253700836322</v>
      </c>
      <c r="AC102" t="n">
        <v>198.1218961669508</v>
      </c>
      <c r="AD102" t="n">
        <v>160077.6991332153</v>
      </c>
      <c r="AE102" t="n">
        <v>219025.3700836322</v>
      </c>
      <c r="AF102" t="n">
        <v>4.748396184278235e-06</v>
      </c>
      <c r="AG102" t="n">
        <v>6.866319444444445</v>
      </c>
      <c r="AH102" t="n">
        <v>198121.8961669508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12.6338</v>
      </c>
      <c r="E103" t="n">
        <v>7.92</v>
      </c>
      <c r="F103" t="n">
        <v>5.07</v>
      </c>
      <c r="G103" t="n">
        <v>101.39</v>
      </c>
      <c r="H103" t="n">
        <v>1.68</v>
      </c>
      <c r="I103" t="n">
        <v>3</v>
      </c>
      <c r="J103" t="n">
        <v>278.79</v>
      </c>
      <c r="K103" t="n">
        <v>57.72</v>
      </c>
      <c r="L103" t="n">
        <v>26.25</v>
      </c>
      <c r="M103" t="n">
        <v>0</v>
      </c>
      <c r="N103" t="n">
        <v>74.81999999999999</v>
      </c>
      <c r="O103" t="n">
        <v>34618.92</v>
      </c>
      <c r="P103" t="n">
        <v>66.62</v>
      </c>
      <c r="Q103" t="n">
        <v>202.81</v>
      </c>
      <c r="R103" t="n">
        <v>18.57</v>
      </c>
      <c r="S103" t="n">
        <v>13.89</v>
      </c>
      <c r="T103" t="n">
        <v>671.65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160.1279582157096</v>
      </c>
      <c r="AB103" t="n">
        <v>219.094136777575</v>
      </c>
      <c r="AC103" t="n">
        <v>198.1840998641383</v>
      </c>
      <c r="AD103" t="n">
        <v>160127.9582157095</v>
      </c>
      <c r="AE103" t="n">
        <v>219094.136777575</v>
      </c>
      <c r="AF103" t="n">
        <v>4.748057944623486e-06</v>
      </c>
      <c r="AG103" t="n">
        <v>6.875</v>
      </c>
      <c r="AH103" t="n">
        <v>198184.0998641383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6.8405</v>
      </c>
      <c r="E2" t="n">
        <v>14.62</v>
      </c>
      <c r="F2" t="n">
        <v>6.87</v>
      </c>
      <c r="G2" t="n">
        <v>4.63</v>
      </c>
      <c r="H2" t="n">
        <v>0.06</v>
      </c>
      <c r="I2" t="n">
        <v>89</v>
      </c>
      <c r="J2" t="n">
        <v>285.18</v>
      </c>
      <c r="K2" t="n">
        <v>61.2</v>
      </c>
      <c r="L2" t="n">
        <v>1</v>
      </c>
      <c r="M2" t="n">
        <v>87</v>
      </c>
      <c r="N2" t="n">
        <v>77.98</v>
      </c>
      <c r="O2" t="n">
        <v>35406.83</v>
      </c>
      <c r="P2" t="n">
        <v>121.98</v>
      </c>
      <c r="Q2" t="n">
        <v>202.89</v>
      </c>
      <c r="R2" t="n">
        <v>74.65000000000001</v>
      </c>
      <c r="S2" t="n">
        <v>13.89</v>
      </c>
      <c r="T2" t="n">
        <v>28278.15</v>
      </c>
      <c r="U2" t="n">
        <v>0.19</v>
      </c>
      <c r="V2" t="n">
        <v>0.5600000000000001</v>
      </c>
      <c r="W2" t="n">
        <v>0.79</v>
      </c>
      <c r="X2" t="n">
        <v>1.83</v>
      </c>
      <c r="Y2" t="n">
        <v>1</v>
      </c>
      <c r="Z2" t="n">
        <v>10</v>
      </c>
      <c r="AA2" t="n">
        <v>351.6963280298233</v>
      </c>
      <c r="AB2" t="n">
        <v>481.2064317573515</v>
      </c>
      <c r="AC2" t="n">
        <v>435.2807652878979</v>
      </c>
      <c r="AD2" t="n">
        <v>351696.3280298233</v>
      </c>
      <c r="AE2" t="n">
        <v>481206.4317573515</v>
      </c>
      <c r="AF2" t="n">
        <v>2.440862117073314e-06</v>
      </c>
      <c r="AG2" t="n">
        <v>12.69097222222222</v>
      </c>
      <c r="AH2" t="n">
        <v>435280.7652878978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7.7729</v>
      </c>
      <c r="E3" t="n">
        <v>12.87</v>
      </c>
      <c r="F3" t="n">
        <v>6.36</v>
      </c>
      <c r="G3" t="n">
        <v>5.78</v>
      </c>
      <c r="H3" t="n">
        <v>0.08</v>
      </c>
      <c r="I3" t="n">
        <v>66</v>
      </c>
      <c r="J3" t="n">
        <v>285.68</v>
      </c>
      <c r="K3" t="n">
        <v>61.2</v>
      </c>
      <c r="L3" t="n">
        <v>1.25</v>
      </c>
      <c r="M3" t="n">
        <v>64</v>
      </c>
      <c r="N3" t="n">
        <v>78.23999999999999</v>
      </c>
      <c r="O3" t="n">
        <v>35468.6</v>
      </c>
      <c r="P3" t="n">
        <v>112.75</v>
      </c>
      <c r="Q3" t="n">
        <v>202.82</v>
      </c>
      <c r="R3" t="n">
        <v>58.72</v>
      </c>
      <c r="S3" t="n">
        <v>13.89</v>
      </c>
      <c r="T3" t="n">
        <v>20428.57</v>
      </c>
      <c r="U3" t="n">
        <v>0.24</v>
      </c>
      <c r="V3" t="n">
        <v>0.61</v>
      </c>
      <c r="W3" t="n">
        <v>0.75</v>
      </c>
      <c r="X3" t="n">
        <v>1.32</v>
      </c>
      <c r="Y3" t="n">
        <v>1</v>
      </c>
      <c r="Z3" t="n">
        <v>10</v>
      </c>
      <c r="AA3" t="n">
        <v>294.6492195839621</v>
      </c>
      <c r="AB3" t="n">
        <v>403.1520612409222</v>
      </c>
      <c r="AC3" t="n">
        <v>364.6757943435595</v>
      </c>
      <c r="AD3" t="n">
        <v>294649.2195839621</v>
      </c>
      <c r="AE3" t="n">
        <v>403152.0612409222</v>
      </c>
      <c r="AF3" t="n">
        <v>2.773565843110762e-06</v>
      </c>
      <c r="AG3" t="n">
        <v>11.171875</v>
      </c>
      <c r="AH3" t="n">
        <v>364675.7943435595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8.395899999999999</v>
      </c>
      <c r="E4" t="n">
        <v>11.91</v>
      </c>
      <c r="F4" t="n">
        <v>6.11</v>
      </c>
      <c r="G4" t="n">
        <v>6.91</v>
      </c>
      <c r="H4" t="n">
        <v>0.09</v>
      </c>
      <c r="I4" t="n">
        <v>53</v>
      </c>
      <c r="J4" t="n">
        <v>286.19</v>
      </c>
      <c r="K4" t="n">
        <v>61.2</v>
      </c>
      <c r="L4" t="n">
        <v>1.5</v>
      </c>
      <c r="M4" t="n">
        <v>51</v>
      </c>
      <c r="N4" t="n">
        <v>78.48999999999999</v>
      </c>
      <c r="O4" t="n">
        <v>35530.47</v>
      </c>
      <c r="P4" t="n">
        <v>108.11</v>
      </c>
      <c r="Q4" t="n">
        <v>202.82</v>
      </c>
      <c r="R4" t="n">
        <v>50.71</v>
      </c>
      <c r="S4" t="n">
        <v>13.89</v>
      </c>
      <c r="T4" t="n">
        <v>16490.68</v>
      </c>
      <c r="U4" t="n">
        <v>0.27</v>
      </c>
      <c r="V4" t="n">
        <v>0.63</v>
      </c>
      <c r="W4" t="n">
        <v>0.73</v>
      </c>
      <c r="X4" t="n">
        <v>1.07</v>
      </c>
      <c r="Y4" t="n">
        <v>1</v>
      </c>
      <c r="Z4" t="n">
        <v>10</v>
      </c>
      <c r="AA4" t="n">
        <v>271.7334448940476</v>
      </c>
      <c r="AB4" t="n">
        <v>371.7976873375526</v>
      </c>
      <c r="AC4" t="n">
        <v>336.3138378793874</v>
      </c>
      <c r="AD4" t="n">
        <v>271733.4448940476</v>
      </c>
      <c r="AE4" t="n">
        <v>371797.6873375527</v>
      </c>
      <c r="AF4" t="n">
        <v>2.995867882279926e-06</v>
      </c>
      <c r="AG4" t="n">
        <v>10.33854166666667</v>
      </c>
      <c r="AH4" t="n">
        <v>336313.8378793874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8.8935</v>
      </c>
      <c r="E5" t="n">
        <v>11.24</v>
      </c>
      <c r="F5" t="n">
        <v>5.92</v>
      </c>
      <c r="G5" t="n">
        <v>8.08</v>
      </c>
      <c r="H5" t="n">
        <v>0.11</v>
      </c>
      <c r="I5" t="n">
        <v>44</v>
      </c>
      <c r="J5" t="n">
        <v>286.69</v>
      </c>
      <c r="K5" t="n">
        <v>61.2</v>
      </c>
      <c r="L5" t="n">
        <v>1.75</v>
      </c>
      <c r="M5" t="n">
        <v>42</v>
      </c>
      <c r="N5" t="n">
        <v>78.73999999999999</v>
      </c>
      <c r="O5" t="n">
        <v>35592.57</v>
      </c>
      <c r="P5" t="n">
        <v>104.85</v>
      </c>
      <c r="Q5" t="n">
        <v>202.87</v>
      </c>
      <c r="R5" t="n">
        <v>45.27</v>
      </c>
      <c r="S5" t="n">
        <v>13.89</v>
      </c>
      <c r="T5" t="n">
        <v>13816.68</v>
      </c>
      <c r="U5" t="n">
        <v>0.31</v>
      </c>
      <c r="V5" t="n">
        <v>0.65</v>
      </c>
      <c r="W5" t="n">
        <v>0.71</v>
      </c>
      <c r="X5" t="n">
        <v>0.88</v>
      </c>
      <c r="Y5" t="n">
        <v>1</v>
      </c>
      <c r="Z5" t="n">
        <v>10</v>
      </c>
      <c r="AA5" t="n">
        <v>252.8348138752534</v>
      </c>
      <c r="AB5" t="n">
        <v>345.9397466287176</v>
      </c>
      <c r="AC5" t="n">
        <v>312.9237427400598</v>
      </c>
      <c r="AD5" t="n">
        <v>252834.8138752534</v>
      </c>
      <c r="AE5" t="n">
        <v>345939.7466287176</v>
      </c>
      <c r="AF5" t="n">
        <v>3.173424053532859e-06</v>
      </c>
      <c r="AG5" t="n">
        <v>9.756944444444445</v>
      </c>
      <c r="AH5" t="n">
        <v>312923.7427400598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9.266400000000001</v>
      </c>
      <c r="E6" t="n">
        <v>10.79</v>
      </c>
      <c r="F6" t="n">
        <v>5.79</v>
      </c>
      <c r="G6" t="n">
        <v>9.15</v>
      </c>
      <c r="H6" t="n">
        <v>0.12</v>
      </c>
      <c r="I6" t="n">
        <v>38</v>
      </c>
      <c r="J6" t="n">
        <v>287.19</v>
      </c>
      <c r="K6" t="n">
        <v>61.2</v>
      </c>
      <c r="L6" t="n">
        <v>2</v>
      </c>
      <c r="M6" t="n">
        <v>36</v>
      </c>
      <c r="N6" t="n">
        <v>78.98999999999999</v>
      </c>
      <c r="O6" t="n">
        <v>35654.65</v>
      </c>
      <c r="P6" t="n">
        <v>102.46</v>
      </c>
      <c r="Q6" t="n">
        <v>202.84</v>
      </c>
      <c r="R6" t="n">
        <v>41.21</v>
      </c>
      <c r="S6" t="n">
        <v>13.89</v>
      </c>
      <c r="T6" t="n">
        <v>11815.25</v>
      </c>
      <c r="U6" t="n">
        <v>0.34</v>
      </c>
      <c r="V6" t="n">
        <v>0.67</v>
      </c>
      <c r="W6" t="n">
        <v>0.7</v>
      </c>
      <c r="X6" t="n">
        <v>0.76</v>
      </c>
      <c r="Y6" t="n">
        <v>1</v>
      </c>
      <c r="Z6" t="n">
        <v>10</v>
      </c>
      <c r="AA6" t="n">
        <v>247.3899392437473</v>
      </c>
      <c r="AB6" t="n">
        <v>338.4898289469792</v>
      </c>
      <c r="AC6" t="n">
        <v>306.1848347458389</v>
      </c>
      <c r="AD6" t="n">
        <v>247389.9392437473</v>
      </c>
      <c r="AE6" t="n">
        <v>338489.8289469792</v>
      </c>
      <c r="AF6" t="n">
        <v>3.306484134441658e-06</v>
      </c>
      <c r="AG6" t="n">
        <v>9.366319444444445</v>
      </c>
      <c r="AH6" t="n">
        <v>306184.8347458389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9.6023</v>
      </c>
      <c r="E7" t="n">
        <v>10.41</v>
      </c>
      <c r="F7" t="n">
        <v>5.69</v>
      </c>
      <c r="G7" t="n">
        <v>10.34</v>
      </c>
      <c r="H7" t="n">
        <v>0.14</v>
      </c>
      <c r="I7" t="n">
        <v>33</v>
      </c>
      <c r="J7" t="n">
        <v>287.7</v>
      </c>
      <c r="K7" t="n">
        <v>61.2</v>
      </c>
      <c r="L7" t="n">
        <v>2.25</v>
      </c>
      <c r="M7" t="n">
        <v>31</v>
      </c>
      <c r="N7" t="n">
        <v>79.25</v>
      </c>
      <c r="O7" t="n">
        <v>35716.83</v>
      </c>
      <c r="P7" t="n">
        <v>100.39</v>
      </c>
      <c r="Q7" t="n">
        <v>202.82</v>
      </c>
      <c r="R7" t="n">
        <v>37.81</v>
      </c>
      <c r="S7" t="n">
        <v>13.89</v>
      </c>
      <c r="T7" t="n">
        <v>10137.96</v>
      </c>
      <c r="U7" t="n">
        <v>0.37</v>
      </c>
      <c r="V7" t="n">
        <v>0.68</v>
      </c>
      <c r="W7" t="n">
        <v>0.6899999999999999</v>
      </c>
      <c r="X7" t="n">
        <v>0.65</v>
      </c>
      <c r="Y7" t="n">
        <v>1</v>
      </c>
      <c r="Z7" t="n">
        <v>10</v>
      </c>
      <c r="AA7" t="n">
        <v>232.2406097469996</v>
      </c>
      <c r="AB7" t="n">
        <v>317.7618479882911</v>
      </c>
      <c r="AC7" t="n">
        <v>287.4351031979376</v>
      </c>
      <c r="AD7" t="n">
        <v>232240.6097469996</v>
      </c>
      <c r="AE7" t="n">
        <v>317761.8479882911</v>
      </c>
      <c r="AF7" t="n">
        <v>3.426341686539447e-06</v>
      </c>
      <c r="AG7" t="n">
        <v>9.036458333333334</v>
      </c>
      <c r="AH7" t="n">
        <v>287435.1031979375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9.805300000000001</v>
      </c>
      <c r="E8" t="n">
        <v>10.2</v>
      </c>
      <c r="F8" t="n">
        <v>5.63</v>
      </c>
      <c r="G8" t="n">
        <v>11.27</v>
      </c>
      <c r="H8" t="n">
        <v>0.15</v>
      </c>
      <c r="I8" t="n">
        <v>30</v>
      </c>
      <c r="J8" t="n">
        <v>288.2</v>
      </c>
      <c r="K8" t="n">
        <v>61.2</v>
      </c>
      <c r="L8" t="n">
        <v>2.5</v>
      </c>
      <c r="M8" t="n">
        <v>28</v>
      </c>
      <c r="N8" t="n">
        <v>79.5</v>
      </c>
      <c r="O8" t="n">
        <v>35779.11</v>
      </c>
      <c r="P8" t="n">
        <v>99.41</v>
      </c>
      <c r="Q8" t="n">
        <v>202.85</v>
      </c>
      <c r="R8" t="n">
        <v>35.81</v>
      </c>
      <c r="S8" t="n">
        <v>13.89</v>
      </c>
      <c r="T8" t="n">
        <v>9156.799999999999</v>
      </c>
      <c r="U8" t="n">
        <v>0.39</v>
      </c>
      <c r="V8" t="n">
        <v>0.6899999999999999</v>
      </c>
      <c r="W8" t="n">
        <v>0.6899999999999999</v>
      </c>
      <c r="X8" t="n">
        <v>0.59</v>
      </c>
      <c r="Y8" t="n">
        <v>1</v>
      </c>
      <c r="Z8" t="n">
        <v>10</v>
      </c>
      <c r="AA8" t="n">
        <v>229.7676304710092</v>
      </c>
      <c r="AB8" t="n">
        <v>314.378208642737</v>
      </c>
      <c r="AC8" t="n">
        <v>284.3743936425544</v>
      </c>
      <c r="AD8" t="n">
        <v>229767.6304710092</v>
      </c>
      <c r="AE8" t="n">
        <v>314378.208642737</v>
      </c>
      <c r="AF8" t="n">
        <v>3.498777182448501e-06</v>
      </c>
      <c r="AG8" t="n">
        <v>8.854166666666666</v>
      </c>
      <c r="AH8" t="n">
        <v>284374.3936425544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10.0248</v>
      </c>
      <c r="E9" t="n">
        <v>9.98</v>
      </c>
      <c r="F9" t="n">
        <v>5.57</v>
      </c>
      <c r="G9" t="n">
        <v>12.38</v>
      </c>
      <c r="H9" t="n">
        <v>0.17</v>
      </c>
      <c r="I9" t="n">
        <v>27</v>
      </c>
      <c r="J9" t="n">
        <v>288.71</v>
      </c>
      <c r="K9" t="n">
        <v>61.2</v>
      </c>
      <c r="L9" t="n">
        <v>2.75</v>
      </c>
      <c r="M9" t="n">
        <v>25</v>
      </c>
      <c r="N9" t="n">
        <v>79.76000000000001</v>
      </c>
      <c r="O9" t="n">
        <v>35841.5</v>
      </c>
      <c r="P9" t="n">
        <v>98.22</v>
      </c>
      <c r="Q9" t="n">
        <v>202.89</v>
      </c>
      <c r="R9" t="n">
        <v>34.04</v>
      </c>
      <c r="S9" t="n">
        <v>13.89</v>
      </c>
      <c r="T9" t="n">
        <v>8286.280000000001</v>
      </c>
      <c r="U9" t="n">
        <v>0.41</v>
      </c>
      <c r="V9" t="n">
        <v>0.6899999999999999</v>
      </c>
      <c r="W9" t="n">
        <v>0.6899999999999999</v>
      </c>
      <c r="X9" t="n">
        <v>0.53</v>
      </c>
      <c r="Y9" t="n">
        <v>1</v>
      </c>
      <c r="Z9" t="n">
        <v>10</v>
      </c>
      <c r="AA9" t="n">
        <v>227.3276293247186</v>
      </c>
      <c r="AB9" t="n">
        <v>311.0396914291306</v>
      </c>
      <c r="AC9" t="n">
        <v>281.3544998261752</v>
      </c>
      <c r="AD9" t="n">
        <v>227327.6293247186</v>
      </c>
      <c r="AE9" t="n">
        <v>311039.6914291306</v>
      </c>
      <c r="AF9" t="n">
        <v>3.577100292557059e-06</v>
      </c>
      <c r="AG9" t="n">
        <v>8.663194444444445</v>
      </c>
      <c r="AH9" t="n">
        <v>281354.4998261752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10.1986</v>
      </c>
      <c r="E10" t="n">
        <v>9.81</v>
      </c>
      <c r="F10" t="n">
        <v>5.51</v>
      </c>
      <c r="G10" t="n">
        <v>13.22</v>
      </c>
      <c r="H10" t="n">
        <v>0.18</v>
      </c>
      <c r="I10" t="n">
        <v>25</v>
      </c>
      <c r="J10" t="n">
        <v>289.21</v>
      </c>
      <c r="K10" t="n">
        <v>61.2</v>
      </c>
      <c r="L10" t="n">
        <v>3</v>
      </c>
      <c r="M10" t="n">
        <v>23</v>
      </c>
      <c r="N10" t="n">
        <v>80.02</v>
      </c>
      <c r="O10" t="n">
        <v>35903.99</v>
      </c>
      <c r="P10" t="n">
        <v>97.03</v>
      </c>
      <c r="Q10" t="n">
        <v>202.83</v>
      </c>
      <c r="R10" t="n">
        <v>32.23</v>
      </c>
      <c r="S10" t="n">
        <v>13.89</v>
      </c>
      <c r="T10" t="n">
        <v>7392.09</v>
      </c>
      <c r="U10" t="n">
        <v>0.43</v>
      </c>
      <c r="V10" t="n">
        <v>0.7</v>
      </c>
      <c r="W10" t="n">
        <v>0.68</v>
      </c>
      <c r="X10" t="n">
        <v>0.47</v>
      </c>
      <c r="Y10" t="n">
        <v>1</v>
      </c>
      <c r="Z10" t="n">
        <v>10</v>
      </c>
      <c r="AA10" t="n">
        <v>214.4470001556028</v>
      </c>
      <c r="AB10" t="n">
        <v>293.4158463467015</v>
      </c>
      <c r="AC10" t="n">
        <v>265.4126497831855</v>
      </c>
      <c r="AD10" t="n">
        <v>214447.0001556028</v>
      </c>
      <c r="AE10" t="n">
        <v>293415.8463467015</v>
      </c>
      <c r="AF10" t="n">
        <v>3.639116495458505e-06</v>
      </c>
      <c r="AG10" t="n">
        <v>8.515625</v>
      </c>
      <c r="AH10" t="n">
        <v>265412.6497831856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10.3193</v>
      </c>
      <c r="E11" t="n">
        <v>9.69</v>
      </c>
      <c r="F11" t="n">
        <v>5.5</v>
      </c>
      <c r="G11" t="n">
        <v>14.35</v>
      </c>
      <c r="H11" t="n">
        <v>0.2</v>
      </c>
      <c r="I11" t="n">
        <v>23</v>
      </c>
      <c r="J11" t="n">
        <v>289.72</v>
      </c>
      <c r="K11" t="n">
        <v>61.2</v>
      </c>
      <c r="L11" t="n">
        <v>3.25</v>
      </c>
      <c r="M11" t="n">
        <v>21</v>
      </c>
      <c r="N11" t="n">
        <v>80.27</v>
      </c>
      <c r="O11" t="n">
        <v>35966.59</v>
      </c>
      <c r="P11" t="n">
        <v>96.84</v>
      </c>
      <c r="Q11" t="n">
        <v>202.83</v>
      </c>
      <c r="R11" t="n">
        <v>31.94</v>
      </c>
      <c r="S11" t="n">
        <v>13.89</v>
      </c>
      <c r="T11" t="n">
        <v>7256.32</v>
      </c>
      <c r="U11" t="n">
        <v>0.43</v>
      </c>
      <c r="V11" t="n">
        <v>0.7</v>
      </c>
      <c r="W11" t="n">
        <v>0.68</v>
      </c>
      <c r="X11" t="n">
        <v>0.46</v>
      </c>
      <c r="Y11" t="n">
        <v>1</v>
      </c>
      <c r="Z11" t="n">
        <v>10</v>
      </c>
      <c r="AA11" t="n">
        <v>213.3404837359319</v>
      </c>
      <c r="AB11" t="n">
        <v>291.9018617652495</v>
      </c>
      <c r="AC11" t="n">
        <v>264.0431577652961</v>
      </c>
      <c r="AD11" t="n">
        <v>213340.4837359319</v>
      </c>
      <c r="AE11" t="n">
        <v>291901.8617652495</v>
      </c>
      <c r="AF11" t="n">
        <v>3.682185285390638e-06</v>
      </c>
      <c r="AG11" t="n">
        <v>8.411458333333334</v>
      </c>
      <c r="AH11" t="n">
        <v>264043.1577652962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10.4981</v>
      </c>
      <c r="E12" t="n">
        <v>9.529999999999999</v>
      </c>
      <c r="F12" t="n">
        <v>5.44</v>
      </c>
      <c r="G12" t="n">
        <v>15.56</v>
      </c>
      <c r="H12" t="n">
        <v>0.21</v>
      </c>
      <c r="I12" t="n">
        <v>21</v>
      </c>
      <c r="J12" t="n">
        <v>290.23</v>
      </c>
      <c r="K12" t="n">
        <v>61.2</v>
      </c>
      <c r="L12" t="n">
        <v>3.5</v>
      </c>
      <c r="M12" t="n">
        <v>19</v>
      </c>
      <c r="N12" t="n">
        <v>80.53</v>
      </c>
      <c r="O12" t="n">
        <v>36029.29</v>
      </c>
      <c r="P12" t="n">
        <v>95.75</v>
      </c>
      <c r="Q12" t="n">
        <v>202.84</v>
      </c>
      <c r="R12" t="n">
        <v>30.3</v>
      </c>
      <c r="S12" t="n">
        <v>13.89</v>
      </c>
      <c r="T12" t="n">
        <v>6445.86</v>
      </c>
      <c r="U12" t="n">
        <v>0.46</v>
      </c>
      <c r="V12" t="n">
        <v>0.71</v>
      </c>
      <c r="W12" t="n">
        <v>0.67</v>
      </c>
      <c r="X12" t="n">
        <v>0.41</v>
      </c>
      <c r="Y12" t="n">
        <v>1</v>
      </c>
      <c r="Z12" t="n">
        <v>10</v>
      </c>
      <c r="AA12" t="n">
        <v>211.4385581532008</v>
      </c>
      <c r="AB12" t="n">
        <v>289.2995632759233</v>
      </c>
      <c r="AC12" t="n">
        <v>261.6892189914415</v>
      </c>
      <c r="AD12" t="n">
        <v>211438.5581532008</v>
      </c>
      <c r="AE12" t="n">
        <v>289299.5632759233</v>
      </c>
      <c r="AF12" t="n">
        <v>3.745985613807085e-06</v>
      </c>
      <c r="AG12" t="n">
        <v>8.272569444444445</v>
      </c>
      <c r="AH12" t="n">
        <v>261689.2189914415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10.5857</v>
      </c>
      <c r="E13" t="n">
        <v>9.449999999999999</v>
      </c>
      <c r="F13" t="n">
        <v>5.42</v>
      </c>
      <c r="G13" t="n">
        <v>16.26</v>
      </c>
      <c r="H13" t="n">
        <v>0.23</v>
      </c>
      <c r="I13" t="n">
        <v>20</v>
      </c>
      <c r="J13" t="n">
        <v>290.74</v>
      </c>
      <c r="K13" t="n">
        <v>61.2</v>
      </c>
      <c r="L13" t="n">
        <v>3.75</v>
      </c>
      <c r="M13" t="n">
        <v>18</v>
      </c>
      <c r="N13" t="n">
        <v>80.79000000000001</v>
      </c>
      <c r="O13" t="n">
        <v>36092.1</v>
      </c>
      <c r="P13" t="n">
        <v>95.23</v>
      </c>
      <c r="Q13" t="n">
        <v>202.84</v>
      </c>
      <c r="R13" t="n">
        <v>29.43</v>
      </c>
      <c r="S13" t="n">
        <v>13.89</v>
      </c>
      <c r="T13" t="n">
        <v>6016.47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210.5654306504761</v>
      </c>
      <c r="AB13" t="n">
        <v>288.104911707029</v>
      </c>
      <c r="AC13" t="n">
        <v>260.6085832915781</v>
      </c>
      <c r="AD13" t="n">
        <v>210565.430650476</v>
      </c>
      <c r="AE13" t="n">
        <v>288104.911707029</v>
      </c>
      <c r="AF13" t="n">
        <v>3.777243492829907e-06</v>
      </c>
      <c r="AG13" t="n">
        <v>8.203125</v>
      </c>
      <c r="AH13" t="n">
        <v>260608.5832915781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10.7717</v>
      </c>
      <c r="E14" t="n">
        <v>9.279999999999999</v>
      </c>
      <c r="F14" t="n">
        <v>5.36</v>
      </c>
      <c r="G14" t="n">
        <v>17.88</v>
      </c>
      <c r="H14" t="n">
        <v>0.24</v>
      </c>
      <c r="I14" t="n">
        <v>18</v>
      </c>
      <c r="J14" t="n">
        <v>291.25</v>
      </c>
      <c r="K14" t="n">
        <v>61.2</v>
      </c>
      <c r="L14" t="n">
        <v>4</v>
      </c>
      <c r="M14" t="n">
        <v>16</v>
      </c>
      <c r="N14" t="n">
        <v>81.05</v>
      </c>
      <c r="O14" t="n">
        <v>36155.02</v>
      </c>
      <c r="P14" t="n">
        <v>94.22</v>
      </c>
      <c r="Q14" t="n">
        <v>202.83</v>
      </c>
      <c r="R14" t="n">
        <v>27.78</v>
      </c>
      <c r="S14" t="n">
        <v>13.89</v>
      </c>
      <c r="T14" t="n">
        <v>5200.27</v>
      </c>
      <c r="U14" t="n">
        <v>0.5</v>
      </c>
      <c r="V14" t="n">
        <v>0.72</v>
      </c>
      <c r="W14" t="n">
        <v>0.66</v>
      </c>
      <c r="X14" t="n">
        <v>0.33</v>
      </c>
      <c r="Y14" t="n">
        <v>1</v>
      </c>
      <c r="Z14" t="n">
        <v>10</v>
      </c>
      <c r="AA14" t="n">
        <v>208.7547638424811</v>
      </c>
      <c r="AB14" t="n">
        <v>285.6274774993497</v>
      </c>
      <c r="AC14" t="n">
        <v>258.3675919275781</v>
      </c>
      <c r="AD14" t="n">
        <v>208754.7638424811</v>
      </c>
      <c r="AE14" t="n">
        <v>285627.4774993496</v>
      </c>
      <c r="AF14" t="n">
        <v>3.843612961987956e-06</v>
      </c>
      <c r="AG14" t="n">
        <v>8.055555555555555</v>
      </c>
      <c r="AH14" t="n">
        <v>258367.5919275781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10.8496</v>
      </c>
      <c r="E15" t="n">
        <v>9.220000000000001</v>
      </c>
      <c r="F15" t="n">
        <v>5.35</v>
      </c>
      <c r="G15" t="n">
        <v>18.89</v>
      </c>
      <c r="H15" t="n">
        <v>0.26</v>
      </c>
      <c r="I15" t="n">
        <v>17</v>
      </c>
      <c r="J15" t="n">
        <v>291.76</v>
      </c>
      <c r="K15" t="n">
        <v>61.2</v>
      </c>
      <c r="L15" t="n">
        <v>4.25</v>
      </c>
      <c r="M15" t="n">
        <v>15</v>
      </c>
      <c r="N15" t="n">
        <v>81.31</v>
      </c>
      <c r="O15" t="n">
        <v>36218.04</v>
      </c>
      <c r="P15" t="n">
        <v>93.73</v>
      </c>
      <c r="Q15" t="n">
        <v>202.82</v>
      </c>
      <c r="R15" t="n">
        <v>27.34</v>
      </c>
      <c r="S15" t="n">
        <v>13.89</v>
      </c>
      <c r="T15" t="n">
        <v>4986.18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208.0252983584012</v>
      </c>
      <c r="AB15" t="n">
        <v>284.6293906422861</v>
      </c>
      <c r="AC15" t="n">
        <v>257.4647610793288</v>
      </c>
      <c r="AD15" t="n">
        <v>208025.2983584012</v>
      </c>
      <c r="AE15" t="n">
        <v>284629.3906422861</v>
      </c>
      <c r="AF15" t="n">
        <v>3.871409637511677e-06</v>
      </c>
      <c r="AG15" t="n">
        <v>8.003472222222221</v>
      </c>
      <c r="AH15" t="n">
        <v>257464.7610793287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10.9293</v>
      </c>
      <c r="E16" t="n">
        <v>9.15</v>
      </c>
      <c r="F16" t="n">
        <v>5.34</v>
      </c>
      <c r="G16" t="n">
        <v>20.02</v>
      </c>
      <c r="H16" t="n">
        <v>0.27</v>
      </c>
      <c r="I16" t="n">
        <v>16</v>
      </c>
      <c r="J16" t="n">
        <v>292.27</v>
      </c>
      <c r="K16" t="n">
        <v>61.2</v>
      </c>
      <c r="L16" t="n">
        <v>4.5</v>
      </c>
      <c r="M16" t="n">
        <v>14</v>
      </c>
      <c r="N16" t="n">
        <v>81.56999999999999</v>
      </c>
      <c r="O16" t="n">
        <v>36281.16</v>
      </c>
      <c r="P16" t="n">
        <v>93.45999999999999</v>
      </c>
      <c r="Q16" t="n">
        <v>202.83</v>
      </c>
      <c r="R16" t="n">
        <v>26.86</v>
      </c>
      <c r="S16" t="n">
        <v>13.89</v>
      </c>
      <c r="T16" t="n">
        <v>4747.42</v>
      </c>
      <c r="U16" t="n">
        <v>0.52</v>
      </c>
      <c r="V16" t="n">
        <v>0.72</v>
      </c>
      <c r="W16" t="n">
        <v>0.67</v>
      </c>
      <c r="X16" t="n">
        <v>0.3</v>
      </c>
      <c r="Y16" t="n">
        <v>1</v>
      </c>
      <c r="Z16" t="n">
        <v>10</v>
      </c>
      <c r="AA16" t="n">
        <v>207.2349955679113</v>
      </c>
      <c r="AB16" t="n">
        <v>283.54806349864</v>
      </c>
      <c r="AC16" t="n">
        <v>256.4866342806197</v>
      </c>
      <c r="AD16" t="n">
        <v>207234.9955679113</v>
      </c>
      <c r="AE16" t="n">
        <v>283548.06349864</v>
      </c>
      <c r="AF16" t="n">
        <v>3.899848598220799e-06</v>
      </c>
      <c r="AG16" t="n">
        <v>7.942708333333333</v>
      </c>
      <c r="AH16" t="n">
        <v>256486.6342806197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10.9111</v>
      </c>
      <c r="E17" t="n">
        <v>9.16</v>
      </c>
      <c r="F17" t="n">
        <v>5.35</v>
      </c>
      <c r="G17" t="n">
        <v>20.08</v>
      </c>
      <c r="H17" t="n">
        <v>0.29</v>
      </c>
      <c r="I17" t="n">
        <v>16</v>
      </c>
      <c r="J17" t="n">
        <v>292.79</v>
      </c>
      <c r="K17" t="n">
        <v>61.2</v>
      </c>
      <c r="L17" t="n">
        <v>4.75</v>
      </c>
      <c r="M17" t="n">
        <v>14</v>
      </c>
      <c r="N17" t="n">
        <v>81.84</v>
      </c>
      <c r="O17" t="n">
        <v>36344.4</v>
      </c>
      <c r="P17" t="n">
        <v>93.7</v>
      </c>
      <c r="Q17" t="n">
        <v>202.82</v>
      </c>
      <c r="R17" t="n">
        <v>27.45</v>
      </c>
      <c r="S17" t="n">
        <v>13.89</v>
      </c>
      <c r="T17" t="n">
        <v>5044.6</v>
      </c>
      <c r="U17" t="n">
        <v>0.51</v>
      </c>
      <c r="V17" t="n">
        <v>0.72</v>
      </c>
      <c r="W17" t="n">
        <v>0.67</v>
      </c>
      <c r="X17" t="n">
        <v>0.32</v>
      </c>
      <c r="Y17" t="n">
        <v>1</v>
      </c>
      <c r="Z17" t="n">
        <v>10</v>
      </c>
      <c r="AA17" t="n">
        <v>207.4869934470619</v>
      </c>
      <c r="AB17" t="n">
        <v>283.8928581142555</v>
      </c>
      <c r="AC17" t="n">
        <v>256.7985221820433</v>
      </c>
      <c r="AD17" t="n">
        <v>207486.9934470619</v>
      </c>
      <c r="AE17" t="n">
        <v>283892.8581142555</v>
      </c>
      <c r="AF17" t="n">
        <v>3.893354381346194e-06</v>
      </c>
      <c r="AG17" t="n">
        <v>7.951388888888889</v>
      </c>
      <c r="AH17" t="n">
        <v>256798.5221820433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11.0078</v>
      </c>
      <c r="E18" t="n">
        <v>9.08</v>
      </c>
      <c r="F18" t="n">
        <v>5.33</v>
      </c>
      <c r="G18" t="n">
        <v>21.31</v>
      </c>
      <c r="H18" t="n">
        <v>0.3</v>
      </c>
      <c r="I18" t="n">
        <v>15</v>
      </c>
      <c r="J18" t="n">
        <v>293.3</v>
      </c>
      <c r="K18" t="n">
        <v>61.2</v>
      </c>
      <c r="L18" t="n">
        <v>5</v>
      </c>
      <c r="M18" t="n">
        <v>13</v>
      </c>
      <c r="N18" t="n">
        <v>82.09999999999999</v>
      </c>
      <c r="O18" t="n">
        <v>36407.75</v>
      </c>
      <c r="P18" t="n">
        <v>93.16</v>
      </c>
      <c r="Q18" t="n">
        <v>202.83</v>
      </c>
      <c r="R18" t="n">
        <v>26.77</v>
      </c>
      <c r="S18" t="n">
        <v>13.89</v>
      </c>
      <c r="T18" t="n">
        <v>4712.08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195.7638524797335</v>
      </c>
      <c r="AB18" t="n">
        <v>267.8527394542866</v>
      </c>
      <c r="AC18" t="n">
        <v>242.2892499345287</v>
      </c>
      <c r="AD18" t="n">
        <v>195763.8524797335</v>
      </c>
      <c r="AE18" t="n">
        <v>267852.7394542866</v>
      </c>
      <c r="AF18" t="n">
        <v>3.927859368806319e-06</v>
      </c>
      <c r="AG18" t="n">
        <v>7.881944444444445</v>
      </c>
      <c r="AH18" t="n">
        <v>242289.2499345287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11.107</v>
      </c>
      <c r="E19" t="n">
        <v>9</v>
      </c>
      <c r="F19" t="n">
        <v>5.3</v>
      </c>
      <c r="G19" t="n">
        <v>22.71</v>
      </c>
      <c r="H19" t="n">
        <v>0.32</v>
      </c>
      <c r="I19" t="n">
        <v>14</v>
      </c>
      <c r="J19" t="n">
        <v>293.81</v>
      </c>
      <c r="K19" t="n">
        <v>61.2</v>
      </c>
      <c r="L19" t="n">
        <v>5.25</v>
      </c>
      <c r="M19" t="n">
        <v>12</v>
      </c>
      <c r="N19" t="n">
        <v>82.36</v>
      </c>
      <c r="O19" t="n">
        <v>36471.2</v>
      </c>
      <c r="P19" t="n">
        <v>92.61</v>
      </c>
      <c r="Q19" t="n">
        <v>202.82</v>
      </c>
      <c r="R19" t="n">
        <v>25.76</v>
      </c>
      <c r="S19" t="n">
        <v>13.89</v>
      </c>
      <c r="T19" t="n">
        <v>4209.81</v>
      </c>
      <c r="U19" t="n">
        <v>0.54</v>
      </c>
      <c r="V19" t="n">
        <v>0.73</v>
      </c>
      <c r="W19" t="n">
        <v>0.66</v>
      </c>
      <c r="X19" t="n">
        <v>0.26</v>
      </c>
      <c r="Y19" t="n">
        <v>1</v>
      </c>
      <c r="Z19" t="n">
        <v>10</v>
      </c>
      <c r="AA19" t="n">
        <v>194.8611977816027</v>
      </c>
      <c r="AB19" t="n">
        <v>266.61768747399</v>
      </c>
      <c r="AC19" t="n">
        <v>241.1720695818249</v>
      </c>
      <c r="AD19" t="n">
        <v>194861.1977816027</v>
      </c>
      <c r="AE19" t="n">
        <v>266617.68747399</v>
      </c>
      <c r="AF19" t="n">
        <v>3.963256419023946e-06</v>
      </c>
      <c r="AG19" t="n">
        <v>7.8125</v>
      </c>
      <c r="AH19" t="n">
        <v>241172.0695818249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11.1982</v>
      </c>
      <c r="E20" t="n">
        <v>8.93</v>
      </c>
      <c r="F20" t="n">
        <v>5.28</v>
      </c>
      <c r="G20" t="n">
        <v>24.37</v>
      </c>
      <c r="H20" t="n">
        <v>0.33</v>
      </c>
      <c r="I20" t="n">
        <v>13</v>
      </c>
      <c r="J20" t="n">
        <v>294.33</v>
      </c>
      <c r="K20" t="n">
        <v>61.2</v>
      </c>
      <c r="L20" t="n">
        <v>5.5</v>
      </c>
      <c r="M20" t="n">
        <v>11</v>
      </c>
      <c r="N20" t="n">
        <v>82.63</v>
      </c>
      <c r="O20" t="n">
        <v>36534.76</v>
      </c>
      <c r="P20" t="n">
        <v>92.23999999999999</v>
      </c>
      <c r="Q20" t="n">
        <v>202.82</v>
      </c>
      <c r="R20" t="n">
        <v>25.28</v>
      </c>
      <c r="S20" t="n">
        <v>13.89</v>
      </c>
      <c r="T20" t="n">
        <v>3974.28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194.1327423337947</v>
      </c>
      <c r="AB20" t="n">
        <v>265.6209825931132</v>
      </c>
      <c r="AC20" t="n">
        <v>240.2704888158947</v>
      </c>
      <c r="AD20" t="n">
        <v>194132.7423337947</v>
      </c>
      <c r="AE20" t="n">
        <v>265620.9825931133</v>
      </c>
      <c r="AF20" t="n">
        <v>3.995798868417569e-06</v>
      </c>
      <c r="AG20" t="n">
        <v>7.751736111111111</v>
      </c>
      <c r="AH20" t="n">
        <v>240270.4888158946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11.2118</v>
      </c>
      <c r="E21" t="n">
        <v>8.92</v>
      </c>
      <c r="F21" t="n">
        <v>5.27</v>
      </c>
      <c r="G21" t="n">
        <v>24.32</v>
      </c>
      <c r="H21" t="n">
        <v>0.35</v>
      </c>
      <c r="I21" t="n">
        <v>13</v>
      </c>
      <c r="J21" t="n">
        <v>294.84</v>
      </c>
      <c r="K21" t="n">
        <v>61.2</v>
      </c>
      <c r="L21" t="n">
        <v>5.75</v>
      </c>
      <c r="M21" t="n">
        <v>11</v>
      </c>
      <c r="N21" t="n">
        <v>82.90000000000001</v>
      </c>
      <c r="O21" t="n">
        <v>36598.44</v>
      </c>
      <c r="P21" t="n">
        <v>91.98</v>
      </c>
      <c r="Q21" t="n">
        <v>202.82</v>
      </c>
      <c r="R21" t="n">
        <v>24.84</v>
      </c>
      <c r="S21" t="n">
        <v>13.89</v>
      </c>
      <c r="T21" t="n">
        <v>3755.7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193.9059473976806</v>
      </c>
      <c r="AB21" t="n">
        <v>265.3106717560357</v>
      </c>
      <c r="AC21" t="n">
        <v>239.9897936095837</v>
      </c>
      <c r="AD21" t="n">
        <v>193905.9473976806</v>
      </c>
      <c r="AE21" t="n">
        <v>265310.6717560357</v>
      </c>
      <c r="AF21" t="n">
        <v>4.000651689818374e-06</v>
      </c>
      <c r="AG21" t="n">
        <v>7.743055555555555</v>
      </c>
      <c r="AH21" t="n">
        <v>239989.7936095837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11.2952</v>
      </c>
      <c r="E22" t="n">
        <v>8.85</v>
      </c>
      <c r="F22" t="n">
        <v>5.26</v>
      </c>
      <c r="G22" t="n">
        <v>26.29</v>
      </c>
      <c r="H22" t="n">
        <v>0.36</v>
      </c>
      <c r="I22" t="n">
        <v>12</v>
      </c>
      <c r="J22" t="n">
        <v>295.36</v>
      </c>
      <c r="K22" t="n">
        <v>61.2</v>
      </c>
      <c r="L22" t="n">
        <v>6</v>
      </c>
      <c r="M22" t="n">
        <v>10</v>
      </c>
      <c r="N22" t="n">
        <v>83.16</v>
      </c>
      <c r="O22" t="n">
        <v>36662.22</v>
      </c>
      <c r="P22" t="n">
        <v>91.70999999999999</v>
      </c>
      <c r="Q22" t="n">
        <v>202.81</v>
      </c>
      <c r="R22" t="n">
        <v>24.47</v>
      </c>
      <c r="S22" t="n">
        <v>13.89</v>
      </c>
      <c r="T22" t="n">
        <v>3576.38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193.3086747084529</v>
      </c>
      <c r="AB22" t="n">
        <v>264.4934569128235</v>
      </c>
      <c r="AC22" t="n">
        <v>239.2505726040391</v>
      </c>
      <c r="AD22" t="n">
        <v>193308.6747084529</v>
      </c>
      <c r="AE22" t="n">
        <v>264493.4569128235</v>
      </c>
      <c r="AF22" t="n">
        <v>4.030410903408596e-06</v>
      </c>
      <c r="AG22" t="n">
        <v>7.682291666666667</v>
      </c>
      <c r="AH22" t="n">
        <v>239250.5726040391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11.2959</v>
      </c>
      <c r="E23" t="n">
        <v>8.85</v>
      </c>
      <c r="F23" t="n">
        <v>5.26</v>
      </c>
      <c r="G23" t="n">
        <v>26.28</v>
      </c>
      <c r="H23" t="n">
        <v>0.38</v>
      </c>
      <c r="I23" t="n">
        <v>12</v>
      </c>
      <c r="J23" t="n">
        <v>295.88</v>
      </c>
      <c r="K23" t="n">
        <v>61.2</v>
      </c>
      <c r="L23" t="n">
        <v>6.25</v>
      </c>
      <c r="M23" t="n">
        <v>10</v>
      </c>
      <c r="N23" t="n">
        <v>83.43000000000001</v>
      </c>
      <c r="O23" t="n">
        <v>36726.12</v>
      </c>
      <c r="P23" t="n">
        <v>91.67</v>
      </c>
      <c r="Q23" t="n">
        <v>202.81</v>
      </c>
      <c r="R23" t="n">
        <v>24.43</v>
      </c>
      <c r="S23" t="n">
        <v>13.89</v>
      </c>
      <c r="T23" t="n">
        <v>3552.95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193.2857547795934</v>
      </c>
      <c r="AB23" t="n">
        <v>264.462096855002</v>
      </c>
      <c r="AC23" t="n">
        <v>239.222205506122</v>
      </c>
      <c r="AD23" t="n">
        <v>193285.7547795934</v>
      </c>
      <c r="AE23" t="n">
        <v>264462.096855002</v>
      </c>
      <c r="AF23" t="n">
        <v>4.030660680980695e-06</v>
      </c>
      <c r="AG23" t="n">
        <v>7.682291666666667</v>
      </c>
      <c r="AH23" t="n">
        <v>239222.205506122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11.2831</v>
      </c>
      <c r="E24" t="n">
        <v>8.859999999999999</v>
      </c>
      <c r="F24" t="n">
        <v>5.27</v>
      </c>
      <c r="G24" t="n">
        <v>26.33</v>
      </c>
      <c r="H24" t="n">
        <v>0.39</v>
      </c>
      <c r="I24" t="n">
        <v>12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91.67</v>
      </c>
      <c r="Q24" t="n">
        <v>202.81</v>
      </c>
      <c r="R24" t="n">
        <v>24.85</v>
      </c>
      <c r="S24" t="n">
        <v>13.89</v>
      </c>
      <c r="T24" t="n">
        <v>3763.55</v>
      </c>
      <c r="U24" t="n">
        <v>0.5600000000000001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193.3805210829755</v>
      </c>
      <c r="AB24" t="n">
        <v>264.5917602920836</v>
      </c>
      <c r="AC24" t="n">
        <v>239.3394940467523</v>
      </c>
      <c r="AD24" t="n">
        <v>193380.5210829755</v>
      </c>
      <c r="AE24" t="n">
        <v>264591.7602920835</v>
      </c>
      <c r="AF24" t="n">
        <v>4.026093319662292e-06</v>
      </c>
      <c r="AG24" t="n">
        <v>7.690972222222222</v>
      </c>
      <c r="AH24" t="n">
        <v>239339.4940467523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11.3935</v>
      </c>
      <c r="E25" t="n">
        <v>8.779999999999999</v>
      </c>
      <c r="F25" t="n">
        <v>5.24</v>
      </c>
      <c r="G25" t="n">
        <v>28.55</v>
      </c>
      <c r="H25" t="n">
        <v>0.4</v>
      </c>
      <c r="I25" t="n">
        <v>11</v>
      </c>
      <c r="J25" t="n">
        <v>296.92</v>
      </c>
      <c r="K25" t="n">
        <v>61.2</v>
      </c>
      <c r="L25" t="n">
        <v>6.75</v>
      </c>
      <c r="M25" t="n">
        <v>9</v>
      </c>
      <c r="N25" t="n">
        <v>83.97</v>
      </c>
      <c r="O25" t="n">
        <v>36854.25</v>
      </c>
      <c r="P25" t="n">
        <v>91.01000000000001</v>
      </c>
      <c r="Q25" t="n">
        <v>202.83</v>
      </c>
      <c r="R25" t="n">
        <v>23.78</v>
      </c>
      <c r="S25" t="n">
        <v>13.89</v>
      </c>
      <c r="T25" t="n">
        <v>3234.32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192.410815067532</v>
      </c>
      <c r="AB25" t="n">
        <v>263.2649657413443</v>
      </c>
      <c r="AC25" t="n">
        <v>238.1393269057673</v>
      </c>
      <c r="AD25" t="n">
        <v>192410.8150675319</v>
      </c>
      <c r="AE25" t="n">
        <v>263264.9657413443</v>
      </c>
      <c r="AF25" t="n">
        <v>4.065486811033521e-06</v>
      </c>
      <c r="AG25" t="n">
        <v>7.621527777777778</v>
      </c>
      <c r="AH25" t="n">
        <v>238139.3269057673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11.3848</v>
      </c>
      <c r="E26" t="n">
        <v>8.779999999999999</v>
      </c>
      <c r="F26" t="n">
        <v>5.24</v>
      </c>
      <c r="G26" t="n">
        <v>28.59</v>
      </c>
      <c r="H26" t="n">
        <v>0.42</v>
      </c>
      <c r="I26" t="n">
        <v>11</v>
      </c>
      <c r="J26" t="n">
        <v>297.44</v>
      </c>
      <c r="K26" t="n">
        <v>61.2</v>
      </c>
      <c r="L26" t="n">
        <v>7</v>
      </c>
      <c r="M26" t="n">
        <v>9</v>
      </c>
      <c r="N26" t="n">
        <v>84.23999999999999</v>
      </c>
      <c r="O26" t="n">
        <v>36918.48</v>
      </c>
      <c r="P26" t="n">
        <v>91.09999999999999</v>
      </c>
      <c r="Q26" t="n">
        <v>202.84</v>
      </c>
      <c r="R26" t="n">
        <v>24.14</v>
      </c>
      <c r="S26" t="n">
        <v>13.89</v>
      </c>
      <c r="T26" t="n">
        <v>3412.89</v>
      </c>
      <c r="U26" t="n">
        <v>0.58</v>
      </c>
      <c r="V26" t="n">
        <v>0.74</v>
      </c>
      <c r="W26" t="n">
        <v>0.65</v>
      </c>
      <c r="X26" t="n">
        <v>0.2</v>
      </c>
      <c r="Y26" t="n">
        <v>1</v>
      </c>
      <c r="Z26" t="n">
        <v>10</v>
      </c>
      <c r="AA26" t="n">
        <v>192.4981513775395</v>
      </c>
      <c r="AB26" t="n">
        <v>263.3844631337025</v>
      </c>
      <c r="AC26" t="n">
        <v>238.2474196347146</v>
      </c>
      <c r="AD26" t="n">
        <v>192498.1513775395</v>
      </c>
      <c r="AE26" t="n">
        <v>263384.4631337025</v>
      </c>
      <c r="AF26" t="n">
        <v>4.062382432637419e-06</v>
      </c>
      <c r="AG26" t="n">
        <v>7.621527777777778</v>
      </c>
      <c r="AH26" t="n">
        <v>238247.4196347146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11.4767</v>
      </c>
      <c r="E27" t="n">
        <v>8.710000000000001</v>
      </c>
      <c r="F27" t="n">
        <v>5.23</v>
      </c>
      <c r="G27" t="n">
        <v>31.35</v>
      </c>
      <c r="H27" t="n">
        <v>0.43</v>
      </c>
      <c r="I27" t="n">
        <v>10</v>
      </c>
      <c r="J27" t="n">
        <v>297.96</v>
      </c>
      <c r="K27" t="n">
        <v>61.2</v>
      </c>
      <c r="L27" t="n">
        <v>7.25</v>
      </c>
      <c r="M27" t="n">
        <v>8</v>
      </c>
      <c r="N27" t="n">
        <v>84.51000000000001</v>
      </c>
      <c r="O27" t="n">
        <v>36982.83</v>
      </c>
      <c r="P27" t="n">
        <v>90.59</v>
      </c>
      <c r="Q27" t="n">
        <v>202.83</v>
      </c>
      <c r="R27" t="n">
        <v>23.29</v>
      </c>
      <c r="S27" t="n">
        <v>13.89</v>
      </c>
      <c r="T27" t="n">
        <v>2995.34</v>
      </c>
      <c r="U27" t="n">
        <v>0.6</v>
      </c>
      <c r="V27" t="n">
        <v>0.74</v>
      </c>
      <c r="W27" t="n">
        <v>0.66</v>
      </c>
      <c r="X27" t="n">
        <v>0.19</v>
      </c>
      <c r="Y27" t="n">
        <v>1</v>
      </c>
      <c r="Z27" t="n">
        <v>10</v>
      </c>
      <c r="AA27" t="n">
        <v>191.7637374377434</v>
      </c>
      <c r="AB27" t="n">
        <v>262.3796055812177</v>
      </c>
      <c r="AC27" t="n">
        <v>237.3384642767122</v>
      </c>
      <c r="AD27" t="n">
        <v>191763.7374377434</v>
      </c>
      <c r="AE27" t="n">
        <v>262379.6055812177</v>
      </c>
      <c r="AF27" t="n">
        <v>4.095174659603143e-06</v>
      </c>
      <c r="AG27" t="n">
        <v>7.560763888888889</v>
      </c>
      <c r="AH27" t="n">
        <v>237338.4642767122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11.4939</v>
      </c>
      <c r="E28" t="n">
        <v>8.699999999999999</v>
      </c>
      <c r="F28" t="n">
        <v>5.21</v>
      </c>
      <c r="G28" t="n">
        <v>31.27</v>
      </c>
      <c r="H28" t="n">
        <v>0.45</v>
      </c>
      <c r="I28" t="n">
        <v>10</v>
      </c>
      <c r="J28" t="n">
        <v>298.48</v>
      </c>
      <c r="K28" t="n">
        <v>61.2</v>
      </c>
      <c r="L28" t="n">
        <v>7.5</v>
      </c>
      <c r="M28" t="n">
        <v>8</v>
      </c>
      <c r="N28" t="n">
        <v>84.79000000000001</v>
      </c>
      <c r="O28" t="n">
        <v>37047.29</v>
      </c>
      <c r="P28" t="n">
        <v>90.37</v>
      </c>
      <c r="Q28" t="n">
        <v>202.81</v>
      </c>
      <c r="R28" t="n">
        <v>23.11</v>
      </c>
      <c r="S28" t="n">
        <v>13.89</v>
      </c>
      <c r="T28" t="n">
        <v>2904.64</v>
      </c>
      <c r="U28" t="n">
        <v>0.6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191.5188174811993</v>
      </c>
      <c r="AB28" t="n">
        <v>262.0444952915683</v>
      </c>
      <c r="AC28" t="n">
        <v>237.0353364427766</v>
      </c>
      <c r="AD28" t="n">
        <v>191518.8174811993</v>
      </c>
      <c r="AE28" t="n">
        <v>262044.4952915683</v>
      </c>
      <c r="AF28" t="n">
        <v>4.101312051374748e-06</v>
      </c>
      <c r="AG28" t="n">
        <v>7.552083333333333</v>
      </c>
      <c r="AH28" t="n">
        <v>237035.3364427765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11.4917</v>
      </c>
      <c r="E29" t="n">
        <v>8.699999999999999</v>
      </c>
      <c r="F29" t="n">
        <v>5.21</v>
      </c>
      <c r="G29" t="n">
        <v>31.28</v>
      </c>
      <c r="H29" t="n">
        <v>0.46</v>
      </c>
      <c r="I29" t="n">
        <v>10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90.48</v>
      </c>
      <c r="Q29" t="n">
        <v>202.81</v>
      </c>
      <c r="R29" t="n">
        <v>23.1</v>
      </c>
      <c r="S29" t="n">
        <v>13.89</v>
      </c>
      <c r="T29" t="n">
        <v>2899.88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191.5818399569641</v>
      </c>
      <c r="AB29" t="n">
        <v>262.1307254232651</v>
      </c>
      <c r="AC29" t="n">
        <v>237.113336891729</v>
      </c>
      <c r="AD29" t="n">
        <v>191581.8399569641</v>
      </c>
      <c r="AE29" t="n">
        <v>262130.7254232651</v>
      </c>
      <c r="AF29" t="n">
        <v>4.100527036148148e-06</v>
      </c>
      <c r="AG29" t="n">
        <v>7.552083333333333</v>
      </c>
      <c r="AH29" t="n">
        <v>237113.336891729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11.4829</v>
      </c>
      <c r="E30" t="n">
        <v>8.710000000000001</v>
      </c>
      <c r="F30" t="n">
        <v>5.22</v>
      </c>
      <c r="G30" t="n">
        <v>31.32</v>
      </c>
      <c r="H30" t="n">
        <v>0.48</v>
      </c>
      <c r="I30" t="n">
        <v>10</v>
      </c>
      <c r="J30" t="n">
        <v>299.53</v>
      </c>
      <c r="K30" t="n">
        <v>61.2</v>
      </c>
      <c r="L30" t="n">
        <v>8</v>
      </c>
      <c r="M30" t="n">
        <v>8</v>
      </c>
      <c r="N30" t="n">
        <v>85.33</v>
      </c>
      <c r="O30" t="n">
        <v>37176.68</v>
      </c>
      <c r="P30" t="n">
        <v>90.38</v>
      </c>
      <c r="Q30" t="n">
        <v>202.83</v>
      </c>
      <c r="R30" t="n">
        <v>23.3</v>
      </c>
      <c r="S30" t="n">
        <v>13.89</v>
      </c>
      <c r="T30" t="n">
        <v>3000.78</v>
      </c>
      <c r="U30" t="n">
        <v>0.6</v>
      </c>
      <c r="V30" t="n">
        <v>0.74</v>
      </c>
      <c r="W30" t="n">
        <v>0.65</v>
      </c>
      <c r="X30" t="n">
        <v>0.18</v>
      </c>
      <c r="Y30" t="n">
        <v>1</v>
      </c>
      <c r="Z30" t="n">
        <v>10</v>
      </c>
      <c r="AA30" t="n">
        <v>191.6057537527929</v>
      </c>
      <c r="AB30" t="n">
        <v>262.1634453337203</v>
      </c>
      <c r="AC30" t="n">
        <v>237.142934059853</v>
      </c>
      <c r="AD30" t="n">
        <v>191605.7537527929</v>
      </c>
      <c r="AE30" t="n">
        <v>262163.4453337203</v>
      </c>
      <c r="AF30" t="n">
        <v>4.097386975241746e-06</v>
      </c>
      <c r="AG30" t="n">
        <v>7.560763888888889</v>
      </c>
      <c r="AH30" t="n">
        <v>237142.934059853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11.5793</v>
      </c>
      <c r="E31" t="n">
        <v>8.640000000000001</v>
      </c>
      <c r="F31" t="n">
        <v>5.2</v>
      </c>
      <c r="G31" t="n">
        <v>34.68</v>
      </c>
      <c r="H31" t="n">
        <v>0.49</v>
      </c>
      <c r="I31" t="n">
        <v>9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89.95999999999999</v>
      </c>
      <c r="Q31" t="n">
        <v>202.82</v>
      </c>
      <c r="R31" t="n">
        <v>22.71</v>
      </c>
      <c r="S31" t="n">
        <v>13.89</v>
      </c>
      <c r="T31" t="n">
        <v>2707.41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190.7071414507275</v>
      </c>
      <c r="AB31" t="n">
        <v>260.9339243380583</v>
      </c>
      <c r="AC31" t="n">
        <v>236.030756822373</v>
      </c>
      <c r="AD31" t="n">
        <v>190707.1414507275</v>
      </c>
      <c r="AE31" t="n">
        <v>260933.9243380582</v>
      </c>
      <c r="AF31" t="n">
        <v>4.131784915170971e-06</v>
      </c>
      <c r="AG31" t="n">
        <v>7.5</v>
      </c>
      <c r="AH31" t="n">
        <v>236030.756822373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11.5849</v>
      </c>
      <c r="E32" t="n">
        <v>8.630000000000001</v>
      </c>
      <c r="F32" t="n">
        <v>5.2</v>
      </c>
      <c r="G32" t="n">
        <v>34.65</v>
      </c>
      <c r="H32" t="n">
        <v>0.5</v>
      </c>
      <c r="I32" t="n">
        <v>9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89.79000000000001</v>
      </c>
      <c r="Q32" t="n">
        <v>202.83</v>
      </c>
      <c r="R32" t="n">
        <v>22.58</v>
      </c>
      <c r="S32" t="n">
        <v>13.89</v>
      </c>
      <c r="T32" t="n">
        <v>2645.22</v>
      </c>
      <c r="U32" t="n">
        <v>0.62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190.5999931162343</v>
      </c>
      <c r="AB32" t="n">
        <v>260.7873192597538</v>
      </c>
      <c r="AC32" t="n">
        <v>235.8981435269803</v>
      </c>
      <c r="AD32" t="n">
        <v>190599.9931162343</v>
      </c>
      <c r="AE32" t="n">
        <v>260787.3192597537</v>
      </c>
      <c r="AF32" t="n">
        <v>4.133783135747772e-06</v>
      </c>
      <c r="AG32" t="n">
        <v>7.491319444444445</v>
      </c>
      <c r="AH32" t="n">
        <v>235898.1435269803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11.5774</v>
      </c>
      <c r="E33" t="n">
        <v>8.640000000000001</v>
      </c>
      <c r="F33" t="n">
        <v>5.2</v>
      </c>
      <c r="G33" t="n">
        <v>34.69</v>
      </c>
      <c r="H33" t="n">
        <v>0.52</v>
      </c>
      <c r="I33" t="n">
        <v>9</v>
      </c>
      <c r="J33" t="n">
        <v>301.11</v>
      </c>
      <c r="K33" t="n">
        <v>61.2</v>
      </c>
      <c r="L33" t="n">
        <v>8.75</v>
      </c>
      <c r="M33" t="n">
        <v>7</v>
      </c>
      <c r="N33" t="n">
        <v>86.16</v>
      </c>
      <c r="O33" t="n">
        <v>37371.47</v>
      </c>
      <c r="P33" t="n">
        <v>89.79000000000001</v>
      </c>
      <c r="Q33" t="n">
        <v>202.81</v>
      </c>
      <c r="R33" t="n">
        <v>22.65</v>
      </c>
      <c r="S33" t="n">
        <v>13.89</v>
      </c>
      <c r="T33" t="n">
        <v>2677.71</v>
      </c>
      <c r="U33" t="n">
        <v>0.61</v>
      </c>
      <c r="V33" t="n">
        <v>0.74</v>
      </c>
      <c r="W33" t="n">
        <v>0.66</v>
      </c>
      <c r="X33" t="n">
        <v>0.17</v>
      </c>
      <c r="Y33" t="n">
        <v>1</v>
      </c>
      <c r="Z33" t="n">
        <v>10</v>
      </c>
      <c r="AA33" t="n">
        <v>190.6364985546178</v>
      </c>
      <c r="AB33" t="n">
        <v>260.8372676110563</v>
      </c>
      <c r="AC33" t="n">
        <v>235.9433248777376</v>
      </c>
      <c r="AD33" t="n">
        <v>190636.4985546178</v>
      </c>
      <c r="AE33" t="n">
        <v>260837.2676110563</v>
      </c>
      <c r="AF33" t="n">
        <v>4.131106947475271e-06</v>
      </c>
      <c r="AG33" t="n">
        <v>7.5</v>
      </c>
      <c r="AH33" t="n">
        <v>235943.3248777376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11.5793</v>
      </c>
      <c r="E34" t="n">
        <v>8.640000000000001</v>
      </c>
      <c r="F34" t="n">
        <v>5.2</v>
      </c>
      <c r="G34" t="n">
        <v>34.68</v>
      </c>
      <c r="H34" t="n">
        <v>0.53</v>
      </c>
      <c r="I34" t="n">
        <v>9</v>
      </c>
      <c r="J34" t="n">
        <v>301.64</v>
      </c>
      <c r="K34" t="n">
        <v>61.2</v>
      </c>
      <c r="L34" t="n">
        <v>9</v>
      </c>
      <c r="M34" t="n">
        <v>7</v>
      </c>
      <c r="N34" t="n">
        <v>86.44</v>
      </c>
      <c r="O34" t="n">
        <v>37436.63</v>
      </c>
      <c r="P34" t="n">
        <v>89.68000000000001</v>
      </c>
      <c r="Q34" t="n">
        <v>202.82</v>
      </c>
      <c r="R34" t="n">
        <v>22.72</v>
      </c>
      <c r="S34" t="n">
        <v>13.89</v>
      </c>
      <c r="T34" t="n">
        <v>2713.58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190.5755490056965</v>
      </c>
      <c r="AB34" t="n">
        <v>260.7538737493179</v>
      </c>
      <c r="AC34" t="n">
        <v>235.8678900091193</v>
      </c>
      <c r="AD34" t="n">
        <v>190575.5490056965</v>
      </c>
      <c r="AE34" t="n">
        <v>260753.8737493179</v>
      </c>
      <c r="AF34" t="n">
        <v>4.131784915170971e-06</v>
      </c>
      <c r="AG34" t="n">
        <v>7.5</v>
      </c>
      <c r="AH34" t="n">
        <v>235867.8900091193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11.675</v>
      </c>
      <c r="E35" t="n">
        <v>8.57</v>
      </c>
      <c r="F35" t="n">
        <v>5.18</v>
      </c>
      <c r="G35" t="n">
        <v>38.89</v>
      </c>
      <c r="H35" t="n">
        <v>0.55</v>
      </c>
      <c r="I35" t="n">
        <v>8</v>
      </c>
      <c r="J35" t="n">
        <v>302.17</v>
      </c>
      <c r="K35" t="n">
        <v>61.2</v>
      </c>
      <c r="L35" t="n">
        <v>9.25</v>
      </c>
      <c r="M35" t="n">
        <v>6</v>
      </c>
      <c r="N35" t="n">
        <v>86.72</v>
      </c>
      <c r="O35" t="n">
        <v>37501.91</v>
      </c>
      <c r="P35" t="n">
        <v>89.34</v>
      </c>
      <c r="Q35" t="n">
        <v>202.81</v>
      </c>
      <c r="R35" t="n">
        <v>22.26</v>
      </c>
      <c r="S35" t="n">
        <v>13.89</v>
      </c>
      <c r="T35" t="n">
        <v>2490.63</v>
      </c>
      <c r="U35" t="n">
        <v>0.62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189.9012611497758</v>
      </c>
      <c r="AB35" t="n">
        <v>259.8312833573669</v>
      </c>
      <c r="AC35" t="n">
        <v>235.0333503493121</v>
      </c>
      <c r="AD35" t="n">
        <v>189901.2611497758</v>
      </c>
      <c r="AE35" t="n">
        <v>259831.2833573669</v>
      </c>
      <c r="AF35" t="n">
        <v>4.165933077528096e-06</v>
      </c>
      <c r="AG35" t="n">
        <v>7.439236111111111</v>
      </c>
      <c r="AH35" t="n">
        <v>235033.3503493121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11.6762</v>
      </c>
      <c r="E36" t="n">
        <v>8.56</v>
      </c>
      <c r="F36" t="n">
        <v>5.18</v>
      </c>
      <c r="G36" t="n">
        <v>38.88</v>
      </c>
      <c r="H36" t="n">
        <v>0.5600000000000001</v>
      </c>
      <c r="I36" t="n">
        <v>8</v>
      </c>
      <c r="J36" t="n">
        <v>302.7</v>
      </c>
      <c r="K36" t="n">
        <v>61.2</v>
      </c>
      <c r="L36" t="n">
        <v>9.5</v>
      </c>
      <c r="M36" t="n">
        <v>6</v>
      </c>
      <c r="N36" t="n">
        <v>87</v>
      </c>
      <c r="O36" t="n">
        <v>37567.32</v>
      </c>
      <c r="P36" t="n">
        <v>89.38</v>
      </c>
      <c r="Q36" t="n">
        <v>202.82</v>
      </c>
      <c r="R36" t="n">
        <v>22.15</v>
      </c>
      <c r="S36" t="n">
        <v>13.89</v>
      </c>
      <c r="T36" t="n">
        <v>2436.87</v>
      </c>
      <c r="U36" t="n">
        <v>0.63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189.9141844237059</v>
      </c>
      <c r="AB36" t="n">
        <v>259.8489655508927</v>
      </c>
      <c r="AC36" t="n">
        <v>235.049344979105</v>
      </c>
      <c r="AD36" t="n">
        <v>189914.1844237059</v>
      </c>
      <c r="AE36" t="n">
        <v>259848.9655508928</v>
      </c>
      <c r="AF36" t="n">
        <v>4.166361267651697e-06</v>
      </c>
      <c r="AG36" t="n">
        <v>7.430555555555555</v>
      </c>
      <c r="AH36" t="n">
        <v>235049.344979105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11.6758</v>
      </c>
      <c r="E37" t="n">
        <v>8.56</v>
      </c>
      <c r="F37" t="n">
        <v>5.18</v>
      </c>
      <c r="G37" t="n">
        <v>38.88</v>
      </c>
      <c r="H37" t="n">
        <v>0.57</v>
      </c>
      <c r="I37" t="n">
        <v>8</v>
      </c>
      <c r="J37" t="n">
        <v>303.23</v>
      </c>
      <c r="K37" t="n">
        <v>61.2</v>
      </c>
      <c r="L37" t="n">
        <v>9.75</v>
      </c>
      <c r="M37" t="n">
        <v>6</v>
      </c>
      <c r="N37" t="n">
        <v>87.28</v>
      </c>
      <c r="O37" t="n">
        <v>37632.84</v>
      </c>
      <c r="P37" t="n">
        <v>89.31999999999999</v>
      </c>
      <c r="Q37" t="n">
        <v>202.83</v>
      </c>
      <c r="R37" t="n">
        <v>22.01</v>
      </c>
      <c r="S37" t="n">
        <v>13.89</v>
      </c>
      <c r="T37" t="n">
        <v>2365.02</v>
      </c>
      <c r="U37" t="n">
        <v>0.63</v>
      </c>
      <c r="V37" t="n">
        <v>0.75</v>
      </c>
      <c r="W37" t="n">
        <v>0.65</v>
      </c>
      <c r="X37" t="n">
        <v>0.15</v>
      </c>
      <c r="Y37" t="n">
        <v>1</v>
      </c>
      <c r="Z37" t="n">
        <v>10</v>
      </c>
      <c r="AA37" t="n">
        <v>189.8881261543937</v>
      </c>
      <c r="AB37" t="n">
        <v>259.81331147721</v>
      </c>
      <c r="AC37" t="n">
        <v>235.0170936801737</v>
      </c>
      <c r="AD37" t="n">
        <v>189888.1261543937</v>
      </c>
      <c r="AE37" t="n">
        <v>259813.31147721</v>
      </c>
      <c r="AF37" t="n">
        <v>4.166218537610497e-06</v>
      </c>
      <c r="AG37" t="n">
        <v>7.430555555555555</v>
      </c>
      <c r="AH37" t="n">
        <v>235017.0936801737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11.6811</v>
      </c>
      <c r="E38" t="n">
        <v>8.56</v>
      </c>
      <c r="F38" t="n">
        <v>5.18</v>
      </c>
      <c r="G38" t="n">
        <v>38.85</v>
      </c>
      <c r="H38" t="n">
        <v>0.59</v>
      </c>
      <c r="I38" t="n">
        <v>8</v>
      </c>
      <c r="J38" t="n">
        <v>303.76</v>
      </c>
      <c r="K38" t="n">
        <v>61.2</v>
      </c>
      <c r="L38" t="n">
        <v>10</v>
      </c>
      <c r="M38" t="n">
        <v>6</v>
      </c>
      <c r="N38" t="n">
        <v>87.56999999999999</v>
      </c>
      <c r="O38" t="n">
        <v>37698.48</v>
      </c>
      <c r="P38" t="n">
        <v>89.03</v>
      </c>
      <c r="Q38" t="n">
        <v>202.82</v>
      </c>
      <c r="R38" t="n">
        <v>22.02</v>
      </c>
      <c r="S38" t="n">
        <v>13.89</v>
      </c>
      <c r="T38" t="n">
        <v>2369.88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189.7277765879794</v>
      </c>
      <c r="AB38" t="n">
        <v>259.5939141263185</v>
      </c>
      <c r="AC38" t="n">
        <v>234.8186353045251</v>
      </c>
      <c r="AD38" t="n">
        <v>189727.7765879794</v>
      </c>
      <c r="AE38" t="n">
        <v>259593.9141263185</v>
      </c>
      <c r="AF38" t="n">
        <v>4.168109710656399e-06</v>
      </c>
      <c r="AG38" t="n">
        <v>7.430555555555555</v>
      </c>
      <c r="AH38" t="n">
        <v>234818.6353045251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11.6925</v>
      </c>
      <c r="E39" t="n">
        <v>8.550000000000001</v>
      </c>
      <c r="F39" t="n">
        <v>5.17</v>
      </c>
      <c r="G39" t="n">
        <v>38.79</v>
      </c>
      <c r="H39" t="n">
        <v>0.6</v>
      </c>
      <c r="I39" t="n">
        <v>8</v>
      </c>
      <c r="J39" t="n">
        <v>304.3</v>
      </c>
      <c r="K39" t="n">
        <v>61.2</v>
      </c>
      <c r="L39" t="n">
        <v>10.25</v>
      </c>
      <c r="M39" t="n">
        <v>6</v>
      </c>
      <c r="N39" t="n">
        <v>87.84999999999999</v>
      </c>
      <c r="O39" t="n">
        <v>37764.25</v>
      </c>
      <c r="P39" t="n">
        <v>88.78</v>
      </c>
      <c r="Q39" t="n">
        <v>202.81</v>
      </c>
      <c r="R39" t="n">
        <v>21.85</v>
      </c>
      <c r="S39" t="n">
        <v>13.89</v>
      </c>
      <c r="T39" t="n">
        <v>2284.09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189.5303237384108</v>
      </c>
      <c r="AB39" t="n">
        <v>259.3237504265339</v>
      </c>
      <c r="AC39" t="n">
        <v>234.5742556490708</v>
      </c>
      <c r="AD39" t="n">
        <v>189530.3237384108</v>
      </c>
      <c r="AE39" t="n">
        <v>259323.7504265339</v>
      </c>
      <c r="AF39" t="n">
        <v>4.172177516830602e-06</v>
      </c>
      <c r="AG39" t="n">
        <v>7.421875</v>
      </c>
      <c r="AH39" t="n">
        <v>234574.2556490708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11.6853</v>
      </c>
      <c r="E40" t="n">
        <v>8.56</v>
      </c>
      <c r="F40" t="n">
        <v>5.18</v>
      </c>
      <c r="G40" t="n">
        <v>38.83</v>
      </c>
      <c r="H40" t="n">
        <v>0.61</v>
      </c>
      <c r="I40" t="n">
        <v>8</v>
      </c>
      <c r="J40" t="n">
        <v>304.83</v>
      </c>
      <c r="K40" t="n">
        <v>61.2</v>
      </c>
      <c r="L40" t="n">
        <v>10.5</v>
      </c>
      <c r="M40" t="n">
        <v>6</v>
      </c>
      <c r="N40" t="n">
        <v>88.13</v>
      </c>
      <c r="O40" t="n">
        <v>37830.13</v>
      </c>
      <c r="P40" t="n">
        <v>88.77</v>
      </c>
      <c r="Q40" t="n">
        <v>202.85</v>
      </c>
      <c r="R40" t="n">
        <v>21.94</v>
      </c>
      <c r="S40" t="n">
        <v>13.89</v>
      </c>
      <c r="T40" t="n">
        <v>2327.52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189.5867512627501</v>
      </c>
      <c r="AB40" t="n">
        <v>259.4009570547416</v>
      </c>
      <c r="AC40" t="n">
        <v>234.6440937850425</v>
      </c>
      <c r="AD40" t="n">
        <v>189586.7512627501</v>
      </c>
      <c r="AE40" t="n">
        <v>259400.9570547416</v>
      </c>
      <c r="AF40" t="n">
        <v>4.169608376088999e-06</v>
      </c>
      <c r="AG40" t="n">
        <v>7.430555555555555</v>
      </c>
      <c r="AH40" t="n">
        <v>234644.0937850425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11.7816</v>
      </c>
      <c r="E41" t="n">
        <v>8.49</v>
      </c>
      <c r="F41" t="n">
        <v>5.16</v>
      </c>
      <c r="G41" t="n">
        <v>44.24</v>
      </c>
      <c r="H41" t="n">
        <v>0.63</v>
      </c>
      <c r="I41" t="n">
        <v>7</v>
      </c>
      <c r="J41" t="n">
        <v>305.37</v>
      </c>
      <c r="K41" t="n">
        <v>61.2</v>
      </c>
      <c r="L41" t="n">
        <v>10.75</v>
      </c>
      <c r="M41" t="n">
        <v>5</v>
      </c>
      <c r="N41" t="n">
        <v>88.42</v>
      </c>
      <c r="O41" t="n">
        <v>37896.14</v>
      </c>
      <c r="P41" t="n">
        <v>88.41</v>
      </c>
      <c r="Q41" t="n">
        <v>202.81</v>
      </c>
      <c r="R41" t="n">
        <v>21.51</v>
      </c>
      <c r="S41" t="n">
        <v>13.89</v>
      </c>
      <c r="T41" t="n">
        <v>2121.25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188.9145399293923</v>
      </c>
      <c r="AB41" t="n">
        <v>258.4812078525709</v>
      </c>
      <c r="AC41" t="n">
        <v>233.8121241558506</v>
      </c>
      <c r="AD41" t="n">
        <v>188914.5399293923</v>
      </c>
      <c r="AE41" t="n">
        <v>258481.2078525709</v>
      </c>
      <c r="AF41" t="n">
        <v>4.203970633507925e-06</v>
      </c>
      <c r="AG41" t="n">
        <v>7.369791666666667</v>
      </c>
      <c r="AH41" t="n">
        <v>233812.1241558506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11.7925</v>
      </c>
      <c r="E42" t="n">
        <v>8.48</v>
      </c>
      <c r="F42" t="n">
        <v>5.15</v>
      </c>
      <c r="G42" t="n">
        <v>44.17</v>
      </c>
      <c r="H42" t="n">
        <v>0.64</v>
      </c>
      <c r="I42" t="n">
        <v>7</v>
      </c>
      <c r="J42" t="n">
        <v>305.9</v>
      </c>
      <c r="K42" t="n">
        <v>61.2</v>
      </c>
      <c r="L42" t="n">
        <v>11</v>
      </c>
      <c r="M42" t="n">
        <v>5</v>
      </c>
      <c r="N42" t="n">
        <v>88.7</v>
      </c>
      <c r="O42" t="n">
        <v>37962.28</v>
      </c>
      <c r="P42" t="n">
        <v>88.37</v>
      </c>
      <c r="Q42" t="n">
        <v>202.81</v>
      </c>
      <c r="R42" t="n">
        <v>21.31</v>
      </c>
      <c r="S42" t="n">
        <v>13.89</v>
      </c>
      <c r="T42" t="n">
        <v>2018.17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188.818775494168</v>
      </c>
      <c r="AB42" t="n">
        <v>258.3501787274684</v>
      </c>
      <c r="AC42" t="n">
        <v>233.6936002665473</v>
      </c>
      <c r="AD42" t="n">
        <v>188818.775494168</v>
      </c>
      <c r="AE42" t="n">
        <v>258350.1787274684</v>
      </c>
      <c r="AF42" t="n">
        <v>4.207860027130628e-06</v>
      </c>
      <c r="AG42" t="n">
        <v>7.361111111111111</v>
      </c>
      <c r="AH42" t="n">
        <v>233693.6002665473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11.7905</v>
      </c>
      <c r="E43" t="n">
        <v>8.48</v>
      </c>
      <c r="F43" t="n">
        <v>5.16</v>
      </c>
      <c r="G43" t="n">
        <v>44.19</v>
      </c>
      <c r="H43" t="n">
        <v>0.65</v>
      </c>
      <c r="I43" t="n">
        <v>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88.48</v>
      </c>
      <c r="Q43" t="n">
        <v>202.81</v>
      </c>
      <c r="R43" t="n">
        <v>21.23</v>
      </c>
      <c r="S43" t="n">
        <v>13.89</v>
      </c>
      <c r="T43" t="n">
        <v>1979.06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188.9055841711466</v>
      </c>
      <c r="AB43" t="n">
        <v>258.4689541890391</v>
      </c>
      <c r="AC43" t="n">
        <v>233.8010399647681</v>
      </c>
      <c r="AD43" t="n">
        <v>188905.5841711466</v>
      </c>
      <c r="AE43" t="n">
        <v>258468.9541890391</v>
      </c>
      <c r="AF43" t="n">
        <v>4.207146376924627e-06</v>
      </c>
      <c r="AG43" t="n">
        <v>7.361111111111111</v>
      </c>
      <c r="AH43" t="n">
        <v>233801.0399647681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11.7874</v>
      </c>
      <c r="E44" t="n">
        <v>8.48</v>
      </c>
      <c r="F44" t="n">
        <v>5.16</v>
      </c>
      <c r="G44" t="n">
        <v>44.2</v>
      </c>
      <c r="H44" t="n">
        <v>0.67</v>
      </c>
      <c r="I44" t="n">
        <v>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88.58</v>
      </c>
      <c r="Q44" t="n">
        <v>202.81</v>
      </c>
      <c r="R44" t="n">
        <v>21.38</v>
      </c>
      <c r="S44" t="n">
        <v>13.89</v>
      </c>
      <c r="T44" t="n">
        <v>2052.69</v>
      </c>
      <c r="U44" t="n">
        <v>0.65</v>
      </c>
      <c r="V44" t="n">
        <v>0.75</v>
      </c>
      <c r="W44" t="n">
        <v>0.65</v>
      </c>
      <c r="X44" t="n">
        <v>0.12</v>
      </c>
      <c r="Y44" t="n">
        <v>1</v>
      </c>
      <c r="Z44" t="n">
        <v>10</v>
      </c>
      <c r="AA44" t="n">
        <v>188.9661262404806</v>
      </c>
      <c r="AB44" t="n">
        <v>258.5517905192293</v>
      </c>
      <c r="AC44" t="n">
        <v>233.8759705118665</v>
      </c>
      <c r="AD44" t="n">
        <v>188966.1262404806</v>
      </c>
      <c r="AE44" t="n">
        <v>258551.7905192293</v>
      </c>
      <c r="AF44" t="n">
        <v>4.206040219105326e-06</v>
      </c>
      <c r="AG44" t="n">
        <v>7.361111111111111</v>
      </c>
      <c r="AH44" t="n">
        <v>233875.9705118665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11.7743</v>
      </c>
      <c r="E45" t="n">
        <v>8.49</v>
      </c>
      <c r="F45" t="n">
        <v>5.17</v>
      </c>
      <c r="G45" t="n">
        <v>44.29</v>
      </c>
      <c r="H45" t="n">
        <v>0.68</v>
      </c>
      <c r="I45" t="n">
        <v>7</v>
      </c>
      <c r="J45" t="n">
        <v>307.52</v>
      </c>
      <c r="K45" t="n">
        <v>61.2</v>
      </c>
      <c r="L45" t="n">
        <v>11.75</v>
      </c>
      <c r="M45" t="n">
        <v>5</v>
      </c>
      <c r="N45" t="n">
        <v>89.56999999999999</v>
      </c>
      <c r="O45" t="n">
        <v>38161.42</v>
      </c>
      <c r="P45" t="n">
        <v>88.64</v>
      </c>
      <c r="Q45" t="n">
        <v>202.83</v>
      </c>
      <c r="R45" t="n">
        <v>21.66</v>
      </c>
      <c r="S45" t="n">
        <v>13.89</v>
      </c>
      <c r="T45" t="n">
        <v>2193.62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189.0815541545821</v>
      </c>
      <c r="AB45" t="n">
        <v>258.7097240836231</v>
      </c>
      <c r="AC45" t="n">
        <v>234.0188311185358</v>
      </c>
      <c r="AD45" t="n">
        <v>189081.5541545821</v>
      </c>
      <c r="AE45" t="n">
        <v>258709.7240836232</v>
      </c>
      <c r="AF45" t="n">
        <v>4.201365810256023e-06</v>
      </c>
      <c r="AG45" t="n">
        <v>7.369791666666667</v>
      </c>
      <c r="AH45" t="n">
        <v>234018.8311185358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11.7921</v>
      </c>
      <c r="E46" t="n">
        <v>8.48</v>
      </c>
      <c r="F46" t="n">
        <v>5.15</v>
      </c>
      <c r="G46" t="n">
        <v>44.18</v>
      </c>
      <c r="H46" t="n">
        <v>0.6899999999999999</v>
      </c>
      <c r="I46" t="n">
        <v>7</v>
      </c>
      <c r="J46" t="n">
        <v>308.06</v>
      </c>
      <c r="K46" t="n">
        <v>61.2</v>
      </c>
      <c r="L46" t="n">
        <v>12</v>
      </c>
      <c r="M46" t="n">
        <v>5</v>
      </c>
      <c r="N46" t="n">
        <v>89.86</v>
      </c>
      <c r="O46" t="n">
        <v>38228.06</v>
      </c>
      <c r="P46" t="n">
        <v>88.17</v>
      </c>
      <c r="Q46" t="n">
        <v>202.81</v>
      </c>
      <c r="R46" t="n">
        <v>21.24</v>
      </c>
      <c r="S46" t="n">
        <v>13.89</v>
      </c>
      <c r="T46" t="n">
        <v>1984.1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188.7283282028643</v>
      </c>
      <c r="AB46" t="n">
        <v>258.2264247532539</v>
      </c>
      <c r="AC46" t="n">
        <v>233.581657197942</v>
      </c>
      <c r="AD46" t="n">
        <v>188728.3282028643</v>
      </c>
      <c r="AE46" t="n">
        <v>258226.4247532539</v>
      </c>
      <c r="AF46" t="n">
        <v>4.207717297089427e-06</v>
      </c>
      <c r="AG46" t="n">
        <v>7.361111111111111</v>
      </c>
      <c r="AH46" t="n">
        <v>233581.6571979419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11.7736</v>
      </c>
      <c r="E47" t="n">
        <v>8.49</v>
      </c>
      <c r="F47" t="n">
        <v>5.17</v>
      </c>
      <c r="G47" t="n">
        <v>44.29</v>
      </c>
      <c r="H47" t="n">
        <v>0.71</v>
      </c>
      <c r="I47" t="n">
        <v>7</v>
      </c>
      <c r="J47" t="n">
        <v>308.6</v>
      </c>
      <c r="K47" t="n">
        <v>61.2</v>
      </c>
      <c r="L47" t="n">
        <v>12.25</v>
      </c>
      <c r="M47" t="n">
        <v>5</v>
      </c>
      <c r="N47" t="n">
        <v>90.15000000000001</v>
      </c>
      <c r="O47" t="n">
        <v>38294.82</v>
      </c>
      <c r="P47" t="n">
        <v>88.25</v>
      </c>
      <c r="Q47" t="n">
        <v>202.82</v>
      </c>
      <c r="R47" t="n">
        <v>21.69</v>
      </c>
      <c r="S47" t="n">
        <v>13.89</v>
      </c>
      <c r="T47" t="n">
        <v>2207.63</v>
      </c>
      <c r="U47" t="n">
        <v>0.64</v>
      </c>
      <c r="V47" t="n">
        <v>0.75</v>
      </c>
      <c r="W47" t="n">
        <v>0.65</v>
      </c>
      <c r="X47" t="n">
        <v>0.13</v>
      </c>
      <c r="Y47" t="n">
        <v>1</v>
      </c>
      <c r="Z47" t="n">
        <v>10</v>
      </c>
      <c r="AA47" t="n">
        <v>188.9045496250215</v>
      </c>
      <c r="AB47" t="n">
        <v>258.4675386773897</v>
      </c>
      <c r="AC47" t="n">
        <v>233.7997595475638</v>
      </c>
      <c r="AD47" t="n">
        <v>188904.5496250215</v>
      </c>
      <c r="AE47" t="n">
        <v>258467.5386773897</v>
      </c>
      <c r="AF47" t="n">
        <v>4.201116032683922e-06</v>
      </c>
      <c r="AG47" t="n">
        <v>7.369791666666667</v>
      </c>
      <c r="AH47" t="n">
        <v>233799.7595475639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11.7709</v>
      </c>
      <c r="E48" t="n">
        <v>8.5</v>
      </c>
      <c r="F48" t="n">
        <v>5.17</v>
      </c>
      <c r="G48" t="n">
        <v>44.31</v>
      </c>
      <c r="H48" t="n">
        <v>0.72</v>
      </c>
      <c r="I48" t="n">
        <v>7</v>
      </c>
      <c r="J48" t="n">
        <v>309.14</v>
      </c>
      <c r="K48" t="n">
        <v>61.2</v>
      </c>
      <c r="L48" t="n">
        <v>12.5</v>
      </c>
      <c r="M48" t="n">
        <v>5</v>
      </c>
      <c r="N48" t="n">
        <v>90.44</v>
      </c>
      <c r="O48" t="n">
        <v>38361.7</v>
      </c>
      <c r="P48" t="n">
        <v>88.11</v>
      </c>
      <c r="Q48" t="n">
        <v>202.82</v>
      </c>
      <c r="R48" t="n">
        <v>21.71</v>
      </c>
      <c r="S48" t="n">
        <v>13.89</v>
      </c>
      <c r="T48" t="n">
        <v>2221.78</v>
      </c>
      <c r="U48" t="n">
        <v>0.64</v>
      </c>
      <c r="V48" t="n">
        <v>0.75</v>
      </c>
      <c r="W48" t="n">
        <v>0.65</v>
      </c>
      <c r="X48" t="n">
        <v>0.13</v>
      </c>
      <c r="Y48" t="n">
        <v>1</v>
      </c>
      <c r="Z48" t="n">
        <v>10</v>
      </c>
      <c r="AA48" t="n">
        <v>188.8523614155934</v>
      </c>
      <c r="AB48" t="n">
        <v>258.3961324668689</v>
      </c>
      <c r="AC48" t="n">
        <v>233.7351682455559</v>
      </c>
      <c r="AD48" t="n">
        <v>188852.3614155934</v>
      </c>
      <c r="AE48" t="n">
        <v>258396.1324668689</v>
      </c>
      <c r="AF48" t="n">
        <v>4.200152604905822e-06</v>
      </c>
      <c r="AG48" t="n">
        <v>7.378472222222222</v>
      </c>
      <c r="AH48" t="n">
        <v>233735.1682455559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11.8953</v>
      </c>
      <c r="E49" t="n">
        <v>8.41</v>
      </c>
      <c r="F49" t="n">
        <v>5.13</v>
      </c>
      <c r="G49" t="n">
        <v>51.34</v>
      </c>
      <c r="H49" t="n">
        <v>0.73</v>
      </c>
      <c r="I49" t="n">
        <v>6</v>
      </c>
      <c r="J49" t="n">
        <v>309.68</v>
      </c>
      <c r="K49" t="n">
        <v>61.2</v>
      </c>
      <c r="L49" t="n">
        <v>12.75</v>
      </c>
      <c r="M49" t="n">
        <v>4</v>
      </c>
      <c r="N49" t="n">
        <v>90.73999999999999</v>
      </c>
      <c r="O49" t="n">
        <v>38428.72</v>
      </c>
      <c r="P49" t="n">
        <v>87.45</v>
      </c>
      <c r="Q49" t="n">
        <v>202.81</v>
      </c>
      <c r="R49" t="n">
        <v>20.66</v>
      </c>
      <c r="S49" t="n">
        <v>13.89</v>
      </c>
      <c r="T49" t="n">
        <v>1699.46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187.8731941147809</v>
      </c>
      <c r="AB49" t="n">
        <v>257.0563925680853</v>
      </c>
      <c r="AC49" t="n">
        <v>232.523291242375</v>
      </c>
      <c r="AD49" t="n">
        <v>187873.1941147809</v>
      </c>
      <c r="AE49" t="n">
        <v>257056.3925680853</v>
      </c>
      <c r="AF49" t="n">
        <v>4.244541647719055e-06</v>
      </c>
      <c r="AG49" t="n">
        <v>7.300347222222222</v>
      </c>
      <c r="AH49" t="n">
        <v>232523.291242375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11.8879</v>
      </c>
      <c r="E50" t="n">
        <v>8.41</v>
      </c>
      <c r="F50" t="n">
        <v>5.14</v>
      </c>
      <c r="G50" t="n">
        <v>51.39</v>
      </c>
      <c r="H50" t="n">
        <v>0.75</v>
      </c>
      <c r="I50" t="n">
        <v>6</v>
      </c>
      <c r="J50" t="n">
        <v>310.23</v>
      </c>
      <c r="K50" t="n">
        <v>61.2</v>
      </c>
      <c r="L50" t="n">
        <v>13</v>
      </c>
      <c r="M50" t="n">
        <v>4</v>
      </c>
      <c r="N50" t="n">
        <v>91.03</v>
      </c>
      <c r="O50" t="n">
        <v>38495.87</v>
      </c>
      <c r="P50" t="n">
        <v>87.53</v>
      </c>
      <c r="Q50" t="n">
        <v>202.83</v>
      </c>
      <c r="R50" t="n">
        <v>20.72</v>
      </c>
      <c r="S50" t="n">
        <v>13.89</v>
      </c>
      <c r="T50" t="n">
        <v>1729.92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187.969758055967</v>
      </c>
      <c r="AB50" t="n">
        <v>257.1885156125166</v>
      </c>
      <c r="AC50" t="n">
        <v>232.6428046488817</v>
      </c>
      <c r="AD50" t="n">
        <v>187969.758055967</v>
      </c>
      <c r="AE50" t="n">
        <v>257188.5156125166</v>
      </c>
      <c r="AF50" t="n">
        <v>4.241901141956852e-06</v>
      </c>
      <c r="AG50" t="n">
        <v>7.300347222222222</v>
      </c>
      <c r="AH50" t="n">
        <v>232642.8046488817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11.8879</v>
      </c>
      <c r="E51" t="n">
        <v>8.41</v>
      </c>
      <c r="F51" t="n">
        <v>5.14</v>
      </c>
      <c r="G51" t="n">
        <v>51.39</v>
      </c>
      <c r="H51" t="n">
        <v>0.76</v>
      </c>
      <c r="I51" t="n">
        <v>6</v>
      </c>
      <c r="J51" t="n">
        <v>310.77</v>
      </c>
      <c r="K51" t="n">
        <v>61.2</v>
      </c>
      <c r="L51" t="n">
        <v>13.25</v>
      </c>
      <c r="M51" t="n">
        <v>4</v>
      </c>
      <c r="N51" t="n">
        <v>91.33</v>
      </c>
      <c r="O51" t="n">
        <v>38563.14</v>
      </c>
      <c r="P51" t="n">
        <v>87.51000000000001</v>
      </c>
      <c r="Q51" t="n">
        <v>202.85</v>
      </c>
      <c r="R51" t="n">
        <v>20.8</v>
      </c>
      <c r="S51" t="n">
        <v>13.89</v>
      </c>
      <c r="T51" t="n">
        <v>1767.58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187.9606025977836</v>
      </c>
      <c r="AB51" t="n">
        <v>257.1759887107197</v>
      </c>
      <c r="AC51" t="n">
        <v>232.6314732970106</v>
      </c>
      <c r="AD51" t="n">
        <v>187960.6025977836</v>
      </c>
      <c r="AE51" t="n">
        <v>257175.9887107197</v>
      </c>
      <c r="AF51" t="n">
        <v>4.241901141956852e-06</v>
      </c>
      <c r="AG51" t="n">
        <v>7.300347222222222</v>
      </c>
      <c r="AH51" t="n">
        <v>232631.4732970106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11.8906</v>
      </c>
      <c r="E52" t="n">
        <v>8.41</v>
      </c>
      <c r="F52" t="n">
        <v>5.14</v>
      </c>
      <c r="G52" t="n">
        <v>51.38</v>
      </c>
      <c r="H52" t="n">
        <v>0.77</v>
      </c>
      <c r="I52" t="n">
        <v>6</v>
      </c>
      <c r="J52" t="n">
        <v>311.32</v>
      </c>
      <c r="K52" t="n">
        <v>61.2</v>
      </c>
      <c r="L52" t="n">
        <v>13.5</v>
      </c>
      <c r="M52" t="n">
        <v>4</v>
      </c>
      <c r="N52" t="n">
        <v>91.62</v>
      </c>
      <c r="O52" t="n">
        <v>38630.55</v>
      </c>
      <c r="P52" t="n">
        <v>87.54000000000001</v>
      </c>
      <c r="Q52" t="n">
        <v>202.81</v>
      </c>
      <c r="R52" t="n">
        <v>20.77</v>
      </c>
      <c r="S52" t="n">
        <v>13.89</v>
      </c>
      <c r="T52" t="n">
        <v>1754.93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187.9621361965058</v>
      </c>
      <c r="AB52" t="n">
        <v>257.1780870481489</v>
      </c>
      <c r="AC52" t="n">
        <v>232.6333713720607</v>
      </c>
      <c r="AD52" t="n">
        <v>187962.1361965057</v>
      </c>
      <c r="AE52" t="n">
        <v>257178.0870481489</v>
      </c>
      <c r="AF52" t="n">
        <v>4.242864569734953e-06</v>
      </c>
      <c r="AG52" t="n">
        <v>7.300347222222222</v>
      </c>
      <c r="AH52" t="n">
        <v>232633.3713720607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11.902</v>
      </c>
      <c r="E53" t="n">
        <v>8.4</v>
      </c>
      <c r="F53" t="n">
        <v>5.13</v>
      </c>
      <c r="G53" t="n">
        <v>51.29</v>
      </c>
      <c r="H53" t="n">
        <v>0.79</v>
      </c>
      <c r="I53" t="n">
        <v>6</v>
      </c>
      <c r="J53" t="n">
        <v>311.87</v>
      </c>
      <c r="K53" t="n">
        <v>61.2</v>
      </c>
      <c r="L53" t="n">
        <v>13.75</v>
      </c>
      <c r="M53" t="n">
        <v>4</v>
      </c>
      <c r="N53" t="n">
        <v>91.92</v>
      </c>
      <c r="O53" t="n">
        <v>38698.21</v>
      </c>
      <c r="P53" t="n">
        <v>87.28</v>
      </c>
      <c r="Q53" t="n">
        <v>202.82</v>
      </c>
      <c r="R53" t="n">
        <v>20.48</v>
      </c>
      <c r="S53" t="n">
        <v>13.89</v>
      </c>
      <c r="T53" t="n">
        <v>1608.03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187.7652777921378</v>
      </c>
      <c r="AB53" t="n">
        <v>256.9087366945129</v>
      </c>
      <c r="AC53" t="n">
        <v>232.38972743814</v>
      </c>
      <c r="AD53" t="n">
        <v>187765.2777921378</v>
      </c>
      <c r="AE53" t="n">
        <v>256908.7366945129</v>
      </c>
      <c r="AF53" t="n">
        <v>4.246932375909156e-06</v>
      </c>
      <c r="AG53" t="n">
        <v>7.291666666666667</v>
      </c>
      <c r="AH53" t="n">
        <v>232389.72743814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11.8847</v>
      </c>
      <c r="E54" t="n">
        <v>8.41</v>
      </c>
      <c r="F54" t="n">
        <v>5.14</v>
      </c>
      <c r="G54" t="n">
        <v>51.42</v>
      </c>
      <c r="H54" t="n">
        <v>0.8</v>
      </c>
      <c r="I54" t="n">
        <v>6</v>
      </c>
      <c r="J54" t="n">
        <v>312.42</v>
      </c>
      <c r="K54" t="n">
        <v>61.2</v>
      </c>
      <c r="L54" t="n">
        <v>14</v>
      </c>
      <c r="M54" t="n">
        <v>4</v>
      </c>
      <c r="N54" t="n">
        <v>92.22</v>
      </c>
      <c r="O54" t="n">
        <v>38765.89</v>
      </c>
      <c r="P54" t="n">
        <v>87.42</v>
      </c>
      <c r="Q54" t="n">
        <v>202.83</v>
      </c>
      <c r="R54" t="n">
        <v>20.73</v>
      </c>
      <c r="S54" t="n">
        <v>13.89</v>
      </c>
      <c r="T54" t="n">
        <v>1733.98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187.9338541945913</v>
      </c>
      <c r="AB54" t="n">
        <v>257.1393903654157</v>
      </c>
      <c r="AC54" t="n">
        <v>232.5983678464164</v>
      </c>
      <c r="AD54" t="n">
        <v>187933.8541945913</v>
      </c>
      <c r="AE54" t="n">
        <v>257139.3903654157</v>
      </c>
      <c r="AF54" t="n">
        <v>4.240759301627252e-06</v>
      </c>
      <c r="AG54" t="n">
        <v>7.300347222222222</v>
      </c>
      <c r="AH54" t="n">
        <v>232598.3678464164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11.8886</v>
      </c>
      <c r="E55" t="n">
        <v>8.41</v>
      </c>
      <c r="F55" t="n">
        <v>5.14</v>
      </c>
      <c r="G55" t="n">
        <v>51.39</v>
      </c>
      <c r="H55" t="n">
        <v>0.8100000000000001</v>
      </c>
      <c r="I55" t="n">
        <v>6</v>
      </c>
      <c r="J55" t="n">
        <v>312.97</v>
      </c>
      <c r="K55" t="n">
        <v>61.2</v>
      </c>
      <c r="L55" t="n">
        <v>14.25</v>
      </c>
      <c r="M55" t="n">
        <v>4</v>
      </c>
      <c r="N55" t="n">
        <v>92.52</v>
      </c>
      <c r="O55" t="n">
        <v>38833.69</v>
      </c>
      <c r="P55" t="n">
        <v>87.34</v>
      </c>
      <c r="Q55" t="n">
        <v>202.81</v>
      </c>
      <c r="R55" t="n">
        <v>20.69</v>
      </c>
      <c r="S55" t="n">
        <v>13.89</v>
      </c>
      <c r="T55" t="n">
        <v>1716.11</v>
      </c>
      <c r="U55" t="n">
        <v>0.67</v>
      </c>
      <c r="V55" t="n">
        <v>0.75</v>
      </c>
      <c r="W55" t="n">
        <v>0.65</v>
      </c>
      <c r="X55" t="n">
        <v>0.1</v>
      </c>
      <c r="Y55" t="n">
        <v>1</v>
      </c>
      <c r="Z55" t="n">
        <v>10</v>
      </c>
      <c r="AA55" t="n">
        <v>187.8796232055783</v>
      </c>
      <c r="AB55" t="n">
        <v>257.0651891337458</v>
      </c>
      <c r="AC55" t="n">
        <v>232.5312482761549</v>
      </c>
      <c r="AD55" t="n">
        <v>187879.6232055783</v>
      </c>
      <c r="AE55" t="n">
        <v>257065.1891337458</v>
      </c>
      <c r="AF55" t="n">
        <v>4.242150919528954e-06</v>
      </c>
      <c r="AG55" t="n">
        <v>7.300347222222222</v>
      </c>
      <c r="AH55" t="n">
        <v>232531.2482761549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11.8922</v>
      </c>
      <c r="E56" t="n">
        <v>8.41</v>
      </c>
      <c r="F56" t="n">
        <v>5.14</v>
      </c>
      <c r="G56" t="n">
        <v>51.36</v>
      </c>
      <c r="H56" t="n">
        <v>0.82</v>
      </c>
      <c r="I56" t="n">
        <v>6</v>
      </c>
      <c r="J56" t="n">
        <v>313.52</v>
      </c>
      <c r="K56" t="n">
        <v>61.2</v>
      </c>
      <c r="L56" t="n">
        <v>14.5</v>
      </c>
      <c r="M56" t="n">
        <v>4</v>
      </c>
      <c r="N56" t="n">
        <v>92.81999999999999</v>
      </c>
      <c r="O56" t="n">
        <v>38901.63</v>
      </c>
      <c r="P56" t="n">
        <v>87.29000000000001</v>
      </c>
      <c r="Q56" t="n">
        <v>202.81</v>
      </c>
      <c r="R56" t="n">
        <v>20.71</v>
      </c>
      <c r="S56" t="n">
        <v>13.89</v>
      </c>
      <c r="T56" t="n">
        <v>1725.72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187.8405075779742</v>
      </c>
      <c r="AB56" t="n">
        <v>257.0116694063981</v>
      </c>
      <c r="AC56" t="n">
        <v>232.4828363964699</v>
      </c>
      <c r="AD56" t="n">
        <v>187840.5075779742</v>
      </c>
      <c r="AE56" t="n">
        <v>257011.6694063981</v>
      </c>
      <c r="AF56" t="n">
        <v>4.243435489899754e-06</v>
      </c>
      <c r="AG56" t="n">
        <v>7.300347222222222</v>
      </c>
      <c r="AH56" t="n">
        <v>232482.8363964699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11.882</v>
      </c>
      <c r="E57" t="n">
        <v>8.42</v>
      </c>
      <c r="F57" t="n">
        <v>5.14</v>
      </c>
      <c r="G57" t="n">
        <v>51.44</v>
      </c>
      <c r="H57" t="n">
        <v>0.84</v>
      </c>
      <c r="I57" t="n">
        <v>6</v>
      </c>
      <c r="J57" t="n">
        <v>314.07</v>
      </c>
      <c r="K57" t="n">
        <v>61.2</v>
      </c>
      <c r="L57" t="n">
        <v>14.75</v>
      </c>
      <c r="M57" t="n">
        <v>4</v>
      </c>
      <c r="N57" t="n">
        <v>93.12</v>
      </c>
      <c r="O57" t="n">
        <v>38969.71</v>
      </c>
      <c r="P57" t="n">
        <v>87.34999999999999</v>
      </c>
      <c r="Q57" t="n">
        <v>202.82</v>
      </c>
      <c r="R57" t="n">
        <v>20.84</v>
      </c>
      <c r="S57" t="n">
        <v>13.89</v>
      </c>
      <c r="T57" t="n">
        <v>1790.58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187.9139933990743</v>
      </c>
      <c r="AB57" t="n">
        <v>257.1122159487929</v>
      </c>
      <c r="AC57" t="n">
        <v>232.5737869179765</v>
      </c>
      <c r="AD57" t="n">
        <v>187913.9933990743</v>
      </c>
      <c r="AE57" t="n">
        <v>257112.2159487929</v>
      </c>
      <c r="AF57" t="n">
        <v>4.239795873849152e-06</v>
      </c>
      <c r="AG57" t="n">
        <v>7.309027777777778</v>
      </c>
      <c r="AH57" t="n">
        <v>232573.7869179765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11.8906</v>
      </c>
      <c r="E58" t="n">
        <v>8.41</v>
      </c>
      <c r="F58" t="n">
        <v>5.14</v>
      </c>
      <c r="G58" t="n">
        <v>51.38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87.04000000000001</v>
      </c>
      <c r="Q58" t="n">
        <v>202.81</v>
      </c>
      <c r="R58" t="n">
        <v>20.74</v>
      </c>
      <c r="S58" t="n">
        <v>13.89</v>
      </c>
      <c r="T58" t="n">
        <v>1738.68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187.7333017151945</v>
      </c>
      <c r="AB58" t="n">
        <v>256.8649856153543</v>
      </c>
      <c r="AC58" t="n">
        <v>232.3501519005712</v>
      </c>
      <c r="AD58" t="n">
        <v>187733.3017151945</v>
      </c>
      <c r="AE58" t="n">
        <v>256864.9856153543</v>
      </c>
      <c r="AF58" t="n">
        <v>4.242864569734953e-06</v>
      </c>
      <c r="AG58" t="n">
        <v>7.300347222222222</v>
      </c>
      <c r="AH58" t="n">
        <v>232350.1519005712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11.893</v>
      </c>
      <c r="E59" t="n">
        <v>8.41</v>
      </c>
      <c r="F59" t="n">
        <v>5.14</v>
      </c>
      <c r="G59" t="n">
        <v>51.36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86.86</v>
      </c>
      <c r="Q59" t="n">
        <v>202.81</v>
      </c>
      <c r="R59" t="n">
        <v>20.69</v>
      </c>
      <c r="S59" t="n">
        <v>13.89</v>
      </c>
      <c r="T59" t="n">
        <v>1716.21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187.6401446763785</v>
      </c>
      <c r="AB59" t="n">
        <v>256.7375240450477</v>
      </c>
      <c r="AC59" t="n">
        <v>232.2348550836412</v>
      </c>
      <c r="AD59" t="n">
        <v>187640.1446763785</v>
      </c>
      <c r="AE59" t="n">
        <v>256737.5240450477</v>
      </c>
      <c r="AF59" t="n">
        <v>4.243720949982154e-06</v>
      </c>
      <c r="AG59" t="n">
        <v>7.300347222222222</v>
      </c>
      <c r="AH59" t="n">
        <v>232234.8550836412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11.9908</v>
      </c>
      <c r="E60" t="n">
        <v>8.34</v>
      </c>
      <c r="F60" t="n">
        <v>5.12</v>
      </c>
      <c r="G60" t="n">
        <v>61.45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86.51000000000001</v>
      </c>
      <c r="Q60" t="n">
        <v>202.81</v>
      </c>
      <c r="R60" t="n">
        <v>20.26</v>
      </c>
      <c r="S60" t="n">
        <v>13.89</v>
      </c>
      <c r="T60" t="n">
        <v>1505.57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176.1408915931932</v>
      </c>
      <c r="AB60" t="n">
        <v>241.0037386653996</v>
      </c>
      <c r="AC60" t="n">
        <v>218.0026800981153</v>
      </c>
      <c r="AD60" t="n">
        <v>176140.8915931932</v>
      </c>
      <c r="AE60" t="n">
        <v>241003.7386653996</v>
      </c>
      <c r="AF60" t="n">
        <v>4.27861844505558e-06</v>
      </c>
      <c r="AG60" t="n">
        <v>7.239583333333333</v>
      </c>
      <c r="AH60" t="n">
        <v>218002.6800981154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11.9876</v>
      </c>
      <c r="E61" t="n">
        <v>8.34</v>
      </c>
      <c r="F61" t="n">
        <v>5.12</v>
      </c>
      <c r="G61" t="n">
        <v>61.48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86.58</v>
      </c>
      <c r="Q61" t="n">
        <v>202.81</v>
      </c>
      <c r="R61" t="n">
        <v>20.23</v>
      </c>
      <c r="S61" t="n">
        <v>13.89</v>
      </c>
      <c r="T61" t="n">
        <v>1487.55</v>
      </c>
      <c r="U61" t="n">
        <v>0.6899999999999999</v>
      </c>
      <c r="V61" t="n">
        <v>0.76</v>
      </c>
      <c r="W61" t="n">
        <v>0.65</v>
      </c>
      <c r="X61" t="n">
        <v>0.09</v>
      </c>
      <c r="Y61" t="n">
        <v>1</v>
      </c>
      <c r="Z61" t="n">
        <v>10</v>
      </c>
      <c r="AA61" t="n">
        <v>176.1867490448909</v>
      </c>
      <c r="AB61" t="n">
        <v>241.0664828539005</v>
      </c>
      <c r="AC61" t="n">
        <v>218.0594360693277</v>
      </c>
      <c r="AD61" t="n">
        <v>176186.749044891</v>
      </c>
      <c r="AE61" t="n">
        <v>241066.4828539005</v>
      </c>
      <c r="AF61" t="n">
        <v>4.27747660472598e-06</v>
      </c>
      <c r="AG61" t="n">
        <v>7.239583333333333</v>
      </c>
      <c r="AH61" t="n">
        <v>218059.4360693277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11.9932</v>
      </c>
      <c r="E62" t="n">
        <v>8.34</v>
      </c>
      <c r="F62" t="n">
        <v>5.12</v>
      </c>
      <c r="G62" t="n">
        <v>61.43</v>
      </c>
      <c r="H62" t="n">
        <v>0.9</v>
      </c>
      <c r="I62" t="n">
        <v>5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86.45</v>
      </c>
      <c r="Q62" t="n">
        <v>202.81</v>
      </c>
      <c r="R62" t="n">
        <v>20.23</v>
      </c>
      <c r="S62" t="n">
        <v>13.89</v>
      </c>
      <c r="T62" t="n">
        <v>1491.57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176.1031114110707</v>
      </c>
      <c r="AB62" t="n">
        <v>240.9520461534756</v>
      </c>
      <c r="AC62" t="n">
        <v>217.9559210469785</v>
      </c>
      <c r="AD62" t="n">
        <v>176103.1114110707</v>
      </c>
      <c r="AE62" t="n">
        <v>240952.0461534756</v>
      </c>
      <c r="AF62" t="n">
        <v>4.279474825302781e-06</v>
      </c>
      <c r="AG62" t="n">
        <v>7.239583333333333</v>
      </c>
      <c r="AH62" t="n">
        <v>217955.9210469785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11.99</v>
      </c>
      <c r="E63" t="n">
        <v>8.34</v>
      </c>
      <c r="F63" t="n">
        <v>5.12</v>
      </c>
      <c r="G63" t="n">
        <v>61.46</v>
      </c>
      <c r="H63" t="n">
        <v>0.91</v>
      </c>
      <c r="I63" t="n">
        <v>5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86.48999999999999</v>
      </c>
      <c r="Q63" t="n">
        <v>202.81</v>
      </c>
      <c r="R63" t="n">
        <v>20.26</v>
      </c>
      <c r="S63" t="n">
        <v>13.89</v>
      </c>
      <c r="T63" t="n">
        <v>1505.04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176.1353333572242</v>
      </c>
      <c r="AB63" t="n">
        <v>240.9961336417348</v>
      </c>
      <c r="AC63" t="n">
        <v>217.9958008872354</v>
      </c>
      <c r="AD63" t="n">
        <v>176135.3333572242</v>
      </c>
      <c r="AE63" t="n">
        <v>240996.1336417348</v>
      </c>
      <c r="AF63" t="n">
        <v>4.27833298497318e-06</v>
      </c>
      <c r="AG63" t="n">
        <v>7.239583333333333</v>
      </c>
      <c r="AH63" t="n">
        <v>217995.8008872354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11.9948</v>
      </c>
      <c r="E64" t="n">
        <v>8.34</v>
      </c>
      <c r="F64" t="n">
        <v>5.12</v>
      </c>
      <c r="G64" t="n">
        <v>61.42</v>
      </c>
      <c r="H64" t="n">
        <v>0.92</v>
      </c>
      <c r="I64" t="n">
        <v>5</v>
      </c>
      <c r="J64" t="n">
        <v>317.97</v>
      </c>
      <c r="K64" t="n">
        <v>61.2</v>
      </c>
      <c r="L64" t="n">
        <v>16.5</v>
      </c>
      <c r="M64" t="n">
        <v>3</v>
      </c>
      <c r="N64" t="n">
        <v>95.27</v>
      </c>
      <c r="O64" t="n">
        <v>39450.07</v>
      </c>
      <c r="P64" t="n">
        <v>86.34</v>
      </c>
      <c r="Q64" t="n">
        <v>202.81</v>
      </c>
      <c r="R64" t="n">
        <v>20.16</v>
      </c>
      <c r="S64" t="n">
        <v>13.89</v>
      </c>
      <c r="T64" t="n">
        <v>1453.06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176.046174501892</v>
      </c>
      <c r="AB64" t="n">
        <v>240.8741425624583</v>
      </c>
      <c r="AC64" t="n">
        <v>217.8854524653494</v>
      </c>
      <c r="AD64" t="n">
        <v>176046.174501892</v>
      </c>
      <c r="AE64" t="n">
        <v>240874.1425624583</v>
      </c>
      <c r="AF64" t="n">
        <v>4.280045745467581e-06</v>
      </c>
      <c r="AG64" t="n">
        <v>7.239583333333333</v>
      </c>
      <c r="AH64" t="n">
        <v>217885.4524653494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11.9968</v>
      </c>
      <c r="E65" t="n">
        <v>8.34</v>
      </c>
      <c r="F65" t="n">
        <v>5.12</v>
      </c>
      <c r="G65" t="n">
        <v>61.4</v>
      </c>
      <c r="H65" t="n">
        <v>0.9399999999999999</v>
      </c>
      <c r="I65" t="n">
        <v>5</v>
      </c>
      <c r="J65" t="n">
        <v>318.53</v>
      </c>
      <c r="K65" t="n">
        <v>61.2</v>
      </c>
      <c r="L65" t="n">
        <v>16.75</v>
      </c>
      <c r="M65" t="n">
        <v>3</v>
      </c>
      <c r="N65" t="n">
        <v>95.58</v>
      </c>
      <c r="O65" t="n">
        <v>39519.26</v>
      </c>
      <c r="P65" t="n">
        <v>86.31</v>
      </c>
      <c r="Q65" t="n">
        <v>202.81</v>
      </c>
      <c r="R65" t="n">
        <v>20.14</v>
      </c>
      <c r="S65" t="n">
        <v>13.89</v>
      </c>
      <c r="T65" t="n">
        <v>1442.93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176.0237886049858</v>
      </c>
      <c r="AB65" t="n">
        <v>240.8435131907151</v>
      </c>
      <c r="AC65" t="n">
        <v>217.8577463178568</v>
      </c>
      <c r="AD65" t="n">
        <v>176023.7886049858</v>
      </c>
      <c r="AE65" t="n">
        <v>240843.5131907151</v>
      </c>
      <c r="AF65" t="n">
        <v>4.280759395673582e-06</v>
      </c>
      <c r="AG65" t="n">
        <v>7.239583333333333</v>
      </c>
      <c r="AH65" t="n">
        <v>217857.7463178568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11.9924</v>
      </c>
      <c r="E66" t="n">
        <v>8.34</v>
      </c>
      <c r="F66" t="n">
        <v>5.12</v>
      </c>
      <c r="G66" t="n">
        <v>61.44</v>
      </c>
      <c r="H66" t="n">
        <v>0.95</v>
      </c>
      <c r="I66" t="n">
        <v>5</v>
      </c>
      <c r="J66" t="n">
        <v>319.09</v>
      </c>
      <c r="K66" t="n">
        <v>61.2</v>
      </c>
      <c r="L66" t="n">
        <v>17</v>
      </c>
      <c r="M66" t="n">
        <v>3</v>
      </c>
      <c r="N66" t="n">
        <v>95.89</v>
      </c>
      <c r="O66" t="n">
        <v>39588.58</v>
      </c>
      <c r="P66" t="n">
        <v>86.63</v>
      </c>
      <c r="Q66" t="n">
        <v>202.85</v>
      </c>
      <c r="R66" t="n">
        <v>20.21</v>
      </c>
      <c r="S66" t="n">
        <v>13.89</v>
      </c>
      <c r="T66" t="n">
        <v>1480.17</v>
      </c>
      <c r="U66" t="n">
        <v>0.6899999999999999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176.1883085559273</v>
      </c>
      <c r="AB66" t="n">
        <v>241.0686166457012</v>
      </c>
      <c r="AC66" t="n">
        <v>218.0613662150337</v>
      </c>
      <c r="AD66" t="n">
        <v>176188.3085559273</v>
      </c>
      <c r="AE66" t="n">
        <v>241068.6166457012</v>
      </c>
      <c r="AF66" t="n">
        <v>4.27918936522038e-06</v>
      </c>
      <c r="AG66" t="n">
        <v>7.239583333333333</v>
      </c>
      <c r="AH66" t="n">
        <v>218061.3662150337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11.9852</v>
      </c>
      <c r="E67" t="n">
        <v>8.34</v>
      </c>
      <c r="F67" t="n">
        <v>5.12</v>
      </c>
      <c r="G67" t="n">
        <v>61.5</v>
      </c>
      <c r="H67" t="n">
        <v>0.96</v>
      </c>
      <c r="I67" t="n">
        <v>5</v>
      </c>
      <c r="J67" t="n">
        <v>319.65</v>
      </c>
      <c r="K67" t="n">
        <v>61.2</v>
      </c>
      <c r="L67" t="n">
        <v>17.25</v>
      </c>
      <c r="M67" t="n">
        <v>3</v>
      </c>
      <c r="N67" t="n">
        <v>96.2</v>
      </c>
      <c r="O67" t="n">
        <v>39658.05</v>
      </c>
      <c r="P67" t="n">
        <v>86.7</v>
      </c>
      <c r="Q67" t="n">
        <v>202.81</v>
      </c>
      <c r="R67" t="n">
        <v>20.37</v>
      </c>
      <c r="S67" t="n">
        <v>13.89</v>
      </c>
      <c r="T67" t="n">
        <v>1561.37</v>
      </c>
      <c r="U67" t="n">
        <v>0.68</v>
      </c>
      <c r="V67" t="n">
        <v>0.75</v>
      </c>
      <c r="W67" t="n">
        <v>0.65</v>
      </c>
      <c r="X67" t="n">
        <v>0.09</v>
      </c>
      <c r="Y67" t="n">
        <v>1</v>
      </c>
      <c r="Z67" t="n">
        <v>10</v>
      </c>
      <c r="AA67" t="n">
        <v>176.2518070207389</v>
      </c>
      <c r="AB67" t="n">
        <v>241.155498046611</v>
      </c>
      <c r="AC67" t="n">
        <v>218.1399557769796</v>
      </c>
      <c r="AD67" t="n">
        <v>176251.8070207389</v>
      </c>
      <c r="AE67" t="n">
        <v>241155.498046611</v>
      </c>
      <c r="AF67" t="n">
        <v>4.276620224478779e-06</v>
      </c>
      <c r="AG67" t="n">
        <v>7.239583333333333</v>
      </c>
      <c r="AH67" t="n">
        <v>218139.9557769796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11.9868</v>
      </c>
      <c r="E68" t="n">
        <v>8.34</v>
      </c>
      <c r="F68" t="n">
        <v>5.12</v>
      </c>
      <c r="G68" t="n">
        <v>61.49</v>
      </c>
      <c r="H68" t="n">
        <v>0.97</v>
      </c>
      <c r="I68" t="n">
        <v>5</v>
      </c>
      <c r="J68" t="n">
        <v>320.22</v>
      </c>
      <c r="K68" t="n">
        <v>61.2</v>
      </c>
      <c r="L68" t="n">
        <v>17.5</v>
      </c>
      <c r="M68" t="n">
        <v>3</v>
      </c>
      <c r="N68" t="n">
        <v>96.52</v>
      </c>
      <c r="O68" t="n">
        <v>39727.66</v>
      </c>
      <c r="P68" t="n">
        <v>86.53</v>
      </c>
      <c r="Q68" t="n">
        <v>202.82</v>
      </c>
      <c r="R68" t="n">
        <v>20.33</v>
      </c>
      <c r="S68" t="n">
        <v>13.89</v>
      </c>
      <c r="T68" t="n">
        <v>1538.44</v>
      </c>
      <c r="U68" t="n">
        <v>0.68</v>
      </c>
      <c r="V68" t="n">
        <v>0.76</v>
      </c>
      <c r="W68" t="n">
        <v>0.65</v>
      </c>
      <c r="X68" t="n">
        <v>0.09</v>
      </c>
      <c r="Y68" t="n">
        <v>1</v>
      </c>
      <c r="Z68" t="n">
        <v>10</v>
      </c>
      <c r="AA68" t="n">
        <v>176.1675725073401</v>
      </c>
      <c r="AB68" t="n">
        <v>241.0402446692142</v>
      </c>
      <c r="AC68" t="n">
        <v>218.0357020201624</v>
      </c>
      <c r="AD68" t="n">
        <v>176167.5725073401</v>
      </c>
      <c r="AE68" t="n">
        <v>241040.2446692142</v>
      </c>
      <c r="AF68" t="n">
        <v>4.277191144643579e-06</v>
      </c>
      <c r="AG68" t="n">
        <v>7.239583333333333</v>
      </c>
      <c r="AH68" t="n">
        <v>218035.7020201624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11.988</v>
      </c>
      <c r="E69" t="n">
        <v>8.34</v>
      </c>
      <c r="F69" t="n">
        <v>5.12</v>
      </c>
      <c r="G69" t="n">
        <v>61.48</v>
      </c>
      <c r="H69" t="n">
        <v>0.99</v>
      </c>
      <c r="I69" t="n">
        <v>5</v>
      </c>
      <c r="J69" t="n">
        <v>320.78</v>
      </c>
      <c r="K69" t="n">
        <v>61.2</v>
      </c>
      <c r="L69" t="n">
        <v>17.75</v>
      </c>
      <c r="M69" t="n">
        <v>3</v>
      </c>
      <c r="N69" t="n">
        <v>96.83</v>
      </c>
      <c r="O69" t="n">
        <v>39797.41</v>
      </c>
      <c r="P69" t="n">
        <v>86.5</v>
      </c>
      <c r="Q69" t="n">
        <v>202.86</v>
      </c>
      <c r="R69" t="n">
        <v>20.34</v>
      </c>
      <c r="S69" t="n">
        <v>13.89</v>
      </c>
      <c r="T69" t="n">
        <v>1547.21</v>
      </c>
      <c r="U69" t="n">
        <v>0.68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176.1486715516166</v>
      </c>
      <c r="AB69" t="n">
        <v>241.0143835477421</v>
      </c>
      <c r="AC69" t="n">
        <v>218.0123090478272</v>
      </c>
      <c r="AD69" t="n">
        <v>176148.6715516166</v>
      </c>
      <c r="AE69" t="n">
        <v>241014.3835477421</v>
      </c>
      <c r="AF69" t="n">
        <v>4.277619334767179e-06</v>
      </c>
      <c r="AG69" t="n">
        <v>7.239583333333333</v>
      </c>
      <c r="AH69" t="n">
        <v>218012.3090478272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11.9852</v>
      </c>
      <c r="E70" t="n">
        <v>8.34</v>
      </c>
      <c r="F70" t="n">
        <v>5.12</v>
      </c>
      <c r="G70" t="n">
        <v>61.5</v>
      </c>
      <c r="H70" t="n">
        <v>1</v>
      </c>
      <c r="I70" t="n">
        <v>5</v>
      </c>
      <c r="J70" t="n">
        <v>321.35</v>
      </c>
      <c r="K70" t="n">
        <v>61.2</v>
      </c>
      <c r="L70" t="n">
        <v>18</v>
      </c>
      <c r="M70" t="n">
        <v>3</v>
      </c>
      <c r="N70" t="n">
        <v>97.15000000000001</v>
      </c>
      <c r="O70" t="n">
        <v>39867.32</v>
      </c>
      <c r="P70" t="n">
        <v>86.37</v>
      </c>
      <c r="Q70" t="n">
        <v>202.82</v>
      </c>
      <c r="R70" t="n">
        <v>20.33</v>
      </c>
      <c r="S70" t="n">
        <v>13.89</v>
      </c>
      <c r="T70" t="n">
        <v>1539.89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176.1019683591316</v>
      </c>
      <c r="AB70" t="n">
        <v>240.9504821793847</v>
      </c>
      <c r="AC70" t="n">
        <v>217.9545063363797</v>
      </c>
      <c r="AD70" t="n">
        <v>176101.9683591316</v>
      </c>
      <c r="AE70" t="n">
        <v>240950.4821793847</v>
      </c>
      <c r="AF70" t="n">
        <v>4.276620224478779e-06</v>
      </c>
      <c r="AG70" t="n">
        <v>7.239583333333333</v>
      </c>
      <c r="AH70" t="n">
        <v>217954.5063363797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11.9832</v>
      </c>
      <c r="E71" t="n">
        <v>8.35</v>
      </c>
      <c r="F71" t="n">
        <v>5.13</v>
      </c>
      <c r="G71" t="n">
        <v>61.52</v>
      </c>
      <c r="H71" t="n">
        <v>1.01</v>
      </c>
      <c r="I71" t="n">
        <v>5</v>
      </c>
      <c r="J71" t="n">
        <v>321.92</v>
      </c>
      <c r="K71" t="n">
        <v>61.2</v>
      </c>
      <c r="L71" t="n">
        <v>18.25</v>
      </c>
      <c r="M71" t="n">
        <v>3</v>
      </c>
      <c r="N71" t="n">
        <v>97.47</v>
      </c>
      <c r="O71" t="n">
        <v>39937.36</v>
      </c>
      <c r="P71" t="n">
        <v>86.3</v>
      </c>
      <c r="Q71" t="n">
        <v>202.81</v>
      </c>
      <c r="R71" t="n">
        <v>20.3</v>
      </c>
      <c r="S71" t="n">
        <v>13.89</v>
      </c>
      <c r="T71" t="n">
        <v>1525.08</v>
      </c>
      <c r="U71" t="n">
        <v>0.68</v>
      </c>
      <c r="V71" t="n">
        <v>0.75</v>
      </c>
      <c r="W71" t="n">
        <v>0.65</v>
      </c>
      <c r="X71" t="n">
        <v>0.09</v>
      </c>
      <c r="Y71" t="n">
        <v>1</v>
      </c>
      <c r="Z71" t="n">
        <v>10</v>
      </c>
      <c r="AA71" t="n">
        <v>176.105326066132</v>
      </c>
      <c r="AB71" t="n">
        <v>240.9550763422342</v>
      </c>
      <c r="AC71" t="n">
        <v>217.9586620387748</v>
      </c>
      <c r="AD71" t="n">
        <v>176105.326066132</v>
      </c>
      <c r="AE71" t="n">
        <v>240955.0763422342</v>
      </c>
      <c r="AF71" t="n">
        <v>4.275906574272779e-06</v>
      </c>
      <c r="AG71" t="n">
        <v>7.248263888888889</v>
      </c>
      <c r="AH71" t="n">
        <v>217958.6620387748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11.9924</v>
      </c>
      <c r="E72" t="n">
        <v>8.34</v>
      </c>
      <c r="F72" t="n">
        <v>5.12</v>
      </c>
      <c r="G72" t="n">
        <v>61.44</v>
      </c>
      <c r="H72" t="n">
        <v>1.02</v>
      </c>
      <c r="I72" t="n">
        <v>5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86</v>
      </c>
      <c r="Q72" t="n">
        <v>202.81</v>
      </c>
      <c r="R72" t="n">
        <v>20.23</v>
      </c>
      <c r="S72" t="n">
        <v>13.89</v>
      </c>
      <c r="T72" t="n">
        <v>1489.84</v>
      </c>
      <c r="U72" t="n">
        <v>0.6899999999999999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175.9024246713684</v>
      </c>
      <c r="AB72" t="n">
        <v>240.6774577025411</v>
      </c>
      <c r="AC72" t="n">
        <v>217.7075389324137</v>
      </c>
      <c r="AD72" t="n">
        <v>175902.4246713684</v>
      </c>
      <c r="AE72" t="n">
        <v>240677.4577025411</v>
      </c>
      <c r="AF72" t="n">
        <v>4.27918936522038e-06</v>
      </c>
      <c r="AG72" t="n">
        <v>7.239583333333333</v>
      </c>
      <c r="AH72" t="n">
        <v>217707.5389324137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12.0044</v>
      </c>
      <c r="E73" t="n">
        <v>8.33</v>
      </c>
      <c r="F73" t="n">
        <v>5.11</v>
      </c>
      <c r="G73" t="n">
        <v>61.34</v>
      </c>
      <c r="H73" t="n">
        <v>1.03</v>
      </c>
      <c r="I73" t="n">
        <v>5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85.53</v>
      </c>
      <c r="Q73" t="n">
        <v>202.81</v>
      </c>
      <c r="R73" t="n">
        <v>19.97</v>
      </c>
      <c r="S73" t="n">
        <v>13.89</v>
      </c>
      <c r="T73" t="n">
        <v>1360.8</v>
      </c>
      <c r="U73" t="n">
        <v>0.7</v>
      </c>
      <c r="V73" t="n">
        <v>0.76</v>
      </c>
      <c r="W73" t="n">
        <v>0.64</v>
      </c>
      <c r="X73" t="n">
        <v>0.07000000000000001</v>
      </c>
      <c r="Y73" t="n">
        <v>1</v>
      </c>
      <c r="Z73" t="n">
        <v>10</v>
      </c>
      <c r="AA73" t="n">
        <v>175.6105684378222</v>
      </c>
      <c r="AB73" t="n">
        <v>240.278127128015</v>
      </c>
      <c r="AC73" t="n">
        <v>217.3463199074563</v>
      </c>
      <c r="AD73" t="n">
        <v>175610.5684378222</v>
      </c>
      <c r="AE73" t="n">
        <v>240278.127128015</v>
      </c>
      <c r="AF73" t="n">
        <v>4.283471266456384e-06</v>
      </c>
      <c r="AG73" t="n">
        <v>7.230902777777778</v>
      </c>
      <c r="AH73" t="n">
        <v>217346.3199074563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12.0016</v>
      </c>
      <c r="E74" t="n">
        <v>8.33</v>
      </c>
      <c r="F74" t="n">
        <v>5.11</v>
      </c>
      <c r="G74" t="n">
        <v>61.36</v>
      </c>
      <c r="H74" t="n">
        <v>1.05</v>
      </c>
      <c r="I74" t="n">
        <v>5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85.28</v>
      </c>
      <c r="Q74" t="n">
        <v>202.81</v>
      </c>
      <c r="R74" t="n">
        <v>19.96</v>
      </c>
      <c r="S74" t="n">
        <v>13.89</v>
      </c>
      <c r="T74" t="n">
        <v>1352.55</v>
      </c>
      <c r="U74" t="n">
        <v>0.7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175.5093911931777</v>
      </c>
      <c r="AB74" t="n">
        <v>240.1396919582675</v>
      </c>
      <c r="AC74" t="n">
        <v>217.2210967960144</v>
      </c>
      <c r="AD74" t="n">
        <v>175509.3911931777</v>
      </c>
      <c r="AE74" t="n">
        <v>240139.6919582675</v>
      </c>
      <c r="AF74" t="n">
        <v>4.282472156167983e-06</v>
      </c>
      <c r="AG74" t="n">
        <v>7.230902777777778</v>
      </c>
      <c r="AH74" t="n">
        <v>217221.0967960144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12.0028</v>
      </c>
      <c r="E75" t="n">
        <v>8.33</v>
      </c>
      <c r="F75" t="n">
        <v>5.11</v>
      </c>
      <c r="G75" t="n">
        <v>61.35</v>
      </c>
      <c r="H75" t="n">
        <v>1.06</v>
      </c>
      <c r="I75" t="n">
        <v>5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85.14</v>
      </c>
      <c r="Q75" t="n">
        <v>202.81</v>
      </c>
      <c r="R75" t="n">
        <v>19.95</v>
      </c>
      <c r="S75" t="n">
        <v>13.89</v>
      </c>
      <c r="T75" t="n">
        <v>1347.9</v>
      </c>
      <c r="U75" t="n">
        <v>0.7</v>
      </c>
      <c r="V75" t="n">
        <v>0.76</v>
      </c>
      <c r="W75" t="n">
        <v>0.64</v>
      </c>
      <c r="X75" t="n">
        <v>0.07000000000000001</v>
      </c>
      <c r="Y75" t="n">
        <v>1</v>
      </c>
      <c r="Z75" t="n">
        <v>10</v>
      </c>
      <c r="AA75" t="n">
        <v>175.4407063628047</v>
      </c>
      <c r="AB75" t="n">
        <v>240.0457143431903</v>
      </c>
      <c r="AC75" t="n">
        <v>217.1360882726218</v>
      </c>
      <c r="AD75" t="n">
        <v>175440.7063628047</v>
      </c>
      <c r="AE75" t="n">
        <v>240045.7143431903</v>
      </c>
      <c r="AF75" t="n">
        <v>4.282900346291584e-06</v>
      </c>
      <c r="AG75" t="n">
        <v>7.230902777777778</v>
      </c>
      <c r="AH75" t="n">
        <v>217136.0882726218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11.992</v>
      </c>
      <c r="E76" t="n">
        <v>8.34</v>
      </c>
      <c r="F76" t="n">
        <v>5.12</v>
      </c>
      <c r="G76" t="n">
        <v>61.44</v>
      </c>
      <c r="H76" t="n">
        <v>1.07</v>
      </c>
      <c r="I76" t="n">
        <v>5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85.23999999999999</v>
      </c>
      <c r="Q76" t="n">
        <v>202.81</v>
      </c>
      <c r="R76" t="n">
        <v>20.15</v>
      </c>
      <c r="S76" t="n">
        <v>13.89</v>
      </c>
      <c r="T76" t="n">
        <v>1447.52</v>
      </c>
      <c r="U76" t="n">
        <v>0.6899999999999999</v>
      </c>
      <c r="V76" t="n">
        <v>0.76</v>
      </c>
      <c r="W76" t="n">
        <v>0.65</v>
      </c>
      <c r="X76" t="n">
        <v>0.08</v>
      </c>
      <c r="Y76" t="n">
        <v>1</v>
      </c>
      <c r="Z76" t="n">
        <v>10</v>
      </c>
      <c r="AA76" t="n">
        <v>175.5592887527042</v>
      </c>
      <c r="AB76" t="n">
        <v>240.2079640005365</v>
      </c>
      <c r="AC76" t="n">
        <v>217.2828530503898</v>
      </c>
      <c r="AD76" t="n">
        <v>175559.2887527042</v>
      </c>
      <c r="AE76" t="n">
        <v>240207.9640005365</v>
      </c>
      <c r="AF76" t="n">
        <v>4.27904663517918e-06</v>
      </c>
      <c r="AG76" t="n">
        <v>7.239583333333333</v>
      </c>
      <c r="AH76" t="n">
        <v>217282.8530503898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11.992</v>
      </c>
      <c r="E77" t="n">
        <v>8.34</v>
      </c>
      <c r="F77" t="n">
        <v>5.12</v>
      </c>
      <c r="G77" t="n">
        <v>61.44</v>
      </c>
      <c r="H77" t="n">
        <v>1.08</v>
      </c>
      <c r="I77" t="n">
        <v>5</v>
      </c>
      <c r="J77" t="n">
        <v>325.35</v>
      </c>
      <c r="K77" t="n">
        <v>61.2</v>
      </c>
      <c r="L77" t="n">
        <v>19.75</v>
      </c>
      <c r="M77" t="n">
        <v>3</v>
      </c>
      <c r="N77" t="n">
        <v>99.40000000000001</v>
      </c>
      <c r="O77" t="n">
        <v>40360.92</v>
      </c>
      <c r="P77" t="n">
        <v>85.22</v>
      </c>
      <c r="Q77" t="n">
        <v>202.81</v>
      </c>
      <c r="R77" t="n">
        <v>20.29</v>
      </c>
      <c r="S77" t="n">
        <v>13.89</v>
      </c>
      <c r="T77" t="n">
        <v>1519.26</v>
      </c>
      <c r="U77" t="n">
        <v>0.68</v>
      </c>
      <c r="V77" t="n">
        <v>0.76</v>
      </c>
      <c r="W77" t="n">
        <v>0.64</v>
      </c>
      <c r="X77" t="n">
        <v>0.08</v>
      </c>
      <c r="Y77" t="n">
        <v>1</v>
      </c>
      <c r="Z77" t="n">
        <v>10</v>
      </c>
      <c r="AA77" t="n">
        <v>175.5502127711048</v>
      </c>
      <c r="AB77" t="n">
        <v>240.1955458421083</v>
      </c>
      <c r="AC77" t="n">
        <v>217.2716200635729</v>
      </c>
      <c r="AD77" t="n">
        <v>175550.2127711048</v>
      </c>
      <c r="AE77" t="n">
        <v>240195.5458421083</v>
      </c>
      <c r="AF77" t="n">
        <v>4.27904663517918e-06</v>
      </c>
      <c r="AG77" t="n">
        <v>7.239583333333333</v>
      </c>
      <c r="AH77" t="n">
        <v>217271.6200635729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11.9972</v>
      </c>
      <c r="E78" t="n">
        <v>8.34</v>
      </c>
      <c r="F78" t="n">
        <v>5.12</v>
      </c>
      <c r="G78" t="n">
        <v>61.4</v>
      </c>
      <c r="H78" t="n">
        <v>1.09</v>
      </c>
      <c r="I78" t="n">
        <v>5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84.84</v>
      </c>
      <c r="Q78" t="n">
        <v>202.81</v>
      </c>
      <c r="R78" t="n">
        <v>20.1</v>
      </c>
      <c r="S78" t="n">
        <v>13.89</v>
      </c>
      <c r="T78" t="n">
        <v>1427</v>
      </c>
      <c r="U78" t="n">
        <v>0.6899999999999999</v>
      </c>
      <c r="V78" t="n">
        <v>0.76</v>
      </c>
      <c r="W78" t="n">
        <v>0.64</v>
      </c>
      <c r="X78" t="n">
        <v>0.08</v>
      </c>
      <c r="Y78" t="n">
        <v>1</v>
      </c>
      <c r="Z78" t="n">
        <v>10</v>
      </c>
      <c r="AA78" t="n">
        <v>175.3552384255048</v>
      </c>
      <c r="AB78" t="n">
        <v>239.9287733407974</v>
      </c>
      <c r="AC78" t="n">
        <v>217.0303079553695</v>
      </c>
      <c r="AD78" t="n">
        <v>175355.2384255048</v>
      </c>
      <c r="AE78" t="n">
        <v>239928.7733407974</v>
      </c>
      <c r="AF78" t="n">
        <v>4.280902125714782e-06</v>
      </c>
      <c r="AG78" t="n">
        <v>7.239583333333333</v>
      </c>
      <c r="AH78" t="n">
        <v>217030.3079553695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12.1065</v>
      </c>
      <c r="E79" t="n">
        <v>8.26</v>
      </c>
      <c r="F79" t="n">
        <v>5.1</v>
      </c>
      <c r="G79" t="n">
        <v>76.43000000000001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84.39</v>
      </c>
      <c r="Q79" t="n">
        <v>202.83</v>
      </c>
      <c r="R79" t="n">
        <v>19.33</v>
      </c>
      <c r="S79" t="n">
        <v>13.89</v>
      </c>
      <c r="T79" t="n">
        <v>1044.24</v>
      </c>
      <c r="U79" t="n">
        <v>0.72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174.6316973733507</v>
      </c>
      <c r="AB79" t="n">
        <v>238.9387925528623</v>
      </c>
      <c r="AC79" t="n">
        <v>216.1348095443878</v>
      </c>
      <c r="AD79" t="n">
        <v>174631.6973733507</v>
      </c>
      <c r="AE79" t="n">
        <v>238938.7925528623</v>
      </c>
      <c r="AF79" t="n">
        <v>4.319903109472711e-06</v>
      </c>
      <c r="AG79" t="n">
        <v>7.170138888888889</v>
      </c>
      <c r="AH79" t="n">
        <v>216134.8095443878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12.1086</v>
      </c>
      <c r="E80" t="n">
        <v>8.26</v>
      </c>
      <c r="F80" t="n">
        <v>5.09</v>
      </c>
      <c r="G80" t="n">
        <v>76.41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84.36</v>
      </c>
      <c r="Q80" t="n">
        <v>202.82</v>
      </c>
      <c r="R80" t="n">
        <v>19.36</v>
      </c>
      <c r="S80" t="n">
        <v>13.89</v>
      </c>
      <c r="T80" t="n">
        <v>1057.81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174.5832512309322</v>
      </c>
      <c r="AB80" t="n">
        <v>238.8725064035123</v>
      </c>
      <c r="AC80" t="n">
        <v>216.0748496520987</v>
      </c>
      <c r="AD80" t="n">
        <v>174583.2512309322</v>
      </c>
      <c r="AE80" t="n">
        <v>238872.5064035124</v>
      </c>
      <c r="AF80" t="n">
        <v>4.320652442189011e-06</v>
      </c>
      <c r="AG80" t="n">
        <v>7.170138888888889</v>
      </c>
      <c r="AH80" t="n">
        <v>216074.8496520987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12.1037</v>
      </c>
      <c r="E81" t="n">
        <v>8.26</v>
      </c>
      <c r="F81" t="n">
        <v>5.1</v>
      </c>
      <c r="G81" t="n">
        <v>76.45999999999999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84.55</v>
      </c>
      <c r="Q81" t="n">
        <v>202.81</v>
      </c>
      <c r="R81" t="n">
        <v>19.48</v>
      </c>
      <c r="S81" t="n">
        <v>13.89</v>
      </c>
      <c r="T81" t="n">
        <v>1118.97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174.7154877311873</v>
      </c>
      <c r="AB81" t="n">
        <v>239.053438217024</v>
      </c>
      <c r="AC81" t="n">
        <v>216.2385135872682</v>
      </c>
      <c r="AD81" t="n">
        <v>174715.4877311873</v>
      </c>
      <c r="AE81" t="n">
        <v>239053.438217024</v>
      </c>
      <c r="AF81" t="n">
        <v>4.31890399918431e-06</v>
      </c>
      <c r="AG81" t="n">
        <v>7.170138888888889</v>
      </c>
      <c r="AH81" t="n">
        <v>216238.5135872682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12.1053</v>
      </c>
      <c r="E82" t="n">
        <v>8.26</v>
      </c>
      <c r="F82" t="n">
        <v>5.1</v>
      </c>
      <c r="G82" t="n">
        <v>76.44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84.73999999999999</v>
      </c>
      <c r="Q82" t="n">
        <v>202.81</v>
      </c>
      <c r="R82" t="n">
        <v>19.48</v>
      </c>
      <c r="S82" t="n">
        <v>13.89</v>
      </c>
      <c r="T82" t="n">
        <v>1122.21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174.7941194817229</v>
      </c>
      <c r="AB82" t="n">
        <v>239.1610256470947</v>
      </c>
      <c r="AC82" t="n">
        <v>216.3358330240129</v>
      </c>
      <c r="AD82" t="n">
        <v>174794.1194817229</v>
      </c>
      <c r="AE82" t="n">
        <v>239161.0256470947</v>
      </c>
      <c r="AF82" t="n">
        <v>4.319474919349111e-06</v>
      </c>
      <c r="AG82" t="n">
        <v>7.170138888888889</v>
      </c>
      <c r="AH82" t="n">
        <v>216335.8330240129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12.1102</v>
      </c>
      <c r="E83" t="n">
        <v>8.26</v>
      </c>
      <c r="F83" t="n">
        <v>5.09</v>
      </c>
      <c r="G83" t="n">
        <v>76.39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84.83</v>
      </c>
      <c r="Q83" t="n">
        <v>202.81</v>
      </c>
      <c r="R83" t="n">
        <v>19.38</v>
      </c>
      <c r="S83" t="n">
        <v>13.89</v>
      </c>
      <c r="T83" t="n">
        <v>1071.05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174.7876921903637</v>
      </c>
      <c r="AB83" t="n">
        <v>239.152231543505</v>
      </c>
      <c r="AC83" t="n">
        <v>216.3278782173271</v>
      </c>
      <c r="AD83" t="n">
        <v>174787.6921903637</v>
      </c>
      <c r="AE83" t="n">
        <v>239152.231543505</v>
      </c>
      <c r="AF83" t="n">
        <v>4.321223362353812e-06</v>
      </c>
      <c r="AG83" t="n">
        <v>7.170138888888889</v>
      </c>
      <c r="AH83" t="n">
        <v>216327.8782173271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12.1004</v>
      </c>
      <c r="E84" t="n">
        <v>8.26</v>
      </c>
      <c r="F84" t="n">
        <v>5.1</v>
      </c>
      <c r="G84" t="n">
        <v>76.48999999999999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85.03</v>
      </c>
      <c r="Q84" t="n">
        <v>202.81</v>
      </c>
      <c r="R84" t="n">
        <v>19.56</v>
      </c>
      <c r="S84" t="n">
        <v>13.89</v>
      </c>
      <c r="T84" t="n">
        <v>1158.16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174.9453557072823</v>
      </c>
      <c r="AB84" t="n">
        <v>239.3679537229763</v>
      </c>
      <c r="AC84" t="n">
        <v>216.5230121747578</v>
      </c>
      <c r="AD84" t="n">
        <v>174945.3557072823</v>
      </c>
      <c r="AE84" t="n">
        <v>239367.9537229763</v>
      </c>
      <c r="AF84" t="n">
        <v>4.31772647634441e-06</v>
      </c>
      <c r="AG84" t="n">
        <v>7.170138888888889</v>
      </c>
      <c r="AH84" t="n">
        <v>216523.0121747578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12.0968</v>
      </c>
      <c r="E85" t="n">
        <v>8.27</v>
      </c>
      <c r="F85" t="n">
        <v>5.1</v>
      </c>
      <c r="G85" t="n">
        <v>76.53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85.20999999999999</v>
      </c>
      <c r="Q85" t="n">
        <v>202.84</v>
      </c>
      <c r="R85" t="n">
        <v>19.65</v>
      </c>
      <c r="S85" t="n">
        <v>13.89</v>
      </c>
      <c r="T85" t="n">
        <v>1203.38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175.0416729368127</v>
      </c>
      <c r="AB85" t="n">
        <v>239.4997392056361</v>
      </c>
      <c r="AC85" t="n">
        <v>216.6422202359147</v>
      </c>
      <c r="AD85" t="n">
        <v>175041.6729368127</v>
      </c>
      <c r="AE85" t="n">
        <v>239499.7392056361</v>
      </c>
      <c r="AF85" t="n">
        <v>4.316441905973608e-06</v>
      </c>
      <c r="AG85" t="n">
        <v>7.178819444444445</v>
      </c>
      <c r="AH85" t="n">
        <v>216642.2202359147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12.0996</v>
      </c>
      <c r="E86" t="n">
        <v>8.26</v>
      </c>
      <c r="F86" t="n">
        <v>5.1</v>
      </c>
      <c r="G86" t="n">
        <v>76.5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85.16</v>
      </c>
      <c r="Q86" t="n">
        <v>202.81</v>
      </c>
      <c r="R86" t="n">
        <v>19.58</v>
      </c>
      <c r="S86" t="n">
        <v>13.89</v>
      </c>
      <c r="T86" t="n">
        <v>1169.75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175.0072332988611</v>
      </c>
      <c r="AB86" t="n">
        <v>239.4526173736211</v>
      </c>
      <c r="AC86" t="n">
        <v>216.5995956454113</v>
      </c>
      <c r="AD86" t="n">
        <v>175007.2332988611</v>
      </c>
      <c r="AE86" t="n">
        <v>239452.6173736211</v>
      </c>
      <c r="AF86" t="n">
        <v>4.317441016262009e-06</v>
      </c>
      <c r="AG86" t="n">
        <v>7.170138888888889</v>
      </c>
      <c r="AH86" t="n">
        <v>216599.5956454113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12.0956</v>
      </c>
      <c r="E87" t="n">
        <v>8.27</v>
      </c>
      <c r="F87" t="n">
        <v>5.1</v>
      </c>
      <c r="G87" t="n">
        <v>76.54000000000001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85.17</v>
      </c>
      <c r="Q87" t="n">
        <v>202.81</v>
      </c>
      <c r="R87" t="n">
        <v>19.67</v>
      </c>
      <c r="S87" t="n">
        <v>13.89</v>
      </c>
      <c r="T87" t="n">
        <v>1215.09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175.0288001961501</v>
      </c>
      <c r="AB87" t="n">
        <v>239.4821261539563</v>
      </c>
      <c r="AC87" t="n">
        <v>216.6262881491671</v>
      </c>
      <c r="AD87" t="n">
        <v>175028.8001961501</v>
      </c>
      <c r="AE87" t="n">
        <v>239482.1261539563</v>
      </c>
      <c r="AF87" t="n">
        <v>4.316013715850007e-06</v>
      </c>
      <c r="AG87" t="n">
        <v>7.178819444444445</v>
      </c>
      <c r="AH87" t="n">
        <v>216626.2881491671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12.0988</v>
      </c>
      <c r="E88" t="n">
        <v>8.27</v>
      </c>
      <c r="F88" t="n">
        <v>5.1</v>
      </c>
      <c r="G88" t="n">
        <v>76.51000000000001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85.06999999999999</v>
      </c>
      <c r="Q88" t="n">
        <v>202.81</v>
      </c>
      <c r="R88" t="n">
        <v>19.66</v>
      </c>
      <c r="S88" t="n">
        <v>13.89</v>
      </c>
      <c r="T88" t="n">
        <v>1209.8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174.970164558524</v>
      </c>
      <c r="AB88" t="n">
        <v>239.4018982877345</v>
      </c>
      <c r="AC88" t="n">
        <v>216.553717117897</v>
      </c>
      <c r="AD88" t="n">
        <v>174970.164558524</v>
      </c>
      <c r="AE88" t="n">
        <v>239401.8982877345</v>
      </c>
      <c r="AF88" t="n">
        <v>4.317155556179609e-06</v>
      </c>
      <c r="AG88" t="n">
        <v>7.178819444444445</v>
      </c>
      <c r="AH88" t="n">
        <v>216553.717117897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12.1053</v>
      </c>
      <c r="E89" t="n">
        <v>8.26</v>
      </c>
      <c r="F89" t="n">
        <v>5.1</v>
      </c>
      <c r="G89" t="n">
        <v>76.44</v>
      </c>
      <c r="H89" t="n">
        <v>1.22</v>
      </c>
      <c r="I89" t="n">
        <v>4</v>
      </c>
      <c r="J89" t="n">
        <v>332.35</v>
      </c>
      <c r="K89" t="n">
        <v>61.2</v>
      </c>
      <c r="L89" t="n">
        <v>22.75</v>
      </c>
      <c r="M89" t="n">
        <v>2</v>
      </c>
      <c r="N89" t="n">
        <v>103.41</v>
      </c>
      <c r="O89" t="n">
        <v>41224.6</v>
      </c>
      <c r="P89" t="n">
        <v>85.06</v>
      </c>
      <c r="Q89" t="n">
        <v>202.89</v>
      </c>
      <c r="R89" t="n">
        <v>19.42</v>
      </c>
      <c r="S89" t="n">
        <v>13.89</v>
      </c>
      <c r="T89" t="n">
        <v>1092.11</v>
      </c>
      <c r="U89" t="n">
        <v>0.72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174.9379760355817</v>
      </c>
      <c r="AB89" t="n">
        <v>239.3578565305874</v>
      </c>
      <c r="AC89" t="n">
        <v>216.513878644239</v>
      </c>
      <c r="AD89" t="n">
        <v>174937.9760355817</v>
      </c>
      <c r="AE89" t="n">
        <v>239357.8565305875</v>
      </c>
      <c r="AF89" t="n">
        <v>4.319474919349111e-06</v>
      </c>
      <c r="AG89" t="n">
        <v>7.170138888888889</v>
      </c>
      <c r="AH89" t="n">
        <v>216513.878644239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12.1033</v>
      </c>
      <c r="E90" t="n">
        <v>8.26</v>
      </c>
      <c r="F90" t="n">
        <v>5.1</v>
      </c>
      <c r="G90" t="n">
        <v>76.45999999999999</v>
      </c>
      <c r="H90" t="n">
        <v>1.23</v>
      </c>
      <c r="I90" t="n">
        <v>4</v>
      </c>
      <c r="J90" t="n">
        <v>332.95</v>
      </c>
      <c r="K90" t="n">
        <v>61.2</v>
      </c>
      <c r="L90" t="n">
        <v>23</v>
      </c>
      <c r="M90" t="n">
        <v>2</v>
      </c>
      <c r="N90" t="n">
        <v>103.75</v>
      </c>
      <c r="O90" t="n">
        <v>41297.62</v>
      </c>
      <c r="P90" t="n">
        <v>85.08</v>
      </c>
      <c r="Q90" t="n">
        <v>202.81</v>
      </c>
      <c r="R90" t="n">
        <v>19.46</v>
      </c>
      <c r="S90" t="n">
        <v>13.89</v>
      </c>
      <c r="T90" t="n">
        <v>1110.01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174.9554855697916</v>
      </c>
      <c r="AB90" t="n">
        <v>239.3818138477595</v>
      </c>
      <c r="AC90" t="n">
        <v>216.5355495086845</v>
      </c>
      <c r="AD90" t="n">
        <v>174955.4855697916</v>
      </c>
      <c r="AE90" t="n">
        <v>239381.8138477595</v>
      </c>
      <c r="AF90" t="n">
        <v>4.318761269143111e-06</v>
      </c>
      <c r="AG90" t="n">
        <v>7.170138888888889</v>
      </c>
      <c r="AH90" t="n">
        <v>216535.5495086845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12.1061</v>
      </c>
      <c r="E91" t="n">
        <v>8.26</v>
      </c>
      <c r="F91" t="n">
        <v>5.1</v>
      </c>
      <c r="G91" t="n">
        <v>76.43000000000001</v>
      </c>
      <c r="H91" t="n">
        <v>1.24</v>
      </c>
      <c r="I91" t="n">
        <v>4</v>
      </c>
      <c r="J91" t="n">
        <v>333.54</v>
      </c>
      <c r="K91" t="n">
        <v>61.2</v>
      </c>
      <c r="L91" t="n">
        <v>23.25</v>
      </c>
      <c r="M91" t="n">
        <v>2</v>
      </c>
      <c r="N91" t="n">
        <v>104.09</v>
      </c>
      <c r="O91" t="n">
        <v>41370.82</v>
      </c>
      <c r="P91" t="n">
        <v>84.95</v>
      </c>
      <c r="Q91" t="n">
        <v>202.81</v>
      </c>
      <c r="R91" t="n">
        <v>19.49</v>
      </c>
      <c r="S91" t="n">
        <v>13.89</v>
      </c>
      <c r="T91" t="n">
        <v>1122.94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174.8851225954159</v>
      </c>
      <c r="AB91" t="n">
        <v>239.2855401220235</v>
      </c>
      <c r="AC91" t="n">
        <v>216.4484640122117</v>
      </c>
      <c r="AD91" t="n">
        <v>174885.1225954159</v>
      </c>
      <c r="AE91" t="n">
        <v>239285.5401220235</v>
      </c>
      <c r="AF91" t="n">
        <v>4.319760379431511e-06</v>
      </c>
      <c r="AG91" t="n">
        <v>7.170138888888889</v>
      </c>
      <c r="AH91" t="n">
        <v>216448.4640122117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12.1037</v>
      </c>
      <c r="E92" t="n">
        <v>8.26</v>
      </c>
      <c r="F92" t="n">
        <v>5.1</v>
      </c>
      <c r="G92" t="n">
        <v>76.45999999999999</v>
      </c>
      <c r="H92" t="n">
        <v>1.25</v>
      </c>
      <c r="I92" t="n">
        <v>4</v>
      </c>
      <c r="J92" t="n">
        <v>334.14</v>
      </c>
      <c r="K92" t="n">
        <v>61.2</v>
      </c>
      <c r="L92" t="n">
        <v>23.5</v>
      </c>
      <c r="M92" t="n">
        <v>2</v>
      </c>
      <c r="N92" t="n">
        <v>104.44</v>
      </c>
      <c r="O92" t="n">
        <v>41444.3</v>
      </c>
      <c r="P92" t="n">
        <v>84.87</v>
      </c>
      <c r="Q92" t="n">
        <v>202.81</v>
      </c>
      <c r="R92" t="n">
        <v>19.5</v>
      </c>
      <c r="S92" t="n">
        <v>13.89</v>
      </c>
      <c r="T92" t="n">
        <v>1127.72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174.8593633015854</v>
      </c>
      <c r="AB92" t="n">
        <v>239.2502951197847</v>
      </c>
      <c r="AC92" t="n">
        <v>216.4165827435198</v>
      </c>
      <c r="AD92" t="n">
        <v>174859.3633015854</v>
      </c>
      <c r="AE92" t="n">
        <v>239250.2951197847</v>
      </c>
      <c r="AF92" t="n">
        <v>4.31890399918431e-06</v>
      </c>
      <c r="AG92" t="n">
        <v>7.170138888888889</v>
      </c>
      <c r="AH92" t="n">
        <v>216416.5827435198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12.1025</v>
      </c>
      <c r="E93" t="n">
        <v>8.26</v>
      </c>
      <c r="F93" t="n">
        <v>5.1</v>
      </c>
      <c r="G93" t="n">
        <v>76.47</v>
      </c>
      <c r="H93" t="n">
        <v>1.26</v>
      </c>
      <c r="I93" t="n">
        <v>4</v>
      </c>
      <c r="J93" t="n">
        <v>334.73</v>
      </c>
      <c r="K93" t="n">
        <v>61.2</v>
      </c>
      <c r="L93" t="n">
        <v>23.75</v>
      </c>
      <c r="M93" t="n">
        <v>2</v>
      </c>
      <c r="N93" t="n">
        <v>104.78</v>
      </c>
      <c r="O93" t="n">
        <v>41517.84</v>
      </c>
      <c r="P93" t="n">
        <v>84.8</v>
      </c>
      <c r="Q93" t="n">
        <v>202.81</v>
      </c>
      <c r="R93" t="n">
        <v>19.53</v>
      </c>
      <c r="S93" t="n">
        <v>13.89</v>
      </c>
      <c r="T93" t="n">
        <v>1143.85</v>
      </c>
      <c r="U93" t="n">
        <v>0.71</v>
      </c>
      <c r="V93" t="n">
        <v>0.76</v>
      </c>
      <c r="W93" t="n">
        <v>0.64</v>
      </c>
      <c r="X93" t="n">
        <v>0.06</v>
      </c>
      <c r="Y93" t="n">
        <v>1</v>
      </c>
      <c r="Z93" t="n">
        <v>10</v>
      </c>
      <c r="AA93" t="n">
        <v>174.8329901513659</v>
      </c>
      <c r="AB93" t="n">
        <v>239.2142102121532</v>
      </c>
      <c r="AC93" t="n">
        <v>216.3839417288272</v>
      </c>
      <c r="AD93" t="n">
        <v>174832.990151366</v>
      </c>
      <c r="AE93" t="n">
        <v>239214.2102121532</v>
      </c>
      <c r="AF93" t="n">
        <v>4.318475809060709e-06</v>
      </c>
      <c r="AG93" t="n">
        <v>7.170138888888889</v>
      </c>
      <c r="AH93" t="n">
        <v>216383.9417288273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12.109</v>
      </c>
      <c r="E94" t="n">
        <v>8.26</v>
      </c>
      <c r="F94" t="n">
        <v>5.09</v>
      </c>
      <c r="G94" t="n">
        <v>76.40000000000001</v>
      </c>
      <c r="H94" t="n">
        <v>1.28</v>
      </c>
      <c r="I94" t="n">
        <v>4</v>
      </c>
      <c r="J94" t="n">
        <v>335.33</v>
      </c>
      <c r="K94" t="n">
        <v>61.2</v>
      </c>
      <c r="L94" t="n">
        <v>24</v>
      </c>
      <c r="M94" t="n">
        <v>2</v>
      </c>
      <c r="N94" t="n">
        <v>105.13</v>
      </c>
      <c r="O94" t="n">
        <v>41591.55</v>
      </c>
      <c r="P94" t="n">
        <v>84.64</v>
      </c>
      <c r="Q94" t="n">
        <v>202.86</v>
      </c>
      <c r="R94" t="n">
        <v>19.33</v>
      </c>
      <c r="S94" t="n">
        <v>13.89</v>
      </c>
      <c r="T94" t="n">
        <v>1043.96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174.7073963704034</v>
      </c>
      <c r="AB94" t="n">
        <v>239.0423672602338</v>
      </c>
      <c r="AC94" t="n">
        <v>216.2284992270559</v>
      </c>
      <c r="AD94" t="n">
        <v>174707.3963704034</v>
      </c>
      <c r="AE94" t="n">
        <v>239042.3672602338</v>
      </c>
      <c r="AF94" t="n">
        <v>4.320795172230211e-06</v>
      </c>
      <c r="AG94" t="n">
        <v>7.170138888888889</v>
      </c>
      <c r="AH94" t="n">
        <v>216228.4992270559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12.1041</v>
      </c>
      <c r="E95" t="n">
        <v>8.26</v>
      </c>
      <c r="F95" t="n">
        <v>5.1</v>
      </c>
      <c r="G95" t="n">
        <v>76.45</v>
      </c>
      <c r="H95" t="n">
        <v>1.29</v>
      </c>
      <c r="I95" t="n">
        <v>4</v>
      </c>
      <c r="J95" t="n">
        <v>335.93</v>
      </c>
      <c r="K95" t="n">
        <v>61.2</v>
      </c>
      <c r="L95" t="n">
        <v>24.25</v>
      </c>
      <c r="M95" t="n">
        <v>2</v>
      </c>
      <c r="N95" t="n">
        <v>105.48</v>
      </c>
      <c r="O95" t="n">
        <v>41665.42</v>
      </c>
      <c r="P95" t="n">
        <v>84.58</v>
      </c>
      <c r="Q95" t="n">
        <v>202.81</v>
      </c>
      <c r="R95" t="n">
        <v>19.41</v>
      </c>
      <c r="S95" t="n">
        <v>13.89</v>
      </c>
      <c r="T95" t="n">
        <v>1085.98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174.7272796824698</v>
      </c>
      <c r="AB95" t="n">
        <v>239.0695724849928</v>
      </c>
      <c r="AC95" t="n">
        <v>216.2531080233466</v>
      </c>
      <c r="AD95" t="n">
        <v>174727.2796824698</v>
      </c>
      <c r="AE95" t="n">
        <v>239069.5724849928</v>
      </c>
      <c r="AF95" t="n">
        <v>4.319046729225511e-06</v>
      </c>
      <c r="AG95" t="n">
        <v>7.170138888888889</v>
      </c>
      <c r="AH95" t="n">
        <v>216253.1080233466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12.1094</v>
      </c>
      <c r="E96" t="n">
        <v>8.26</v>
      </c>
      <c r="F96" t="n">
        <v>5.09</v>
      </c>
      <c r="G96" t="n">
        <v>76.40000000000001</v>
      </c>
      <c r="H96" t="n">
        <v>1.3</v>
      </c>
      <c r="I96" t="n">
        <v>4</v>
      </c>
      <c r="J96" t="n">
        <v>336.53</v>
      </c>
      <c r="K96" t="n">
        <v>61.2</v>
      </c>
      <c r="L96" t="n">
        <v>24.5</v>
      </c>
      <c r="M96" t="n">
        <v>2</v>
      </c>
      <c r="N96" t="n">
        <v>105.83</v>
      </c>
      <c r="O96" t="n">
        <v>41739.48</v>
      </c>
      <c r="P96" t="n">
        <v>84.44</v>
      </c>
      <c r="Q96" t="n">
        <v>202.81</v>
      </c>
      <c r="R96" t="n">
        <v>19.37</v>
      </c>
      <c r="S96" t="n">
        <v>13.89</v>
      </c>
      <c r="T96" t="n">
        <v>1064.5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174.6158215379313</v>
      </c>
      <c r="AB96" t="n">
        <v>238.917070534449</v>
      </c>
      <c r="AC96" t="n">
        <v>216.1151606449249</v>
      </c>
      <c r="AD96" t="n">
        <v>174615.8215379313</v>
      </c>
      <c r="AE96" t="n">
        <v>238917.070534449</v>
      </c>
      <c r="AF96" t="n">
        <v>4.320937902271411e-06</v>
      </c>
      <c r="AG96" t="n">
        <v>7.170138888888889</v>
      </c>
      <c r="AH96" t="n">
        <v>216115.1606449249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12.1139</v>
      </c>
      <c r="E97" t="n">
        <v>8.26</v>
      </c>
      <c r="F97" t="n">
        <v>5.09</v>
      </c>
      <c r="G97" t="n">
        <v>76.34999999999999</v>
      </c>
      <c r="H97" t="n">
        <v>1.31</v>
      </c>
      <c r="I97" t="n">
        <v>4</v>
      </c>
      <c r="J97" t="n">
        <v>337.13</v>
      </c>
      <c r="K97" t="n">
        <v>61.2</v>
      </c>
      <c r="L97" t="n">
        <v>24.75</v>
      </c>
      <c r="M97" t="n">
        <v>2</v>
      </c>
      <c r="N97" t="n">
        <v>106.18</v>
      </c>
      <c r="O97" t="n">
        <v>41813.7</v>
      </c>
      <c r="P97" t="n">
        <v>84.28</v>
      </c>
      <c r="Q97" t="n">
        <v>202.81</v>
      </c>
      <c r="R97" t="n">
        <v>19.27</v>
      </c>
      <c r="S97" t="n">
        <v>13.89</v>
      </c>
      <c r="T97" t="n">
        <v>1013.09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174.5249174841488</v>
      </c>
      <c r="AB97" t="n">
        <v>238.7926915976601</v>
      </c>
      <c r="AC97" t="n">
        <v>216.0026522592961</v>
      </c>
      <c r="AD97" t="n">
        <v>174524.9174841488</v>
      </c>
      <c r="AE97" t="n">
        <v>238792.6915976601</v>
      </c>
      <c r="AF97" t="n">
        <v>4.322543615234913e-06</v>
      </c>
      <c r="AG97" t="n">
        <v>7.170138888888889</v>
      </c>
      <c r="AH97" t="n">
        <v>216002.6522592961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12.1086</v>
      </c>
      <c r="E98" t="n">
        <v>8.26</v>
      </c>
      <c r="F98" t="n">
        <v>5.09</v>
      </c>
      <c r="G98" t="n">
        <v>76.41</v>
      </c>
      <c r="H98" t="n">
        <v>1.32</v>
      </c>
      <c r="I98" t="n">
        <v>4</v>
      </c>
      <c r="J98" t="n">
        <v>337.73</v>
      </c>
      <c r="K98" t="n">
        <v>61.2</v>
      </c>
      <c r="L98" t="n">
        <v>25</v>
      </c>
      <c r="M98" t="n">
        <v>2</v>
      </c>
      <c r="N98" t="n">
        <v>106.53</v>
      </c>
      <c r="O98" t="n">
        <v>41888.1</v>
      </c>
      <c r="P98" t="n">
        <v>84.20999999999999</v>
      </c>
      <c r="Q98" t="n">
        <v>202.81</v>
      </c>
      <c r="R98" t="n">
        <v>19.38</v>
      </c>
      <c r="S98" t="n">
        <v>13.89</v>
      </c>
      <c r="T98" t="n">
        <v>1068.73</v>
      </c>
      <c r="U98" t="n">
        <v>0.72</v>
      </c>
      <c r="V98" t="n">
        <v>0.76</v>
      </c>
      <c r="W98" t="n">
        <v>0.64</v>
      </c>
      <c r="X98" t="n">
        <v>0.06</v>
      </c>
      <c r="Y98" t="n">
        <v>1</v>
      </c>
      <c r="Z98" t="n">
        <v>10</v>
      </c>
      <c r="AA98" t="n">
        <v>174.5158368490017</v>
      </c>
      <c r="AB98" t="n">
        <v>238.7802670720424</v>
      </c>
      <c r="AC98" t="n">
        <v>215.9914135129655</v>
      </c>
      <c r="AD98" t="n">
        <v>174515.8368490017</v>
      </c>
      <c r="AE98" t="n">
        <v>238780.2670720425</v>
      </c>
      <c r="AF98" t="n">
        <v>4.320652442189011e-06</v>
      </c>
      <c r="AG98" t="n">
        <v>7.170138888888889</v>
      </c>
      <c r="AH98" t="n">
        <v>215991.4135129655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12.1049</v>
      </c>
      <c r="E99" t="n">
        <v>8.26</v>
      </c>
      <c r="F99" t="n">
        <v>5.1</v>
      </c>
      <c r="G99" t="n">
        <v>76.45</v>
      </c>
      <c r="H99" t="n">
        <v>1.33</v>
      </c>
      <c r="I99" t="n">
        <v>4</v>
      </c>
      <c r="J99" t="n">
        <v>338.34</v>
      </c>
      <c r="K99" t="n">
        <v>61.2</v>
      </c>
      <c r="L99" t="n">
        <v>25.25</v>
      </c>
      <c r="M99" t="n">
        <v>2</v>
      </c>
      <c r="N99" t="n">
        <v>106.89</v>
      </c>
      <c r="O99" t="n">
        <v>41962.68</v>
      </c>
      <c r="P99" t="n">
        <v>84.12</v>
      </c>
      <c r="Q99" t="n">
        <v>202.81</v>
      </c>
      <c r="R99" t="n">
        <v>19.43</v>
      </c>
      <c r="S99" t="n">
        <v>13.89</v>
      </c>
      <c r="T99" t="n">
        <v>1096.3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174.5170866223583</v>
      </c>
      <c r="AB99" t="n">
        <v>238.7819770670851</v>
      </c>
      <c r="AC99" t="n">
        <v>215.9929603084812</v>
      </c>
      <c r="AD99" t="n">
        <v>174517.0866223583</v>
      </c>
      <c r="AE99" t="n">
        <v>238781.977067085</v>
      </c>
      <c r="AF99" t="n">
        <v>4.31933218930791e-06</v>
      </c>
      <c r="AG99" t="n">
        <v>7.170138888888889</v>
      </c>
      <c r="AH99" t="n">
        <v>215992.9603084812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12.1139</v>
      </c>
      <c r="E100" t="n">
        <v>8.26</v>
      </c>
      <c r="F100" t="n">
        <v>5.09</v>
      </c>
      <c r="G100" t="n">
        <v>76.34999999999999</v>
      </c>
      <c r="H100" t="n">
        <v>1.34</v>
      </c>
      <c r="I100" t="n">
        <v>4</v>
      </c>
      <c r="J100" t="n">
        <v>338.94</v>
      </c>
      <c r="K100" t="n">
        <v>61.2</v>
      </c>
      <c r="L100" t="n">
        <v>25.5</v>
      </c>
      <c r="M100" t="n">
        <v>2</v>
      </c>
      <c r="N100" t="n">
        <v>107.25</v>
      </c>
      <c r="O100" t="n">
        <v>42037.44</v>
      </c>
      <c r="P100" t="n">
        <v>83.83</v>
      </c>
      <c r="Q100" t="n">
        <v>202.84</v>
      </c>
      <c r="R100" t="n">
        <v>19.29</v>
      </c>
      <c r="S100" t="n">
        <v>13.89</v>
      </c>
      <c r="T100" t="n">
        <v>1023.83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174.3227628225509</v>
      </c>
      <c r="AB100" t="n">
        <v>238.5160946712277</v>
      </c>
      <c r="AC100" t="n">
        <v>215.7524533553161</v>
      </c>
      <c r="AD100" t="n">
        <v>174322.7628225509</v>
      </c>
      <c r="AE100" t="n">
        <v>238516.0946712277</v>
      </c>
      <c r="AF100" t="n">
        <v>4.322543615234913e-06</v>
      </c>
      <c r="AG100" t="n">
        <v>7.170138888888889</v>
      </c>
      <c r="AH100" t="n">
        <v>215752.4533553161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12.1208</v>
      </c>
      <c r="E101" t="n">
        <v>8.25</v>
      </c>
      <c r="F101" t="n">
        <v>5.09</v>
      </c>
      <c r="G101" t="n">
        <v>76.28</v>
      </c>
      <c r="H101" t="n">
        <v>1.35</v>
      </c>
      <c r="I101" t="n">
        <v>4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83.44</v>
      </c>
      <c r="Q101" t="n">
        <v>202.81</v>
      </c>
      <c r="R101" t="n">
        <v>19.09</v>
      </c>
      <c r="S101" t="n">
        <v>13.89</v>
      </c>
      <c r="T101" t="n">
        <v>927.01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174.1186708005341</v>
      </c>
      <c r="AB101" t="n">
        <v>238.2368469627998</v>
      </c>
      <c r="AC101" t="n">
        <v>215.4998566562539</v>
      </c>
      <c r="AD101" t="n">
        <v>174118.6708005341</v>
      </c>
      <c r="AE101" t="n">
        <v>238236.8469627998</v>
      </c>
      <c r="AF101" t="n">
        <v>4.325005708445615e-06</v>
      </c>
      <c r="AG101" t="n">
        <v>7.161458333333333</v>
      </c>
      <c r="AH101" t="n">
        <v>215499.8566562539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12.1204</v>
      </c>
      <c r="E102" t="n">
        <v>8.25</v>
      </c>
      <c r="F102" t="n">
        <v>5.09</v>
      </c>
      <c r="G102" t="n">
        <v>76.29000000000001</v>
      </c>
      <c r="H102" t="n">
        <v>1.36</v>
      </c>
      <c r="I102" t="n">
        <v>4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83.34</v>
      </c>
      <c r="Q102" t="n">
        <v>202.81</v>
      </c>
      <c r="R102" t="n">
        <v>19.13</v>
      </c>
      <c r="S102" t="n">
        <v>13.89</v>
      </c>
      <c r="T102" t="n">
        <v>942.5599999999999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174.0754455947671</v>
      </c>
      <c r="AB102" t="n">
        <v>238.1777043293081</v>
      </c>
      <c r="AC102" t="n">
        <v>215.4463585126954</v>
      </c>
      <c r="AD102" t="n">
        <v>174075.4455947671</v>
      </c>
      <c r="AE102" t="n">
        <v>238177.7043293081</v>
      </c>
      <c r="AF102" t="n">
        <v>4.324862978404415e-06</v>
      </c>
      <c r="AG102" t="n">
        <v>7.161458333333333</v>
      </c>
      <c r="AH102" t="n">
        <v>215446.3585126954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12.1126</v>
      </c>
      <c r="E103" t="n">
        <v>8.26</v>
      </c>
      <c r="F103" t="n">
        <v>5.09</v>
      </c>
      <c r="G103" t="n">
        <v>76.37</v>
      </c>
      <c r="H103" t="n">
        <v>1.37</v>
      </c>
      <c r="I103" t="n">
        <v>4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83.29000000000001</v>
      </c>
      <c r="Q103" t="n">
        <v>202.82</v>
      </c>
      <c r="R103" t="n">
        <v>19.26</v>
      </c>
      <c r="S103" t="n">
        <v>13.89</v>
      </c>
      <c r="T103" t="n">
        <v>1009.48</v>
      </c>
      <c r="U103" t="n">
        <v>0.72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174.0856169727586</v>
      </c>
      <c r="AB103" t="n">
        <v>238.1916212574056</v>
      </c>
      <c r="AC103" t="n">
        <v>215.4589472287078</v>
      </c>
      <c r="AD103" t="n">
        <v>174085.6169727586</v>
      </c>
      <c r="AE103" t="n">
        <v>238191.6212574056</v>
      </c>
      <c r="AF103" t="n">
        <v>4.322079742601013e-06</v>
      </c>
      <c r="AG103" t="n">
        <v>7.170138888888889</v>
      </c>
      <c r="AH103" t="n">
        <v>215458.9472287078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12.1139</v>
      </c>
      <c r="E104" t="n">
        <v>8.26</v>
      </c>
      <c r="F104" t="n">
        <v>5.09</v>
      </c>
      <c r="G104" t="n">
        <v>76.34999999999999</v>
      </c>
      <c r="H104" t="n">
        <v>1.38</v>
      </c>
      <c r="I104" t="n">
        <v>4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83.19</v>
      </c>
      <c r="Q104" t="n">
        <v>202.81</v>
      </c>
      <c r="R104" t="n">
        <v>19.18</v>
      </c>
      <c r="S104" t="n">
        <v>13.89</v>
      </c>
      <c r="T104" t="n">
        <v>967.63</v>
      </c>
      <c r="U104" t="n">
        <v>0.72</v>
      </c>
      <c r="V104" t="n">
        <v>0.76</v>
      </c>
      <c r="W104" t="n">
        <v>0.65</v>
      </c>
      <c r="X104" t="n">
        <v>0.05</v>
      </c>
      <c r="Y104" t="n">
        <v>1</v>
      </c>
      <c r="Z104" t="n">
        <v>10</v>
      </c>
      <c r="AA104" t="n">
        <v>174.0352539705005</v>
      </c>
      <c r="AB104" t="n">
        <v>238.1227123758572</v>
      </c>
      <c r="AC104" t="n">
        <v>215.3966149141001</v>
      </c>
      <c r="AD104" t="n">
        <v>174035.2539705005</v>
      </c>
      <c r="AE104" t="n">
        <v>238122.7123758572</v>
      </c>
      <c r="AF104" t="n">
        <v>4.322543615234913e-06</v>
      </c>
      <c r="AG104" t="n">
        <v>7.170138888888889</v>
      </c>
      <c r="AH104" t="n">
        <v>215396.6149141001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12.1159</v>
      </c>
      <c r="E105" t="n">
        <v>8.25</v>
      </c>
      <c r="F105" t="n">
        <v>5.09</v>
      </c>
      <c r="G105" t="n">
        <v>76.33</v>
      </c>
      <c r="H105" t="n">
        <v>1.39</v>
      </c>
      <c r="I105" t="n">
        <v>4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83.04000000000001</v>
      </c>
      <c r="Q105" t="n">
        <v>202.81</v>
      </c>
      <c r="R105" t="n">
        <v>19.19</v>
      </c>
      <c r="S105" t="n">
        <v>13.89</v>
      </c>
      <c r="T105" t="n">
        <v>972.98</v>
      </c>
      <c r="U105" t="n">
        <v>0.72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173.9595210645689</v>
      </c>
      <c r="AB105" t="n">
        <v>238.0190912728616</v>
      </c>
      <c r="AC105" t="n">
        <v>215.3028832637413</v>
      </c>
      <c r="AD105" t="n">
        <v>173959.5210645689</v>
      </c>
      <c r="AE105" t="n">
        <v>238019.0912728616</v>
      </c>
      <c r="AF105" t="n">
        <v>4.323257265440913e-06</v>
      </c>
      <c r="AG105" t="n">
        <v>7.161458333333333</v>
      </c>
      <c r="AH105" t="n">
        <v>215302.8832637412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12.1188</v>
      </c>
      <c r="E106" t="n">
        <v>8.25</v>
      </c>
      <c r="F106" t="n">
        <v>5.09</v>
      </c>
      <c r="G106" t="n">
        <v>76.3</v>
      </c>
      <c r="H106" t="n">
        <v>1.4</v>
      </c>
      <c r="I106" t="n">
        <v>4</v>
      </c>
      <c r="J106" t="n">
        <v>342.61</v>
      </c>
      <c r="K106" t="n">
        <v>61.2</v>
      </c>
      <c r="L106" t="n">
        <v>27</v>
      </c>
      <c r="M106" t="n">
        <v>2</v>
      </c>
      <c r="N106" t="n">
        <v>109.41</v>
      </c>
      <c r="O106" t="n">
        <v>42489.79</v>
      </c>
      <c r="P106" t="n">
        <v>82.83</v>
      </c>
      <c r="Q106" t="n">
        <v>202.81</v>
      </c>
      <c r="R106" t="n">
        <v>19.13</v>
      </c>
      <c r="S106" t="n">
        <v>13.89</v>
      </c>
      <c r="T106" t="n">
        <v>946.7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173.8531206336651</v>
      </c>
      <c r="AB106" t="n">
        <v>237.8735095092433</v>
      </c>
      <c r="AC106" t="n">
        <v>215.1711956193174</v>
      </c>
      <c r="AD106" t="n">
        <v>173853.1206336651</v>
      </c>
      <c r="AE106" t="n">
        <v>237873.5095092434</v>
      </c>
      <c r="AF106" t="n">
        <v>4.324292058239614e-06</v>
      </c>
      <c r="AG106" t="n">
        <v>7.161458333333333</v>
      </c>
      <c r="AH106" t="n">
        <v>215171.1956193174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12.1192</v>
      </c>
      <c r="E107" t="n">
        <v>8.25</v>
      </c>
      <c r="F107" t="n">
        <v>5.09</v>
      </c>
      <c r="G107" t="n">
        <v>76.3</v>
      </c>
      <c r="H107" t="n">
        <v>1.42</v>
      </c>
      <c r="I107" t="n">
        <v>4</v>
      </c>
      <c r="J107" t="n">
        <v>343.23</v>
      </c>
      <c r="K107" t="n">
        <v>61.2</v>
      </c>
      <c r="L107" t="n">
        <v>27.25</v>
      </c>
      <c r="M107" t="n">
        <v>2</v>
      </c>
      <c r="N107" t="n">
        <v>109.78</v>
      </c>
      <c r="O107" t="n">
        <v>42565.83</v>
      </c>
      <c r="P107" t="n">
        <v>82.64</v>
      </c>
      <c r="Q107" t="n">
        <v>202.81</v>
      </c>
      <c r="R107" t="n">
        <v>19.08</v>
      </c>
      <c r="S107" t="n">
        <v>13.89</v>
      </c>
      <c r="T107" t="n">
        <v>920.4400000000001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173.7661384087349</v>
      </c>
      <c r="AB107" t="n">
        <v>237.754496591709</v>
      </c>
      <c r="AC107" t="n">
        <v>215.0635411275969</v>
      </c>
      <c r="AD107" t="n">
        <v>173766.1384087349</v>
      </c>
      <c r="AE107" t="n">
        <v>237754.496591709</v>
      </c>
      <c r="AF107" t="n">
        <v>4.324434788280814e-06</v>
      </c>
      <c r="AG107" t="n">
        <v>7.161458333333333</v>
      </c>
      <c r="AH107" t="n">
        <v>215063.5411275969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12.1184</v>
      </c>
      <c r="E108" t="n">
        <v>8.25</v>
      </c>
      <c r="F108" t="n">
        <v>5.09</v>
      </c>
      <c r="G108" t="n">
        <v>76.31</v>
      </c>
      <c r="H108" t="n">
        <v>1.43</v>
      </c>
      <c r="I108" t="n">
        <v>4</v>
      </c>
      <c r="J108" t="n">
        <v>343.85</v>
      </c>
      <c r="K108" t="n">
        <v>61.2</v>
      </c>
      <c r="L108" t="n">
        <v>27.5</v>
      </c>
      <c r="M108" t="n">
        <v>2</v>
      </c>
      <c r="N108" t="n">
        <v>110.15</v>
      </c>
      <c r="O108" t="n">
        <v>42642.18</v>
      </c>
      <c r="P108" t="n">
        <v>82.58</v>
      </c>
      <c r="Q108" t="n">
        <v>202.81</v>
      </c>
      <c r="R108" t="n">
        <v>19.08</v>
      </c>
      <c r="S108" t="n">
        <v>13.89</v>
      </c>
      <c r="T108" t="n">
        <v>918.27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173.7425196641404</v>
      </c>
      <c r="AB108" t="n">
        <v>237.7221803833694</v>
      </c>
      <c r="AC108" t="n">
        <v>215.0343091328251</v>
      </c>
      <c r="AD108" t="n">
        <v>173742.5196641404</v>
      </c>
      <c r="AE108" t="n">
        <v>237722.1803833694</v>
      </c>
      <c r="AF108" t="n">
        <v>4.324149328198414e-06</v>
      </c>
      <c r="AG108" t="n">
        <v>7.161458333333333</v>
      </c>
      <c r="AH108" t="n">
        <v>215034.3091328251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12.1257</v>
      </c>
      <c r="E109" t="n">
        <v>8.25</v>
      </c>
      <c r="F109" t="n">
        <v>5.08</v>
      </c>
      <c r="G109" t="n">
        <v>76.23</v>
      </c>
      <c r="H109" t="n">
        <v>1.44</v>
      </c>
      <c r="I109" t="n">
        <v>4</v>
      </c>
      <c r="J109" t="n">
        <v>344.47</v>
      </c>
      <c r="K109" t="n">
        <v>61.2</v>
      </c>
      <c r="L109" t="n">
        <v>27.75</v>
      </c>
      <c r="M109" t="n">
        <v>2</v>
      </c>
      <c r="N109" t="n">
        <v>110.52</v>
      </c>
      <c r="O109" t="n">
        <v>42718.61</v>
      </c>
      <c r="P109" t="n">
        <v>82.27</v>
      </c>
      <c r="Q109" t="n">
        <v>202.81</v>
      </c>
      <c r="R109" t="n">
        <v>18.98</v>
      </c>
      <c r="S109" t="n">
        <v>13.89</v>
      </c>
      <c r="T109" t="n">
        <v>867.6</v>
      </c>
      <c r="U109" t="n">
        <v>0.73</v>
      </c>
      <c r="V109" t="n">
        <v>0.76</v>
      </c>
      <c r="W109" t="n">
        <v>0.64</v>
      </c>
      <c r="X109" t="n">
        <v>0.04</v>
      </c>
      <c r="Y109" t="n">
        <v>1</v>
      </c>
      <c r="Z109" t="n">
        <v>10</v>
      </c>
      <c r="AA109" t="n">
        <v>173.5470424508595</v>
      </c>
      <c r="AB109" t="n">
        <v>237.4547198363126</v>
      </c>
      <c r="AC109" t="n">
        <v>214.792374644996</v>
      </c>
      <c r="AD109" t="n">
        <v>173547.0424508595</v>
      </c>
      <c r="AE109" t="n">
        <v>237454.7198363126</v>
      </c>
      <c r="AF109" t="n">
        <v>4.326754151450316e-06</v>
      </c>
      <c r="AG109" t="n">
        <v>7.161458333333333</v>
      </c>
      <c r="AH109" t="n">
        <v>214792.374644996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12.1277</v>
      </c>
      <c r="E110" t="n">
        <v>8.25</v>
      </c>
      <c r="F110" t="n">
        <v>5.08</v>
      </c>
      <c r="G110" t="n">
        <v>76.20999999999999</v>
      </c>
      <c r="H110" t="n">
        <v>1.45</v>
      </c>
      <c r="I110" t="n">
        <v>4</v>
      </c>
      <c r="J110" t="n">
        <v>345.09</v>
      </c>
      <c r="K110" t="n">
        <v>61.2</v>
      </c>
      <c r="L110" t="n">
        <v>28</v>
      </c>
      <c r="M110" t="n">
        <v>2</v>
      </c>
      <c r="N110" t="n">
        <v>110.89</v>
      </c>
      <c r="O110" t="n">
        <v>42795.22</v>
      </c>
      <c r="P110" t="n">
        <v>82.03</v>
      </c>
      <c r="Q110" t="n">
        <v>202.81</v>
      </c>
      <c r="R110" t="n">
        <v>18.95</v>
      </c>
      <c r="S110" t="n">
        <v>13.89</v>
      </c>
      <c r="T110" t="n">
        <v>855.28</v>
      </c>
      <c r="U110" t="n">
        <v>0.73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173.43107881695</v>
      </c>
      <c r="AB110" t="n">
        <v>237.2960532764433</v>
      </c>
      <c r="AC110" t="n">
        <v>214.6488509989107</v>
      </c>
      <c r="AD110" t="n">
        <v>173431.0788169501</v>
      </c>
      <c r="AE110" t="n">
        <v>237296.0532764433</v>
      </c>
      <c r="AF110" t="n">
        <v>4.327467801656317e-06</v>
      </c>
      <c r="AG110" t="n">
        <v>7.161458333333333</v>
      </c>
      <c r="AH110" t="n">
        <v>214648.8509989107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12.1224</v>
      </c>
      <c r="E111" t="n">
        <v>8.25</v>
      </c>
      <c r="F111" t="n">
        <v>5.08</v>
      </c>
      <c r="G111" t="n">
        <v>76.27</v>
      </c>
      <c r="H111" t="n">
        <v>1.46</v>
      </c>
      <c r="I111" t="n">
        <v>4</v>
      </c>
      <c r="J111" t="n">
        <v>345.71</v>
      </c>
      <c r="K111" t="n">
        <v>61.2</v>
      </c>
      <c r="L111" t="n">
        <v>28.25</v>
      </c>
      <c r="M111" t="n">
        <v>2</v>
      </c>
      <c r="N111" t="n">
        <v>111.26</v>
      </c>
      <c r="O111" t="n">
        <v>42872.03</v>
      </c>
      <c r="P111" t="n">
        <v>81.76000000000001</v>
      </c>
      <c r="Q111" t="n">
        <v>202.81</v>
      </c>
      <c r="R111" t="n">
        <v>19.03</v>
      </c>
      <c r="S111" t="n">
        <v>13.89</v>
      </c>
      <c r="T111" t="n">
        <v>897.0599999999999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173.3317467674326</v>
      </c>
      <c r="AB111" t="n">
        <v>237.1601427840728</v>
      </c>
      <c r="AC111" t="n">
        <v>214.5259116131805</v>
      </c>
      <c r="AD111" t="n">
        <v>173331.7467674326</v>
      </c>
      <c r="AE111" t="n">
        <v>237160.1427840728</v>
      </c>
      <c r="AF111" t="n">
        <v>4.325576628610415e-06</v>
      </c>
      <c r="AG111" t="n">
        <v>7.161458333333333</v>
      </c>
      <c r="AH111" t="n">
        <v>214525.9116131804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12.1237</v>
      </c>
      <c r="E112" t="n">
        <v>8.25</v>
      </c>
      <c r="F112" t="n">
        <v>5.08</v>
      </c>
      <c r="G112" t="n">
        <v>76.25</v>
      </c>
      <c r="H112" t="n">
        <v>1.47</v>
      </c>
      <c r="I112" t="n">
        <v>4</v>
      </c>
      <c r="J112" t="n">
        <v>346.34</v>
      </c>
      <c r="K112" t="n">
        <v>61.2</v>
      </c>
      <c r="L112" t="n">
        <v>28.5</v>
      </c>
      <c r="M112" t="n">
        <v>2</v>
      </c>
      <c r="N112" t="n">
        <v>111.64</v>
      </c>
      <c r="O112" t="n">
        <v>42949.03</v>
      </c>
      <c r="P112" t="n">
        <v>81.39</v>
      </c>
      <c r="Q112" t="n">
        <v>202.81</v>
      </c>
      <c r="R112" t="n">
        <v>19.04</v>
      </c>
      <c r="S112" t="n">
        <v>13.89</v>
      </c>
      <c r="T112" t="n">
        <v>900.99</v>
      </c>
      <c r="U112" t="n">
        <v>0.73</v>
      </c>
      <c r="V112" t="n">
        <v>0.76</v>
      </c>
      <c r="W112" t="n">
        <v>0.64</v>
      </c>
      <c r="X112" t="n">
        <v>0.05</v>
      </c>
      <c r="Y112" t="n">
        <v>1</v>
      </c>
      <c r="Z112" t="n">
        <v>10</v>
      </c>
      <c r="AA112" t="n">
        <v>173.1603105594378</v>
      </c>
      <c r="AB112" t="n">
        <v>236.9255762010627</v>
      </c>
      <c r="AC112" t="n">
        <v>214.3137317356365</v>
      </c>
      <c r="AD112" t="n">
        <v>173160.3105594378</v>
      </c>
      <c r="AE112" t="n">
        <v>236925.5762010627</v>
      </c>
      <c r="AF112" t="n">
        <v>4.326040501244316e-06</v>
      </c>
      <c r="AG112" t="n">
        <v>7.161458333333333</v>
      </c>
      <c r="AH112" t="n">
        <v>214313.7317356365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12.1179</v>
      </c>
      <c r="E113" t="n">
        <v>8.25</v>
      </c>
      <c r="F113" t="n">
        <v>5.09</v>
      </c>
      <c r="G113" t="n">
        <v>76.31</v>
      </c>
      <c r="H113" t="n">
        <v>1.48</v>
      </c>
      <c r="I113" t="n">
        <v>4</v>
      </c>
      <c r="J113" t="n">
        <v>346.96</v>
      </c>
      <c r="K113" t="n">
        <v>61.2</v>
      </c>
      <c r="L113" t="n">
        <v>28.75</v>
      </c>
      <c r="M113" t="n">
        <v>2</v>
      </c>
      <c r="N113" t="n">
        <v>112.01</v>
      </c>
      <c r="O113" t="n">
        <v>43026.23</v>
      </c>
      <c r="P113" t="n">
        <v>81.23</v>
      </c>
      <c r="Q113" t="n">
        <v>202.81</v>
      </c>
      <c r="R113" t="n">
        <v>19.15</v>
      </c>
      <c r="S113" t="n">
        <v>13.89</v>
      </c>
      <c r="T113" t="n">
        <v>955.29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173.1383332291918</v>
      </c>
      <c r="AB113" t="n">
        <v>236.8955058482488</v>
      </c>
      <c r="AC113" t="n">
        <v>214.2865312550911</v>
      </c>
      <c r="AD113" t="n">
        <v>173138.3332291918</v>
      </c>
      <c r="AE113" t="n">
        <v>236895.5058482488</v>
      </c>
      <c r="AF113" t="n">
        <v>4.323970915646914e-06</v>
      </c>
      <c r="AG113" t="n">
        <v>7.161458333333333</v>
      </c>
      <c r="AH113" t="n">
        <v>214286.5312550911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12.2299</v>
      </c>
      <c r="E114" t="n">
        <v>8.18</v>
      </c>
      <c r="F114" t="n">
        <v>5.07</v>
      </c>
      <c r="G114" t="n">
        <v>101.32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80.68000000000001</v>
      </c>
      <c r="Q114" t="n">
        <v>202.81</v>
      </c>
      <c r="R114" t="n">
        <v>18.48</v>
      </c>
      <c r="S114" t="n">
        <v>13.89</v>
      </c>
      <c r="T114" t="n">
        <v>623.6799999999999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172.3864266562803</v>
      </c>
      <c r="AB114" t="n">
        <v>235.8667141034149</v>
      </c>
      <c r="AC114" t="n">
        <v>213.3559259504655</v>
      </c>
      <c r="AD114" t="n">
        <v>172386.4266562803</v>
      </c>
      <c r="AE114" t="n">
        <v>235866.7141034149</v>
      </c>
      <c r="AF114" t="n">
        <v>4.363935327182944e-06</v>
      </c>
      <c r="AG114" t="n">
        <v>7.100694444444445</v>
      </c>
      <c r="AH114" t="n">
        <v>213355.9259504655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12.2233</v>
      </c>
      <c r="E115" t="n">
        <v>8.18</v>
      </c>
      <c r="F115" t="n">
        <v>5.07</v>
      </c>
      <c r="G115" t="n">
        <v>101.41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80.90000000000001</v>
      </c>
      <c r="Q115" t="n">
        <v>202.81</v>
      </c>
      <c r="R115" t="n">
        <v>18.63</v>
      </c>
      <c r="S115" t="n">
        <v>13.89</v>
      </c>
      <c r="T115" t="n">
        <v>697.52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172.5108257770771</v>
      </c>
      <c r="AB115" t="n">
        <v>236.0369224685909</v>
      </c>
      <c r="AC115" t="n">
        <v>213.5098898681582</v>
      </c>
      <c r="AD115" t="n">
        <v>172510.8257770771</v>
      </c>
      <c r="AE115" t="n">
        <v>236036.9224685909</v>
      </c>
      <c r="AF115" t="n">
        <v>4.361580281503142e-06</v>
      </c>
      <c r="AG115" t="n">
        <v>7.100694444444445</v>
      </c>
      <c r="AH115" t="n">
        <v>213509.8898681581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12.2233</v>
      </c>
      <c r="E116" t="n">
        <v>8.18</v>
      </c>
      <c r="F116" t="n">
        <v>5.07</v>
      </c>
      <c r="G116" t="n">
        <v>101.41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81</v>
      </c>
      <c r="Q116" t="n">
        <v>202.81</v>
      </c>
      <c r="R116" t="n">
        <v>18.64</v>
      </c>
      <c r="S116" t="n">
        <v>13.89</v>
      </c>
      <c r="T116" t="n">
        <v>705.36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172.5553469666655</v>
      </c>
      <c r="AB116" t="n">
        <v>236.097838324322</v>
      </c>
      <c r="AC116" t="n">
        <v>213.5649920001142</v>
      </c>
      <c r="AD116" t="n">
        <v>172555.3469666655</v>
      </c>
      <c r="AE116" t="n">
        <v>236097.838324322</v>
      </c>
      <c r="AF116" t="n">
        <v>4.361580281503142e-06</v>
      </c>
      <c r="AG116" t="n">
        <v>7.100694444444445</v>
      </c>
      <c r="AH116" t="n">
        <v>213564.9920001142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12.2237</v>
      </c>
      <c r="E117" t="n">
        <v>8.18</v>
      </c>
      <c r="F117" t="n">
        <v>5.07</v>
      </c>
      <c r="G117" t="n">
        <v>101.4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1</v>
      </c>
      <c r="N117" t="n">
        <v>113.53</v>
      </c>
      <c r="O117" t="n">
        <v>43337.02</v>
      </c>
      <c r="P117" t="n">
        <v>81.15000000000001</v>
      </c>
      <c r="Q117" t="n">
        <v>202.81</v>
      </c>
      <c r="R117" t="n">
        <v>18.62</v>
      </c>
      <c r="S117" t="n">
        <v>13.89</v>
      </c>
      <c r="T117" t="n">
        <v>696.24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172.6205179085128</v>
      </c>
      <c r="AB117" t="n">
        <v>236.1870080820964</v>
      </c>
      <c r="AC117" t="n">
        <v>213.6456515213573</v>
      </c>
      <c r="AD117" t="n">
        <v>172620.5179085128</v>
      </c>
      <c r="AE117" t="n">
        <v>236187.0080820964</v>
      </c>
      <c r="AF117" t="n">
        <v>4.361723011544342e-06</v>
      </c>
      <c r="AG117" t="n">
        <v>7.100694444444445</v>
      </c>
      <c r="AH117" t="n">
        <v>213645.6515213572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12.2245</v>
      </c>
      <c r="E118" t="n">
        <v>8.18</v>
      </c>
      <c r="F118" t="n">
        <v>5.07</v>
      </c>
      <c r="G118" t="n">
        <v>101.39</v>
      </c>
      <c r="H118" t="n">
        <v>1.53</v>
      </c>
      <c r="I118" t="n">
        <v>3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81.27</v>
      </c>
      <c r="Q118" t="n">
        <v>202.81</v>
      </c>
      <c r="R118" t="n">
        <v>18.54</v>
      </c>
      <c r="S118" t="n">
        <v>13.89</v>
      </c>
      <c r="T118" t="n">
        <v>657.26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172.670716722772</v>
      </c>
      <c r="AB118" t="n">
        <v>236.2556923143812</v>
      </c>
      <c r="AC118" t="n">
        <v>213.7077806269117</v>
      </c>
      <c r="AD118" t="n">
        <v>172670.716722772</v>
      </c>
      <c r="AE118" t="n">
        <v>236255.6923143812</v>
      </c>
      <c r="AF118" t="n">
        <v>4.362008471626742e-06</v>
      </c>
      <c r="AG118" t="n">
        <v>7.100694444444445</v>
      </c>
      <c r="AH118" t="n">
        <v>213707.7806269117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12.227</v>
      </c>
      <c r="E119" t="n">
        <v>8.18</v>
      </c>
      <c r="F119" t="n">
        <v>5.07</v>
      </c>
      <c r="G119" t="n">
        <v>101.36</v>
      </c>
      <c r="H119" t="n">
        <v>1.54</v>
      </c>
      <c r="I119" t="n">
        <v>3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81.3</v>
      </c>
      <c r="Q119" t="n">
        <v>202.81</v>
      </c>
      <c r="R119" t="n">
        <v>18.51</v>
      </c>
      <c r="S119" t="n">
        <v>13.89</v>
      </c>
      <c r="T119" t="n">
        <v>638.33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172.6739940547186</v>
      </c>
      <c r="AB119" t="n">
        <v>236.2601765045363</v>
      </c>
      <c r="AC119" t="n">
        <v>213.711836852252</v>
      </c>
      <c r="AD119" t="n">
        <v>172673.9940547186</v>
      </c>
      <c r="AE119" t="n">
        <v>236260.1765045363</v>
      </c>
      <c r="AF119" t="n">
        <v>4.362900534384243e-06</v>
      </c>
      <c r="AG119" t="n">
        <v>7.100694444444445</v>
      </c>
      <c r="AH119" t="n">
        <v>213711.836852252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12.2291</v>
      </c>
      <c r="E120" t="n">
        <v>8.18</v>
      </c>
      <c r="F120" t="n">
        <v>5.07</v>
      </c>
      <c r="G120" t="n">
        <v>101.33</v>
      </c>
      <c r="H120" t="n">
        <v>1.55</v>
      </c>
      <c r="I120" t="n">
        <v>3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81.37</v>
      </c>
      <c r="Q120" t="n">
        <v>202.81</v>
      </c>
      <c r="R120" t="n">
        <v>18.46</v>
      </c>
      <c r="S120" t="n">
        <v>13.89</v>
      </c>
      <c r="T120" t="n">
        <v>617.2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172.6966820112388</v>
      </c>
      <c r="AB120" t="n">
        <v>236.2912191675692</v>
      </c>
      <c r="AC120" t="n">
        <v>213.7399168470937</v>
      </c>
      <c r="AD120" t="n">
        <v>172696.6820112388</v>
      </c>
      <c r="AE120" t="n">
        <v>236291.2191675692</v>
      </c>
      <c r="AF120" t="n">
        <v>4.363649867100543e-06</v>
      </c>
      <c r="AG120" t="n">
        <v>7.100694444444445</v>
      </c>
      <c r="AH120" t="n">
        <v>213739.9168470937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12.227</v>
      </c>
      <c r="E121" t="n">
        <v>8.18</v>
      </c>
      <c r="F121" t="n">
        <v>5.07</v>
      </c>
      <c r="G121" t="n">
        <v>101.36</v>
      </c>
      <c r="H121" t="n">
        <v>1.56</v>
      </c>
      <c r="I121" t="n">
        <v>3</v>
      </c>
      <c r="J121" t="n">
        <v>352.03</v>
      </c>
      <c r="K121" t="n">
        <v>61.2</v>
      </c>
      <c r="L121" t="n">
        <v>30.75</v>
      </c>
      <c r="M121" t="n">
        <v>1</v>
      </c>
      <c r="N121" t="n">
        <v>115.08</v>
      </c>
      <c r="O121" t="n">
        <v>43651.07</v>
      </c>
      <c r="P121" t="n">
        <v>81.5</v>
      </c>
      <c r="Q121" t="n">
        <v>202.81</v>
      </c>
      <c r="R121" t="n">
        <v>18.48</v>
      </c>
      <c r="S121" t="n">
        <v>13.89</v>
      </c>
      <c r="T121" t="n">
        <v>625.72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172.7630094888719</v>
      </c>
      <c r="AB121" t="n">
        <v>236.3819713486285</v>
      </c>
      <c r="AC121" t="n">
        <v>213.8220077673642</v>
      </c>
      <c r="AD121" t="n">
        <v>172763.0094888719</v>
      </c>
      <c r="AE121" t="n">
        <v>236381.9713486285</v>
      </c>
      <c r="AF121" t="n">
        <v>4.362900534384243e-06</v>
      </c>
      <c r="AG121" t="n">
        <v>7.100694444444445</v>
      </c>
      <c r="AH121" t="n">
        <v>213822.0077673642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12.2266</v>
      </c>
      <c r="E122" t="n">
        <v>8.18</v>
      </c>
      <c r="F122" t="n">
        <v>5.07</v>
      </c>
      <c r="G122" t="n">
        <v>101.36</v>
      </c>
      <c r="H122" t="n">
        <v>1.57</v>
      </c>
      <c r="I122" t="n">
        <v>3</v>
      </c>
      <c r="J122" t="n">
        <v>352.67</v>
      </c>
      <c r="K122" t="n">
        <v>61.2</v>
      </c>
      <c r="L122" t="n">
        <v>31</v>
      </c>
      <c r="M122" t="n">
        <v>1</v>
      </c>
      <c r="N122" t="n">
        <v>115.47</v>
      </c>
      <c r="O122" t="n">
        <v>43730.1</v>
      </c>
      <c r="P122" t="n">
        <v>81.59</v>
      </c>
      <c r="Q122" t="n">
        <v>202.81</v>
      </c>
      <c r="R122" t="n">
        <v>18.55</v>
      </c>
      <c r="S122" t="n">
        <v>13.89</v>
      </c>
      <c r="T122" t="n">
        <v>660.79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172.8046828141806</v>
      </c>
      <c r="AB122" t="n">
        <v>236.4389906308133</v>
      </c>
      <c r="AC122" t="n">
        <v>213.8735852092844</v>
      </c>
      <c r="AD122" t="n">
        <v>172804.6828141806</v>
      </c>
      <c r="AE122" t="n">
        <v>236438.9906308133</v>
      </c>
      <c r="AF122" t="n">
        <v>4.362757804343043e-06</v>
      </c>
      <c r="AG122" t="n">
        <v>7.100694444444445</v>
      </c>
      <c r="AH122" t="n">
        <v>213873.5852092844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12.2283</v>
      </c>
      <c r="E123" t="n">
        <v>8.18</v>
      </c>
      <c r="F123" t="n">
        <v>5.07</v>
      </c>
      <c r="G123" t="n">
        <v>101.34</v>
      </c>
      <c r="H123" t="n">
        <v>1.58</v>
      </c>
      <c r="I123" t="n">
        <v>3</v>
      </c>
      <c r="J123" t="n">
        <v>353.31</v>
      </c>
      <c r="K123" t="n">
        <v>61.2</v>
      </c>
      <c r="L123" t="n">
        <v>31.25</v>
      </c>
      <c r="M123" t="n">
        <v>1</v>
      </c>
      <c r="N123" t="n">
        <v>115.86</v>
      </c>
      <c r="O123" t="n">
        <v>43809.48</v>
      </c>
      <c r="P123" t="n">
        <v>81.62</v>
      </c>
      <c r="Q123" t="n">
        <v>202.81</v>
      </c>
      <c r="R123" t="n">
        <v>18.5</v>
      </c>
      <c r="S123" t="n">
        <v>13.89</v>
      </c>
      <c r="T123" t="n">
        <v>636.54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172.8111648253786</v>
      </c>
      <c r="AB123" t="n">
        <v>236.4478596045005</v>
      </c>
      <c r="AC123" t="n">
        <v>213.8816077405705</v>
      </c>
      <c r="AD123" t="n">
        <v>172811.1648253786</v>
      </c>
      <c r="AE123" t="n">
        <v>236447.8596045005</v>
      </c>
      <c r="AF123" t="n">
        <v>4.363364407018143e-06</v>
      </c>
      <c r="AG123" t="n">
        <v>7.100694444444445</v>
      </c>
      <c r="AH123" t="n">
        <v>213881.6077405705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12.2262</v>
      </c>
      <c r="E124" t="n">
        <v>8.18</v>
      </c>
      <c r="F124" t="n">
        <v>5.07</v>
      </c>
      <c r="G124" t="n">
        <v>101.37</v>
      </c>
      <c r="H124" t="n">
        <v>1.59</v>
      </c>
      <c r="I124" t="n">
        <v>3</v>
      </c>
      <c r="J124" t="n">
        <v>353.96</v>
      </c>
      <c r="K124" t="n">
        <v>61.2</v>
      </c>
      <c r="L124" t="n">
        <v>31.5</v>
      </c>
      <c r="M124" t="n">
        <v>1</v>
      </c>
      <c r="N124" t="n">
        <v>116.26</v>
      </c>
      <c r="O124" t="n">
        <v>43888.94</v>
      </c>
      <c r="P124" t="n">
        <v>81.97</v>
      </c>
      <c r="Q124" t="n">
        <v>202.81</v>
      </c>
      <c r="R124" t="n">
        <v>18.56</v>
      </c>
      <c r="S124" t="n">
        <v>13.89</v>
      </c>
      <c r="T124" t="n">
        <v>665.8200000000001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172.975439691458</v>
      </c>
      <c r="AB124" t="n">
        <v>236.6726277235658</v>
      </c>
      <c r="AC124" t="n">
        <v>214.0849243058163</v>
      </c>
      <c r="AD124" t="n">
        <v>172975.439691458</v>
      </c>
      <c r="AE124" t="n">
        <v>236672.6277235658</v>
      </c>
      <c r="AF124" t="n">
        <v>4.362615074301843e-06</v>
      </c>
      <c r="AG124" t="n">
        <v>7.100694444444445</v>
      </c>
      <c r="AH124" t="n">
        <v>214084.9243058164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12.2249</v>
      </c>
      <c r="E125" t="n">
        <v>8.18</v>
      </c>
      <c r="F125" t="n">
        <v>5.07</v>
      </c>
      <c r="G125" t="n">
        <v>101.38</v>
      </c>
      <c r="H125" t="n">
        <v>1.6</v>
      </c>
      <c r="I125" t="n">
        <v>3</v>
      </c>
      <c r="J125" t="n">
        <v>354.6</v>
      </c>
      <c r="K125" t="n">
        <v>61.2</v>
      </c>
      <c r="L125" t="n">
        <v>31.75</v>
      </c>
      <c r="M125" t="n">
        <v>1</v>
      </c>
      <c r="N125" t="n">
        <v>116.65</v>
      </c>
      <c r="O125" t="n">
        <v>43968.62</v>
      </c>
      <c r="P125" t="n">
        <v>82.15000000000001</v>
      </c>
      <c r="Q125" t="n">
        <v>202.81</v>
      </c>
      <c r="R125" t="n">
        <v>18.58</v>
      </c>
      <c r="S125" t="n">
        <v>13.89</v>
      </c>
      <c r="T125" t="n">
        <v>673.3099999999999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173.0608396397558</v>
      </c>
      <c r="AB125" t="n">
        <v>236.7894757004067</v>
      </c>
      <c r="AC125" t="n">
        <v>214.1906204757447</v>
      </c>
      <c r="AD125" t="n">
        <v>173060.8396397558</v>
      </c>
      <c r="AE125" t="n">
        <v>236789.4757004066</v>
      </c>
      <c r="AF125" t="n">
        <v>4.362151201667942e-06</v>
      </c>
      <c r="AG125" t="n">
        <v>7.100694444444445</v>
      </c>
      <c r="AH125" t="n">
        <v>214190.6204757447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12.2216</v>
      </c>
      <c r="E126" t="n">
        <v>8.18</v>
      </c>
      <c r="F126" t="n">
        <v>5.07</v>
      </c>
      <c r="G126" t="n">
        <v>101.43</v>
      </c>
      <c r="H126" t="n">
        <v>1.61</v>
      </c>
      <c r="I126" t="n">
        <v>3</v>
      </c>
      <c r="J126" t="n">
        <v>355.25</v>
      </c>
      <c r="K126" t="n">
        <v>61.2</v>
      </c>
      <c r="L126" t="n">
        <v>32</v>
      </c>
      <c r="M126" t="n">
        <v>1</v>
      </c>
      <c r="N126" t="n">
        <v>117.05</v>
      </c>
      <c r="O126" t="n">
        <v>44048.52</v>
      </c>
      <c r="P126" t="n">
        <v>82.26000000000001</v>
      </c>
      <c r="Q126" t="n">
        <v>202.81</v>
      </c>
      <c r="R126" t="n">
        <v>18.64</v>
      </c>
      <c r="S126" t="n">
        <v>13.89</v>
      </c>
      <c r="T126" t="n">
        <v>703.04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173.1232299527642</v>
      </c>
      <c r="AB126" t="n">
        <v>236.8748408791311</v>
      </c>
      <c r="AC126" t="n">
        <v>214.2678385216225</v>
      </c>
      <c r="AD126" t="n">
        <v>173123.2299527642</v>
      </c>
      <c r="AE126" t="n">
        <v>236874.8408791311</v>
      </c>
      <c r="AF126" t="n">
        <v>4.360973678828041e-06</v>
      </c>
      <c r="AG126" t="n">
        <v>7.100694444444445</v>
      </c>
      <c r="AH126" t="n">
        <v>214267.8385216225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12.2204</v>
      </c>
      <c r="E127" t="n">
        <v>8.18</v>
      </c>
      <c r="F127" t="n">
        <v>5.07</v>
      </c>
      <c r="G127" t="n">
        <v>101.44</v>
      </c>
      <c r="H127" t="n">
        <v>1.62</v>
      </c>
      <c r="I127" t="n">
        <v>3</v>
      </c>
      <c r="J127" t="n">
        <v>355.9</v>
      </c>
      <c r="K127" t="n">
        <v>61.2</v>
      </c>
      <c r="L127" t="n">
        <v>32.25</v>
      </c>
      <c r="M127" t="n">
        <v>1</v>
      </c>
      <c r="N127" t="n">
        <v>117.45</v>
      </c>
      <c r="O127" t="n">
        <v>44128.64</v>
      </c>
      <c r="P127" t="n">
        <v>82.27</v>
      </c>
      <c r="Q127" t="n">
        <v>202.81</v>
      </c>
      <c r="R127" t="n">
        <v>18.62</v>
      </c>
      <c r="S127" t="n">
        <v>13.89</v>
      </c>
      <c r="T127" t="n">
        <v>695.75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173.1325661671932</v>
      </c>
      <c r="AB127" t="n">
        <v>236.8876150995975</v>
      </c>
      <c r="AC127" t="n">
        <v>214.2793935884163</v>
      </c>
      <c r="AD127" t="n">
        <v>173132.5661671932</v>
      </c>
      <c r="AE127" t="n">
        <v>236887.6150995975</v>
      </c>
      <c r="AF127" t="n">
        <v>4.360545488704441e-06</v>
      </c>
      <c r="AG127" t="n">
        <v>7.100694444444445</v>
      </c>
      <c r="AH127" t="n">
        <v>214279.3935884163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12.2266</v>
      </c>
      <c r="E128" t="n">
        <v>8.18</v>
      </c>
      <c r="F128" t="n">
        <v>5.07</v>
      </c>
      <c r="G128" t="n">
        <v>101.36</v>
      </c>
      <c r="H128" t="n">
        <v>1.63</v>
      </c>
      <c r="I128" t="n">
        <v>3</v>
      </c>
      <c r="J128" t="n">
        <v>356.55</v>
      </c>
      <c r="K128" t="n">
        <v>61.2</v>
      </c>
      <c r="L128" t="n">
        <v>32.5</v>
      </c>
      <c r="M128" t="n">
        <v>1</v>
      </c>
      <c r="N128" t="n">
        <v>117.85</v>
      </c>
      <c r="O128" t="n">
        <v>44208.97</v>
      </c>
      <c r="P128" t="n">
        <v>82.14</v>
      </c>
      <c r="Q128" t="n">
        <v>202.81</v>
      </c>
      <c r="R128" t="n">
        <v>18.53</v>
      </c>
      <c r="S128" t="n">
        <v>13.89</v>
      </c>
      <c r="T128" t="n">
        <v>649.27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173.0494832666226</v>
      </c>
      <c r="AB128" t="n">
        <v>236.773937409678</v>
      </c>
      <c r="AC128" t="n">
        <v>214.1765651376751</v>
      </c>
      <c r="AD128" t="n">
        <v>173049.4832666226</v>
      </c>
      <c r="AE128" t="n">
        <v>236773.937409678</v>
      </c>
      <c r="AF128" t="n">
        <v>4.362757804343043e-06</v>
      </c>
      <c r="AG128" t="n">
        <v>7.100694444444445</v>
      </c>
      <c r="AH128" t="n">
        <v>214176.5651376751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12.2266</v>
      </c>
      <c r="E129" t="n">
        <v>8.18</v>
      </c>
      <c r="F129" t="n">
        <v>5.07</v>
      </c>
      <c r="G129" t="n">
        <v>101.36</v>
      </c>
      <c r="H129" t="n">
        <v>1.63</v>
      </c>
      <c r="I129" t="n">
        <v>3</v>
      </c>
      <c r="J129" t="n">
        <v>357.2</v>
      </c>
      <c r="K129" t="n">
        <v>61.2</v>
      </c>
      <c r="L129" t="n">
        <v>32.75</v>
      </c>
      <c r="M129" t="n">
        <v>1</v>
      </c>
      <c r="N129" t="n">
        <v>118.26</v>
      </c>
      <c r="O129" t="n">
        <v>44289.53</v>
      </c>
      <c r="P129" t="n">
        <v>82.31999999999999</v>
      </c>
      <c r="Q129" t="n">
        <v>202.81</v>
      </c>
      <c r="R129" t="n">
        <v>18.57</v>
      </c>
      <c r="S129" t="n">
        <v>13.89</v>
      </c>
      <c r="T129" t="n">
        <v>669.4299999999999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173.1295997783309</v>
      </c>
      <c r="AB129" t="n">
        <v>236.8835563554883</v>
      </c>
      <c r="AC129" t="n">
        <v>214.2757222051484</v>
      </c>
      <c r="AD129" t="n">
        <v>173129.5997783309</v>
      </c>
      <c r="AE129" t="n">
        <v>236883.5563554883</v>
      </c>
      <c r="AF129" t="n">
        <v>4.362757804343043e-06</v>
      </c>
      <c r="AG129" t="n">
        <v>7.100694444444445</v>
      </c>
      <c r="AH129" t="n">
        <v>214275.7222051484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12.2233</v>
      </c>
      <c r="E130" t="n">
        <v>8.18</v>
      </c>
      <c r="F130" t="n">
        <v>5.07</v>
      </c>
      <c r="G130" t="n">
        <v>101.41</v>
      </c>
      <c r="H130" t="n">
        <v>1.64</v>
      </c>
      <c r="I130" t="n">
        <v>3</v>
      </c>
      <c r="J130" t="n">
        <v>357.86</v>
      </c>
      <c r="K130" t="n">
        <v>61.2</v>
      </c>
      <c r="L130" t="n">
        <v>33</v>
      </c>
      <c r="M130" t="n">
        <v>1</v>
      </c>
      <c r="N130" t="n">
        <v>118.66</v>
      </c>
      <c r="O130" t="n">
        <v>44370.32</v>
      </c>
      <c r="P130" t="n">
        <v>82.45</v>
      </c>
      <c r="Q130" t="n">
        <v>202.81</v>
      </c>
      <c r="R130" t="n">
        <v>18.65</v>
      </c>
      <c r="S130" t="n">
        <v>13.89</v>
      </c>
      <c r="T130" t="n">
        <v>708.41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173.2009042156972</v>
      </c>
      <c r="AB130" t="n">
        <v>236.9811182324226</v>
      </c>
      <c r="AC130" t="n">
        <v>214.3639729134771</v>
      </c>
      <c r="AD130" t="n">
        <v>173200.9042156972</v>
      </c>
      <c r="AE130" t="n">
        <v>236981.1182324226</v>
      </c>
      <c r="AF130" t="n">
        <v>4.361580281503142e-06</v>
      </c>
      <c r="AG130" t="n">
        <v>7.100694444444445</v>
      </c>
      <c r="AH130" t="n">
        <v>214363.9729134771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12.2191</v>
      </c>
      <c r="E131" t="n">
        <v>8.18</v>
      </c>
      <c r="F131" t="n">
        <v>5.07</v>
      </c>
      <c r="G131" t="n">
        <v>101.46</v>
      </c>
      <c r="H131" t="n">
        <v>1.65</v>
      </c>
      <c r="I131" t="n">
        <v>3</v>
      </c>
      <c r="J131" t="n">
        <v>358.52</v>
      </c>
      <c r="K131" t="n">
        <v>61.2</v>
      </c>
      <c r="L131" t="n">
        <v>33.25</v>
      </c>
      <c r="M131" t="n">
        <v>1</v>
      </c>
      <c r="N131" t="n">
        <v>119.07</v>
      </c>
      <c r="O131" t="n">
        <v>44451.33</v>
      </c>
      <c r="P131" t="n">
        <v>82.5</v>
      </c>
      <c r="Q131" t="n">
        <v>202.81</v>
      </c>
      <c r="R131" t="n">
        <v>18.7</v>
      </c>
      <c r="S131" t="n">
        <v>13.89</v>
      </c>
      <c r="T131" t="n">
        <v>732.66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173.2402916151159</v>
      </c>
      <c r="AB131" t="n">
        <v>237.0350098099566</v>
      </c>
      <c r="AC131" t="n">
        <v>214.4127211544886</v>
      </c>
      <c r="AD131" t="n">
        <v>173240.2916151159</v>
      </c>
      <c r="AE131" t="n">
        <v>237035.0098099567</v>
      </c>
      <c r="AF131" t="n">
        <v>4.36008161607054e-06</v>
      </c>
      <c r="AG131" t="n">
        <v>7.100694444444445</v>
      </c>
      <c r="AH131" t="n">
        <v>214412.7211544886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12.2162</v>
      </c>
      <c r="E132" t="n">
        <v>8.19</v>
      </c>
      <c r="F132" t="n">
        <v>5.08</v>
      </c>
      <c r="G132" t="n">
        <v>101.5</v>
      </c>
      <c r="H132" t="n">
        <v>1.66</v>
      </c>
      <c r="I132" t="n">
        <v>3</v>
      </c>
      <c r="J132" t="n">
        <v>359.17</v>
      </c>
      <c r="K132" t="n">
        <v>61.2</v>
      </c>
      <c r="L132" t="n">
        <v>33.5</v>
      </c>
      <c r="M132" t="n">
        <v>1</v>
      </c>
      <c r="N132" t="n">
        <v>119.48</v>
      </c>
      <c r="O132" t="n">
        <v>44532.57</v>
      </c>
      <c r="P132" t="n">
        <v>82.59999999999999</v>
      </c>
      <c r="Q132" t="n">
        <v>202.81</v>
      </c>
      <c r="R132" t="n">
        <v>18.73</v>
      </c>
      <c r="S132" t="n">
        <v>13.89</v>
      </c>
      <c r="T132" t="n">
        <v>747.39</v>
      </c>
      <c r="U132" t="n">
        <v>0.74</v>
      </c>
      <c r="V132" t="n">
        <v>0.76</v>
      </c>
      <c r="W132" t="n">
        <v>0.64</v>
      </c>
      <c r="X132" t="n">
        <v>0.04</v>
      </c>
      <c r="Y132" t="n">
        <v>1</v>
      </c>
      <c r="Z132" t="n">
        <v>10</v>
      </c>
      <c r="AA132" t="n">
        <v>173.3225189484743</v>
      </c>
      <c r="AB132" t="n">
        <v>237.1475168750714</v>
      </c>
      <c r="AC132" t="n">
        <v>214.5144907032135</v>
      </c>
      <c r="AD132" t="n">
        <v>173322.5189484743</v>
      </c>
      <c r="AE132" t="n">
        <v>237147.5168750714</v>
      </c>
      <c r="AF132" t="n">
        <v>4.35904682327184e-06</v>
      </c>
      <c r="AG132" t="n">
        <v>7.109374999999999</v>
      </c>
      <c r="AH132" t="n">
        <v>214514.4907032135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12.222</v>
      </c>
      <c r="E133" t="n">
        <v>8.18</v>
      </c>
      <c r="F133" t="n">
        <v>5.07</v>
      </c>
      <c r="G133" t="n">
        <v>101.42</v>
      </c>
      <c r="H133" t="n">
        <v>1.67</v>
      </c>
      <c r="I133" t="n">
        <v>3</v>
      </c>
      <c r="J133" t="n">
        <v>359.84</v>
      </c>
      <c r="K133" t="n">
        <v>61.2</v>
      </c>
      <c r="L133" t="n">
        <v>33.75</v>
      </c>
      <c r="M133" t="n">
        <v>1</v>
      </c>
      <c r="N133" t="n">
        <v>119.89</v>
      </c>
      <c r="O133" t="n">
        <v>44614.04</v>
      </c>
      <c r="P133" t="n">
        <v>82.61</v>
      </c>
      <c r="Q133" t="n">
        <v>202.81</v>
      </c>
      <c r="R133" t="n">
        <v>18.63</v>
      </c>
      <c r="S133" t="n">
        <v>13.89</v>
      </c>
      <c r="T133" t="n">
        <v>700.46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173.2774432240828</v>
      </c>
      <c r="AB133" t="n">
        <v>237.0858422803584</v>
      </c>
      <c r="AC133" t="n">
        <v>214.4587022452591</v>
      </c>
      <c r="AD133" t="n">
        <v>173277.4432240828</v>
      </c>
      <c r="AE133" t="n">
        <v>237085.8422803584</v>
      </c>
      <c r="AF133" t="n">
        <v>4.361116408869241e-06</v>
      </c>
      <c r="AG133" t="n">
        <v>7.100694444444445</v>
      </c>
      <c r="AH133" t="n">
        <v>214458.7022452591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12.222</v>
      </c>
      <c r="E134" t="n">
        <v>8.18</v>
      </c>
      <c r="F134" t="n">
        <v>5.07</v>
      </c>
      <c r="G134" t="n">
        <v>101.42</v>
      </c>
      <c r="H134" t="n">
        <v>1.68</v>
      </c>
      <c r="I134" t="n">
        <v>3</v>
      </c>
      <c r="J134" t="n">
        <v>360.5</v>
      </c>
      <c r="K134" t="n">
        <v>61.2</v>
      </c>
      <c r="L134" t="n">
        <v>34</v>
      </c>
      <c r="M134" t="n">
        <v>1</v>
      </c>
      <c r="N134" t="n">
        <v>120.3</v>
      </c>
      <c r="O134" t="n">
        <v>44695.75</v>
      </c>
      <c r="P134" t="n">
        <v>82.73</v>
      </c>
      <c r="Q134" t="n">
        <v>202.81</v>
      </c>
      <c r="R134" t="n">
        <v>18.61</v>
      </c>
      <c r="S134" t="n">
        <v>13.89</v>
      </c>
      <c r="T134" t="n">
        <v>687.48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173.3308743342149</v>
      </c>
      <c r="AB134" t="n">
        <v>237.1589490824554</v>
      </c>
      <c r="AC134" t="n">
        <v>214.52483183677</v>
      </c>
      <c r="AD134" t="n">
        <v>173330.874334215</v>
      </c>
      <c r="AE134" t="n">
        <v>237158.9490824554</v>
      </c>
      <c r="AF134" t="n">
        <v>4.361116408869241e-06</v>
      </c>
      <c r="AG134" t="n">
        <v>7.100694444444445</v>
      </c>
      <c r="AH134" t="n">
        <v>214524.83183677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12.222</v>
      </c>
      <c r="E135" t="n">
        <v>8.18</v>
      </c>
      <c r="F135" t="n">
        <v>5.07</v>
      </c>
      <c r="G135" t="n">
        <v>101.42</v>
      </c>
      <c r="H135" t="n">
        <v>1.69</v>
      </c>
      <c r="I135" t="n">
        <v>3</v>
      </c>
      <c r="J135" t="n">
        <v>361.16</v>
      </c>
      <c r="K135" t="n">
        <v>61.2</v>
      </c>
      <c r="L135" t="n">
        <v>34.25</v>
      </c>
      <c r="M135" t="n">
        <v>1</v>
      </c>
      <c r="N135" t="n">
        <v>120.71</v>
      </c>
      <c r="O135" t="n">
        <v>44777.68</v>
      </c>
      <c r="P135" t="n">
        <v>82.77</v>
      </c>
      <c r="Q135" t="n">
        <v>202.81</v>
      </c>
      <c r="R135" t="n">
        <v>18.63</v>
      </c>
      <c r="S135" t="n">
        <v>13.89</v>
      </c>
      <c r="T135" t="n">
        <v>700.62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173.348684704259</v>
      </c>
      <c r="AB135" t="n">
        <v>237.1833180164877</v>
      </c>
      <c r="AC135" t="n">
        <v>214.5468750339403</v>
      </c>
      <c r="AD135" t="n">
        <v>173348.684704259</v>
      </c>
      <c r="AE135" t="n">
        <v>237183.3180164877</v>
      </c>
      <c r="AF135" t="n">
        <v>4.361116408869241e-06</v>
      </c>
      <c r="AG135" t="n">
        <v>7.100694444444445</v>
      </c>
      <c r="AH135" t="n">
        <v>214546.8750339403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12.2195</v>
      </c>
      <c r="E136" t="n">
        <v>8.18</v>
      </c>
      <c r="F136" t="n">
        <v>5.07</v>
      </c>
      <c r="G136" t="n">
        <v>101.46</v>
      </c>
      <c r="H136" t="n">
        <v>1.7</v>
      </c>
      <c r="I136" t="n">
        <v>3</v>
      </c>
      <c r="J136" t="n">
        <v>361.83</v>
      </c>
      <c r="K136" t="n">
        <v>61.2</v>
      </c>
      <c r="L136" t="n">
        <v>34.5</v>
      </c>
      <c r="M136" t="n">
        <v>1</v>
      </c>
      <c r="N136" t="n">
        <v>121.13</v>
      </c>
      <c r="O136" t="n">
        <v>44859.98</v>
      </c>
      <c r="P136" t="n">
        <v>82.81999999999999</v>
      </c>
      <c r="Q136" t="n">
        <v>202.81</v>
      </c>
      <c r="R136" t="n">
        <v>18.69</v>
      </c>
      <c r="S136" t="n">
        <v>13.89</v>
      </c>
      <c r="T136" t="n">
        <v>728.17</v>
      </c>
      <c r="U136" t="n">
        <v>0.74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173.3811720947085</v>
      </c>
      <c r="AB136" t="n">
        <v>237.2277686973433</v>
      </c>
      <c r="AC136" t="n">
        <v>214.587083404202</v>
      </c>
      <c r="AD136" t="n">
        <v>173381.1720947085</v>
      </c>
      <c r="AE136" t="n">
        <v>237227.7686973433</v>
      </c>
      <c r="AF136" t="n">
        <v>4.360224346111741e-06</v>
      </c>
      <c r="AG136" t="n">
        <v>7.100694444444445</v>
      </c>
      <c r="AH136" t="n">
        <v>214587.083404202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12.2204</v>
      </c>
      <c r="E137" t="n">
        <v>8.18</v>
      </c>
      <c r="F137" t="n">
        <v>5.07</v>
      </c>
      <c r="G137" t="n">
        <v>101.44</v>
      </c>
      <c r="H137" t="n">
        <v>1.71</v>
      </c>
      <c r="I137" t="n">
        <v>3</v>
      </c>
      <c r="J137" t="n">
        <v>362.5</v>
      </c>
      <c r="K137" t="n">
        <v>61.2</v>
      </c>
      <c r="L137" t="n">
        <v>34.75</v>
      </c>
      <c r="M137" t="n">
        <v>1</v>
      </c>
      <c r="N137" t="n">
        <v>121.55</v>
      </c>
      <c r="O137" t="n">
        <v>44942.4</v>
      </c>
      <c r="P137" t="n">
        <v>82.87</v>
      </c>
      <c r="Q137" t="n">
        <v>202.81</v>
      </c>
      <c r="R137" t="n">
        <v>18.68</v>
      </c>
      <c r="S137" t="n">
        <v>13.89</v>
      </c>
      <c r="T137" t="n">
        <v>723.3200000000001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173.3997566961591</v>
      </c>
      <c r="AB137" t="n">
        <v>237.2531969689427</v>
      </c>
      <c r="AC137" t="n">
        <v>214.6100848372487</v>
      </c>
      <c r="AD137" t="n">
        <v>173399.7566961591</v>
      </c>
      <c r="AE137" t="n">
        <v>237253.1969689427</v>
      </c>
      <c r="AF137" t="n">
        <v>4.360545488704441e-06</v>
      </c>
      <c r="AG137" t="n">
        <v>7.100694444444445</v>
      </c>
      <c r="AH137" t="n">
        <v>214610.0848372487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12.2245</v>
      </c>
      <c r="E138" t="n">
        <v>8.18</v>
      </c>
      <c r="F138" t="n">
        <v>5.07</v>
      </c>
      <c r="G138" t="n">
        <v>101.39</v>
      </c>
      <c r="H138" t="n">
        <v>1.72</v>
      </c>
      <c r="I138" t="n">
        <v>3</v>
      </c>
      <c r="J138" t="n">
        <v>363.17</v>
      </c>
      <c r="K138" t="n">
        <v>61.2</v>
      </c>
      <c r="L138" t="n">
        <v>35</v>
      </c>
      <c r="M138" t="n">
        <v>1</v>
      </c>
      <c r="N138" t="n">
        <v>121.97</v>
      </c>
      <c r="O138" t="n">
        <v>45025.06</v>
      </c>
      <c r="P138" t="n">
        <v>82.86</v>
      </c>
      <c r="Q138" t="n">
        <v>202.81</v>
      </c>
      <c r="R138" t="n">
        <v>18.6</v>
      </c>
      <c r="S138" t="n">
        <v>13.89</v>
      </c>
      <c r="T138" t="n">
        <v>685.39</v>
      </c>
      <c r="U138" t="n">
        <v>0.75</v>
      </c>
      <c r="V138" t="n">
        <v>0.76</v>
      </c>
      <c r="W138" t="n">
        <v>0.64</v>
      </c>
      <c r="X138" t="n">
        <v>0.03</v>
      </c>
      <c r="Y138" t="n">
        <v>1</v>
      </c>
      <c r="Z138" t="n">
        <v>10</v>
      </c>
      <c r="AA138" t="n">
        <v>173.3785341485533</v>
      </c>
      <c r="AB138" t="n">
        <v>237.2241593430357</v>
      </c>
      <c r="AC138" t="n">
        <v>214.5838185216037</v>
      </c>
      <c r="AD138" t="n">
        <v>173378.5341485533</v>
      </c>
      <c r="AE138" t="n">
        <v>237224.1593430357</v>
      </c>
      <c r="AF138" t="n">
        <v>4.362008471626742e-06</v>
      </c>
      <c r="AG138" t="n">
        <v>7.100694444444445</v>
      </c>
      <c r="AH138" t="n">
        <v>214583.8185216037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12.2216</v>
      </c>
      <c r="E139" t="n">
        <v>8.18</v>
      </c>
      <c r="F139" t="n">
        <v>5.07</v>
      </c>
      <c r="G139" t="n">
        <v>101.43</v>
      </c>
      <c r="H139" t="n">
        <v>1.73</v>
      </c>
      <c r="I139" t="n">
        <v>3</v>
      </c>
      <c r="J139" t="n">
        <v>363.84</v>
      </c>
      <c r="K139" t="n">
        <v>61.2</v>
      </c>
      <c r="L139" t="n">
        <v>35.25</v>
      </c>
      <c r="M139" t="n">
        <v>1</v>
      </c>
      <c r="N139" t="n">
        <v>122.39</v>
      </c>
      <c r="O139" t="n">
        <v>45107.96</v>
      </c>
      <c r="P139" t="n">
        <v>82.89</v>
      </c>
      <c r="Q139" t="n">
        <v>202.81</v>
      </c>
      <c r="R139" t="n">
        <v>18.64</v>
      </c>
      <c r="S139" t="n">
        <v>13.89</v>
      </c>
      <c r="T139" t="n">
        <v>705.6799999999999</v>
      </c>
      <c r="U139" t="n">
        <v>0.75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173.4037524618615</v>
      </c>
      <c r="AB139" t="n">
        <v>237.2586641518575</v>
      </c>
      <c r="AC139" t="n">
        <v>214.6150302398993</v>
      </c>
      <c r="AD139" t="n">
        <v>173403.7524618615</v>
      </c>
      <c r="AE139" t="n">
        <v>237258.6641518575</v>
      </c>
      <c r="AF139" t="n">
        <v>4.360973678828041e-06</v>
      </c>
      <c r="AG139" t="n">
        <v>7.100694444444445</v>
      </c>
      <c r="AH139" t="n">
        <v>214615.0302398994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12.2195</v>
      </c>
      <c r="E140" t="n">
        <v>8.18</v>
      </c>
      <c r="F140" t="n">
        <v>5.07</v>
      </c>
      <c r="G140" t="n">
        <v>101.46</v>
      </c>
      <c r="H140" t="n">
        <v>1.74</v>
      </c>
      <c r="I140" t="n">
        <v>3</v>
      </c>
      <c r="J140" t="n">
        <v>364.51</v>
      </c>
      <c r="K140" t="n">
        <v>61.2</v>
      </c>
      <c r="L140" t="n">
        <v>35.5</v>
      </c>
      <c r="M140" t="n">
        <v>1</v>
      </c>
      <c r="N140" t="n">
        <v>122.82</v>
      </c>
      <c r="O140" t="n">
        <v>45191.1</v>
      </c>
      <c r="P140" t="n">
        <v>82.89</v>
      </c>
      <c r="Q140" t="n">
        <v>202.81</v>
      </c>
      <c r="R140" t="n">
        <v>18.68</v>
      </c>
      <c r="S140" t="n">
        <v>13.89</v>
      </c>
      <c r="T140" t="n">
        <v>725.28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173.4123466190088</v>
      </c>
      <c r="AB140" t="n">
        <v>237.2704230568138</v>
      </c>
      <c r="AC140" t="n">
        <v>214.6256668914704</v>
      </c>
      <c r="AD140" t="n">
        <v>173412.3466190088</v>
      </c>
      <c r="AE140" t="n">
        <v>237270.4230568138</v>
      </c>
      <c r="AF140" t="n">
        <v>4.360224346111741e-06</v>
      </c>
      <c r="AG140" t="n">
        <v>7.100694444444445</v>
      </c>
      <c r="AH140" t="n">
        <v>214625.6668914704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12.2154</v>
      </c>
      <c r="E141" t="n">
        <v>8.19</v>
      </c>
      <c r="F141" t="n">
        <v>5.08</v>
      </c>
      <c r="G141" t="n">
        <v>101.51</v>
      </c>
      <c r="H141" t="n">
        <v>1.75</v>
      </c>
      <c r="I141" t="n">
        <v>3</v>
      </c>
      <c r="J141" t="n">
        <v>365.19</v>
      </c>
      <c r="K141" t="n">
        <v>61.2</v>
      </c>
      <c r="L141" t="n">
        <v>35.75</v>
      </c>
      <c r="M141" t="n">
        <v>1</v>
      </c>
      <c r="N141" t="n">
        <v>123.24</v>
      </c>
      <c r="O141" t="n">
        <v>45274.49</v>
      </c>
      <c r="P141" t="n">
        <v>83.06</v>
      </c>
      <c r="Q141" t="n">
        <v>202.83</v>
      </c>
      <c r="R141" t="n">
        <v>18.77</v>
      </c>
      <c r="S141" t="n">
        <v>13.89</v>
      </c>
      <c r="T141" t="n">
        <v>771.55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173.5307186115845</v>
      </c>
      <c r="AB141" t="n">
        <v>237.4323848392595</v>
      </c>
      <c r="AC141" t="n">
        <v>214.7721712687143</v>
      </c>
      <c r="AD141" t="n">
        <v>173530.7186115845</v>
      </c>
      <c r="AE141" t="n">
        <v>237432.3848392595</v>
      </c>
      <c r="AF141" t="n">
        <v>4.358761363189441e-06</v>
      </c>
      <c r="AG141" t="n">
        <v>7.109374999999999</v>
      </c>
      <c r="AH141" t="n">
        <v>214772.1712687143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12.222</v>
      </c>
      <c r="E142" t="n">
        <v>8.18</v>
      </c>
      <c r="F142" t="n">
        <v>5.07</v>
      </c>
      <c r="G142" t="n">
        <v>101.42</v>
      </c>
      <c r="H142" t="n">
        <v>1.75</v>
      </c>
      <c r="I142" t="n">
        <v>3</v>
      </c>
      <c r="J142" t="n">
        <v>365.87</v>
      </c>
      <c r="K142" t="n">
        <v>61.2</v>
      </c>
      <c r="L142" t="n">
        <v>36</v>
      </c>
      <c r="M142" t="n">
        <v>1</v>
      </c>
      <c r="N142" t="n">
        <v>123.67</v>
      </c>
      <c r="O142" t="n">
        <v>45358.13</v>
      </c>
      <c r="P142" t="n">
        <v>82.95</v>
      </c>
      <c r="Q142" t="n">
        <v>202.81</v>
      </c>
      <c r="R142" t="n">
        <v>18.67</v>
      </c>
      <c r="S142" t="n">
        <v>13.89</v>
      </c>
      <c r="T142" t="n">
        <v>718.34</v>
      </c>
      <c r="U142" t="n">
        <v>0.74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173.4288313694572</v>
      </c>
      <c r="AB142" t="n">
        <v>237.2929782196332</v>
      </c>
      <c r="AC142" t="n">
        <v>214.6460694212066</v>
      </c>
      <c r="AD142" t="n">
        <v>173428.8313694572</v>
      </c>
      <c r="AE142" t="n">
        <v>237292.9782196332</v>
      </c>
      <c r="AF142" t="n">
        <v>4.361116408869241e-06</v>
      </c>
      <c r="AG142" t="n">
        <v>7.100694444444445</v>
      </c>
      <c r="AH142" t="n">
        <v>214646.0694212067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12.2183</v>
      </c>
      <c r="E143" t="n">
        <v>8.18</v>
      </c>
      <c r="F143" t="n">
        <v>5.07</v>
      </c>
      <c r="G143" t="n">
        <v>101.47</v>
      </c>
      <c r="H143" t="n">
        <v>1.76</v>
      </c>
      <c r="I143" t="n">
        <v>3</v>
      </c>
      <c r="J143" t="n">
        <v>366.55</v>
      </c>
      <c r="K143" t="n">
        <v>61.2</v>
      </c>
      <c r="L143" t="n">
        <v>36.25</v>
      </c>
      <c r="M143" t="n">
        <v>1</v>
      </c>
      <c r="N143" t="n">
        <v>124.1</v>
      </c>
      <c r="O143" t="n">
        <v>45442.03</v>
      </c>
      <c r="P143" t="n">
        <v>83.05</v>
      </c>
      <c r="Q143" t="n">
        <v>202.81</v>
      </c>
      <c r="R143" t="n">
        <v>18.73</v>
      </c>
      <c r="S143" t="n">
        <v>13.89</v>
      </c>
      <c r="T143" t="n">
        <v>751.61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173.4885219461698</v>
      </c>
      <c r="AB143" t="n">
        <v>237.3746495000537</v>
      </c>
      <c r="AC143" t="n">
        <v>214.7199461092503</v>
      </c>
      <c r="AD143" t="n">
        <v>173488.5219461698</v>
      </c>
      <c r="AE143" t="n">
        <v>237374.6495000537</v>
      </c>
      <c r="AF143" t="n">
        <v>4.359796155988141e-06</v>
      </c>
      <c r="AG143" t="n">
        <v>7.100694444444445</v>
      </c>
      <c r="AH143" t="n">
        <v>214719.9461092503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12.2171</v>
      </c>
      <c r="E144" t="n">
        <v>8.19</v>
      </c>
      <c r="F144" t="n">
        <v>5.07</v>
      </c>
      <c r="G144" t="n">
        <v>101.49</v>
      </c>
      <c r="H144" t="n">
        <v>1.77</v>
      </c>
      <c r="I144" t="n">
        <v>3</v>
      </c>
      <c r="J144" t="n">
        <v>367.23</v>
      </c>
      <c r="K144" t="n">
        <v>61.2</v>
      </c>
      <c r="L144" t="n">
        <v>36.5</v>
      </c>
      <c r="M144" t="n">
        <v>1</v>
      </c>
      <c r="N144" t="n">
        <v>124.53</v>
      </c>
      <c r="O144" t="n">
        <v>45526.17</v>
      </c>
      <c r="P144" t="n">
        <v>83.13</v>
      </c>
      <c r="Q144" t="n">
        <v>202.81</v>
      </c>
      <c r="R144" t="n">
        <v>18.79</v>
      </c>
      <c r="S144" t="n">
        <v>13.89</v>
      </c>
      <c r="T144" t="n">
        <v>782.27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173.5290772109124</v>
      </c>
      <c r="AB144" t="n">
        <v>237.4301390024466</v>
      </c>
      <c r="AC144" t="n">
        <v>214.7701397714148</v>
      </c>
      <c r="AD144" t="n">
        <v>173529.0772109125</v>
      </c>
      <c r="AE144" t="n">
        <v>237430.1390024466</v>
      </c>
      <c r="AF144" t="n">
        <v>4.35936796586454e-06</v>
      </c>
      <c r="AG144" t="n">
        <v>7.109374999999999</v>
      </c>
      <c r="AH144" t="n">
        <v>214770.1397714148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12.2146</v>
      </c>
      <c r="E145" t="n">
        <v>8.19</v>
      </c>
      <c r="F145" t="n">
        <v>5.08</v>
      </c>
      <c r="G145" t="n">
        <v>101.52</v>
      </c>
      <c r="H145" t="n">
        <v>1.78</v>
      </c>
      <c r="I145" t="n">
        <v>3</v>
      </c>
      <c r="J145" t="n">
        <v>367.92</v>
      </c>
      <c r="K145" t="n">
        <v>61.2</v>
      </c>
      <c r="L145" t="n">
        <v>36.75</v>
      </c>
      <c r="M145" t="n">
        <v>1</v>
      </c>
      <c r="N145" t="n">
        <v>124.97</v>
      </c>
      <c r="O145" t="n">
        <v>45610.57</v>
      </c>
      <c r="P145" t="n">
        <v>83.23</v>
      </c>
      <c r="Q145" t="n">
        <v>202.82</v>
      </c>
      <c r="R145" t="n">
        <v>18.81</v>
      </c>
      <c r="S145" t="n">
        <v>13.89</v>
      </c>
      <c r="T145" t="n">
        <v>791.49</v>
      </c>
      <c r="U145" t="n">
        <v>0.74</v>
      </c>
      <c r="V145" t="n">
        <v>0.76</v>
      </c>
      <c r="W145" t="n">
        <v>0.64</v>
      </c>
      <c r="X145" t="n">
        <v>0.04</v>
      </c>
      <c r="Y145" t="n">
        <v>1</v>
      </c>
      <c r="Z145" t="n">
        <v>10</v>
      </c>
      <c r="AA145" t="n">
        <v>173.6097421358971</v>
      </c>
      <c r="AB145" t="n">
        <v>237.5405083114958</v>
      </c>
      <c r="AC145" t="n">
        <v>214.8699755885127</v>
      </c>
      <c r="AD145" t="n">
        <v>173609.7421358971</v>
      </c>
      <c r="AE145" t="n">
        <v>237540.5083114958</v>
      </c>
      <c r="AF145" t="n">
        <v>4.35847590310704e-06</v>
      </c>
      <c r="AG145" t="n">
        <v>7.109374999999999</v>
      </c>
      <c r="AH145" t="n">
        <v>214869.9755885127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12.2187</v>
      </c>
      <c r="E146" t="n">
        <v>8.18</v>
      </c>
      <c r="F146" t="n">
        <v>5.07</v>
      </c>
      <c r="G146" t="n">
        <v>101.47</v>
      </c>
      <c r="H146" t="n">
        <v>1.79</v>
      </c>
      <c r="I146" t="n">
        <v>3</v>
      </c>
      <c r="J146" t="n">
        <v>368.6</v>
      </c>
      <c r="K146" t="n">
        <v>61.2</v>
      </c>
      <c r="L146" t="n">
        <v>37</v>
      </c>
      <c r="M146" t="n">
        <v>1</v>
      </c>
      <c r="N146" t="n">
        <v>125.4</v>
      </c>
      <c r="O146" t="n">
        <v>45695.24</v>
      </c>
      <c r="P146" t="n">
        <v>83.27</v>
      </c>
      <c r="Q146" t="n">
        <v>202.81</v>
      </c>
      <c r="R146" t="n">
        <v>18.76</v>
      </c>
      <c r="S146" t="n">
        <v>13.89</v>
      </c>
      <c r="T146" t="n">
        <v>766.84</v>
      </c>
      <c r="U146" t="n">
        <v>0.74</v>
      </c>
      <c r="V146" t="n">
        <v>0.76</v>
      </c>
      <c r="W146" t="n">
        <v>0.64</v>
      </c>
      <c r="X146" t="n">
        <v>0.04</v>
      </c>
      <c r="Y146" t="n">
        <v>1</v>
      </c>
      <c r="Z146" t="n">
        <v>10</v>
      </c>
      <c r="AA146" t="n">
        <v>173.5848655728694</v>
      </c>
      <c r="AB146" t="n">
        <v>237.5064711004848</v>
      </c>
      <c r="AC146" t="n">
        <v>214.8391868411491</v>
      </c>
      <c r="AD146" t="n">
        <v>173584.8655728694</v>
      </c>
      <c r="AE146" t="n">
        <v>237506.4711004848</v>
      </c>
      <c r="AF146" t="n">
        <v>4.359938886029341e-06</v>
      </c>
      <c r="AG146" t="n">
        <v>7.100694444444445</v>
      </c>
      <c r="AH146" t="n">
        <v>214839.1868411491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12.2191</v>
      </c>
      <c r="E147" t="n">
        <v>8.18</v>
      </c>
      <c r="F147" t="n">
        <v>5.07</v>
      </c>
      <c r="G147" t="n">
        <v>101.46</v>
      </c>
      <c r="H147" t="n">
        <v>1.8</v>
      </c>
      <c r="I147" t="n">
        <v>3</v>
      </c>
      <c r="J147" t="n">
        <v>369.29</v>
      </c>
      <c r="K147" t="n">
        <v>61.2</v>
      </c>
      <c r="L147" t="n">
        <v>37.25</v>
      </c>
      <c r="M147" t="n">
        <v>1</v>
      </c>
      <c r="N147" t="n">
        <v>125.84</v>
      </c>
      <c r="O147" t="n">
        <v>45780.16</v>
      </c>
      <c r="P147" t="n">
        <v>83.23</v>
      </c>
      <c r="Q147" t="n">
        <v>202.81</v>
      </c>
      <c r="R147" t="n">
        <v>18.72</v>
      </c>
      <c r="S147" t="n">
        <v>13.89</v>
      </c>
      <c r="T147" t="n">
        <v>745.66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173.5654080110763</v>
      </c>
      <c r="AB147" t="n">
        <v>237.4798484060325</v>
      </c>
      <c r="AC147" t="n">
        <v>214.8151049792901</v>
      </c>
      <c r="AD147" t="n">
        <v>173565.4080110763</v>
      </c>
      <c r="AE147" t="n">
        <v>237479.8484060325</v>
      </c>
      <c r="AF147" t="n">
        <v>4.36008161607054e-06</v>
      </c>
      <c r="AG147" t="n">
        <v>7.100694444444445</v>
      </c>
      <c r="AH147" t="n">
        <v>214815.1049792901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12.2146</v>
      </c>
      <c r="E148" t="n">
        <v>8.19</v>
      </c>
      <c r="F148" t="n">
        <v>5.08</v>
      </c>
      <c r="G148" t="n">
        <v>101.52</v>
      </c>
      <c r="H148" t="n">
        <v>1.81</v>
      </c>
      <c r="I148" t="n">
        <v>3</v>
      </c>
      <c r="J148" t="n">
        <v>369.98</v>
      </c>
      <c r="K148" t="n">
        <v>61.2</v>
      </c>
      <c r="L148" t="n">
        <v>37.5</v>
      </c>
      <c r="M148" t="n">
        <v>1</v>
      </c>
      <c r="N148" t="n">
        <v>126.28</v>
      </c>
      <c r="O148" t="n">
        <v>45865.47</v>
      </c>
      <c r="P148" t="n">
        <v>83.31</v>
      </c>
      <c r="Q148" t="n">
        <v>202.81</v>
      </c>
      <c r="R148" t="n">
        <v>18.79</v>
      </c>
      <c r="S148" t="n">
        <v>13.89</v>
      </c>
      <c r="T148" t="n">
        <v>778.09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173.6453844561824</v>
      </c>
      <c r="AB148" t="n">
        <v>237.5892757065383</v>
      </c>
      <c r="AC148" t="n">
        <v>214.9140886918178</v>
      </c>
      <c r="AD148" t="n">
        <v>173645.3844561824</v>
      </c>
      <c r="AE148" t="n">
        <v>237589.2757065383</v>
      </c>
      <c r="AF148" t="n">
        <v>4.35847590310704e-06</v>
      </c>
      <c r="AG148" t="n">
        <v>7.109374999999999</v>
      </c>
      <c r="AH148" t="n">
        <v>214914.0886918178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12.2142</v>
      </c>
      <c r="E149" t="n">
        <v>8.19</v>
      </c>
      <c r="F149" t="n">
        <v>5.08</v>
      </c>
      <c r="G149" t="n">
        <v>101.53</v>
      </c>
      <c r="H149" t="n">
        <v>1.82</v>
      </c>
      <c r="I149" t="n">
        <v>3</v>
      </c>
      <c r="J149" t="n">
        <v>370.67</v>
      </c>
      <c r="K149" t="n">
        <v>61.2</v>
      </c>
      <c r="L149" t="n">
        <v>37.75</v>
      </c>
      <c r="M149" t="n">
        <v>1</v>
      </c>
      <c r="N149" t="n">
        <v>126.73</v>
      </c>
      <c r="O149" t="n">
        <v>45950.92</v>
      </c>
      <c r="P149" t="n">
        <v>83.31</v>
      </c>
      <c r="Q149" t="n">
        <v>202.81</v>
      </c>
      <c r="R149" t="n">
        <v>18.82</v>
      </c>
      <c r="S149" t="n">
        <v>13.89</v>
      </c>
      <c r="T149" t="n">
        <v>793.1</v>
      </c>
      <c r="U149" t="n">
        <v>0.74</v>
      </c>
      <c r="V149" t="n">
        <v>0.76</v>
      </c>
      <c r="W149" t="n">
        <v>0.64</v>
      </c>
      <c r="X149" t="n">
        <v>0.04</v>
      </c>
      <c r="Y149" t="n">
        <v>1</v>
      </c>
      <c r="Z149" t="n">
        <v>10</v>
      </c>
      <c r="AA149" t="n">
        <v>173.6470300619675</v>
      </c>
      <c r="AB149" t="n">
        <v>237.5915272969726</v>
      </c>
      <c r="AC149" t="n">
        <v>214.9161253936211</v>
      </c>
      <c r="AD149" t="n">
        <v>173647.0300619675</v>
      </c>
      <c r="AE149" t="n">
        <v>237591.5272969726</v>
      </c>
      <c r="AF149" t="n">
        <v>4.35833317306584e-06</v>
      </c>
      <c r="AG149" t="n">
        <v>7.109374999999999</v>
      </c>
      <c r="AH149" t="n">
        <v>214916.1253936211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12.2104</v>
      </c>
      <c r="E150" t="n">
        <v>8.19</v>
      </c>
      <c r="F150" t="n">
        <v>5.08</v>
      </c>
      <c r="G150" t="n">
        <v>101.58</v>
      </c>
      <c r="H150" t="n">
        <v>1.82</v>
      </c>
      <c r="I150" t="n">
        <v>3</v>
      </c>
      <c r="J150" t="n">
        <v>371.37</v>
      </c>
      <c r="K150" t="n">
        <v>61.2</v>
      </c>
      <c r="L150" t="n">
        <v>38</v>
      </c>
      <c r="M150" t="n">
        <v>1</v>
      </c>
      <c r="N150" t="n">
        <v>127.17</v>
      </c>
      <c r="O150" t="n">
        <v>46036.65</v>
      </c>
      <c r="P150" t="n">
        <v>83.31999999999999</v>
      </c>
      <c r="Q150" t="n">
        <v>202.81</v>
      </c>
      <c r="R150" t="n">
        <v>18.85</v>
      </c>
      <c r="S150" t="n">
        <v>13.89</v>
      </c>
      <c r="T150" t="n">
        <v>812.28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173.6671255168002</v>
      </c>
      <c r="AB150" t="n">
        <v>237.6190227848236</v>
      </c>
      <c r="AC150" t="n">
        <v>214.9409967507018</v>
      </c>
      <c r="AD150" t="n">
        <v>173667.1255168002</v>
      </c>
      <c r="AE150" t="n">
        <v>237619.0227848236</v>
      </c>
      <c r="AF150" t="n">
        <v>4.356977237674438e-06</v>
      </c>
      <c r="AG150" t="n">
        <v>7.109374999999999</v>
      </c>
      <c r="AH150" t="n">
        <v>214940.9967507018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12.2133</v>
      </c>
      <c r="E151" t="n">
        <v>8.19</v>
      </c>
      <c r="F151" t="n">
        <v>5.08</v>
      </c>
      <c r="G151" t="n">
        <v>101.54</v>
      </c>
      <c r="H151" t="n">
        <v>1.83</v>
      </c>
      <c r="I151" t="n">
        <v>3</v>
      </c>
      <c r="J151" t="n">
        <v>372.07</v>
      </c>
      <c r="K151" t="n">
        <v>61.2</v>
      </c>
      <c r="L151" t="n">
        <v>38.25</v>
      </c>
      <c r="M151" t="n">
        <v>1</v>
      </c>
      <c r="N151" t="n">
        <v>127.62</v>
      </c>
      <c r="O151" t="n">
        <v>46122.64</v>
      </c>
      <c r="P151" t="n">
        <v>83.25</v>
      </c>
      <c r="Q151" t="n">
        <v>202.81</v>
      </c>
      <c r="R151" t="n">
        <v>18.83</v>
      </c>
      <c r="S151" t="n">
        <v>13.89</v>
      </c>
      <c r="T151" t="n">
        <v>801.54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173.623998483519</v>
      </c>
      <c r="AB151" t="n">
        <v>237.5600144752578</v>
      </c>
      <c r="AC151" t="n">
        <v>214.8876201113823</v>
      </c>
      <c r="AD151" t="n">
        <v>173623.998483519</v>
      </c>
      <c r="AE151" t="n">
        <v>237560.0144752578</v>
      </c>
      <c r="AF151" t="n">
        <v>4.358012030473139e-06</v>
      </c>
      <c r="AG151" t="n">
        <v>7.109374999999999</v>
      </c>
      <c r="AH151" t="n">
        <v>214887.6201113823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12.2108</v>
      </c>
      <c r="E152" t="n">
        <v>8.19</v>
      </c>
      <c r="F152" t="n">
        <v>5.08</v>
      </c>
      <c r="G152" t="n">
        <v>101.57</v>
      </c>
      <c r="H152" t="n">
        <v>1.84</v>
      </c>
      <c r="I152" t="n">
        <v>3</v>
      </c>
      <c r="J152" t="n">
        <v>372.77</v>
      </c>
      <c r="K152" t="n">
        <v>61.2</v>
      </c>
      <c r="L152" t="n">
        <v>38.5</v>
      </c>
      <c r="M152" t="n">
        <v>1</v>
      </c>
      <c r="N152" t="n">
        <v>128.07</v>
      </c>
      <c r="O152" t="n">
        <v>46208.91</v>
      </c>
      <c r="P152" t="n">
        <v>83.28</v>
      </c>
      <c r="Q152" t="n">
        <v>202.81</v>
      </c>
      <c r="R152" t="n">
        <v>18.86</v>
      </c>
      <c r="S152" t="n">
        <v>13.89</v>
      </c>
      <c r="T152" t="n">
        <v>814.14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173.6476520345318</v>
      </c>
      <c r="AB152" t="n">
        <v>237.5923783072745</v>
      </c>
      <c r="AC152" t="n">
        <v>214.9168951846943</v>
      </c>
      <c r="AD152" t="n">
        <v>173647.6520345318</v>
      </c>
      <c r="AE152" t="n">
        <v>237592.3783072745</v>
      </c>
      <c r="AF152" t="n">
        <v>4.357119967715639e-06</v>
      </c>
      <c r="AG152" t="n">
        <v>7.109374999999999</v>
      </c>
      <c r="AH152" t="n">
        <v>214916.8951846943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12.2113</v>
      </c>
      <c r="E153" t="n">
        <v>8.19</v>
      </c>
      <c r="F153" t="n">
        <v>5.08</v>
      </c>
      <c r="G153" t="n">
        <v>101.57</v>
      </c>
      <c r="H153" t="n">
        <v>1.85</v>
      </c>
      <c r="I153" t="n">
        <v>3</v>
      </c>
      <c r="J153" t="n">
        <v>373.47</v>
      </c>
      <c r="K153" t="n">
        <v>61.2</v>
      </c>
      <c r="L153" t="n">
        <v>38.75</v>
      </c>
      <c r="M153" t="n">
        <v>0</v>
      </c>
      <c r="N153" t="n">
        <v>128.52</v>
      </c>
      <c r="O153" t="n">
        <v>46295.45</v>
      </c>
      <c r="P153" t="n">
        <v>83.31999999999999</v>
      </c>
      <c r="Q153" t="n">
        <v>202.81</v>
      </c>
      <c r="R153" t="n">
        <v>18.84</v>
      </c>
      <c r="S153" t="n">
        <v>13.89</v>
      </c>
      <c r="T153" t="n">
        <v>803.55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173.6634204221043</v>
      </c>
      <c r="AB153" t="n">
        <v>237.6139533108033</v>
      </c>
      <c r="AC153" t="n">
        <v>214.9364111001669</v>
      </c>
      <c r="AD153" t="n">
        <v>173663.4204221042</v>
      </c>
      <c r="AE153" t="n">
        <v>237613.9533108032</v>
      </c>
      <c r="AF153" t="n">
        <v>4.357298380267138e-06</v>
      </c>
      <c r="AG153" t="n">
        <v>7.109374999999999</v>
      </c>
      <c r="AH153" t="n">
        <v>214936.4111001669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10.5479</v>
      </c>
      <c r="E2" t="n">
        <v>9.48</v>
      </c>
      <c r="F2" t="n">
        <v>5.99</v>
      </c>
      <c r="G2" t="n">
        <v>7.49</v>
      </c>
      <c r="H2" t="n">
        <v>0.13</v>
      </c>
      <c r="I2" t="n">
        <v>48</v>
      </c>
      <c r="J2" t="n">
        <v>133.21</v>
      </c>
      <c r="K2" t="n">
        <v>46.47</v>
      </c>
      <c r="L2" t="n">
        <v>1</v>
      </c>
      <c r="M2" t="n">
        <v>46</v>
      </c>
      <c r="N2" t="n">
        <v>20.75</v>
      </c>
      <c r="O2" t="n">
        <v>16663.42</v>
      </c>
      <c r="P2" t="n">
        <v>64.8</v>
      </c>
      <c r="Q2" t="n">
        <v>202.9</v>
      </c>
      <c r="R2" t="n">
        <v>47.31</v>
      </c>
      <c r="S2" t="n">
        <v>13.89</v>
      </c>
      <c r="T2" t="n">
        <v>14816.55</v>
      </c>
      <c r="U2" t="n">
        <v>0.29</v>
      </c>
      <c r="V2" t="n">
        <v>0.65</v>
      </c>
      <c r="W2" t="n">
        <v>0.71</v>
      </c>
      <c r="X2" t="n">
        <v>0.95</v>
      </c>
      <c r="Y2" t="n">
        <v>1</v>
      </c>
      <c r="Z2" t="n">
        <v>10</v>
      </c>
      <c r="AA2" t="n">
        <v>176.1345498811687</v>
      </c>
      <c r="AB2" t="n">
        <v>240.9950616552311</v>
      </c>
      <c r="AC2" t="n">
        <v>217.9948312096191</v>
      </c>
      <c r="AD2" t="n">
        <v>176134.5498811686</v>
      </c>
      <c r="AE2" t="n">
        <v>240995.0616552311</v>
      </c>
      <c r="AF2" t="n">
        <v>4.647551246713803e-06</v>
      </c>
      <c r="AG2" t="n">
        <v>8.229166666666666</v>
      </c>
      <c r="AH2" t="n">
        <v>217994.8312096191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11.1673</v>
      </c>
      <c r="E3" t="n">
        <v>8.949999999999999</v>
      </c>
      <c r="F3" t="n">
        <v>5.77</v>
      </c>
      <c r="G3" t="n">
        <v>9.35</v>
      </c>
      <c r="H3" t="n">
        <v>0.17</v>
      </c>
      <c r="I3" t="n">
        <v>37</v>
      </c>
      <c r="J3" t="n">
        <v>133.55</v>
      </c>
      <c r="K3" t="n">
        <v>46.47</v>
      </c>
      <c r="L3" t="n">
        <v>1.25</v>
      </c>
      <c r="M3" t="n">
        <v>35</v>
      </c>
      <c r="N3" t="n">
        <v>20.83</v>
      </c>
      <c r="O3" t="n">
        <v>16704.7</v>
      </c>
      <c r="P3" t="n">
        <v>62.13</v>
      </c>
      <c r="Q3" t="n">
        <v>202.84</v>
      </c>
      <c r="R3" t="n">
        <v>39.95</v>
      </c>
      <c r="S3" t="n">
        <v>13.89</v>
      </c>
      <c r="T3" t="n">
        <v>11188.04</v>
      </c>
      <c r="U3" t="n">
        <v>0.35</v>
      </c>
      <c r="V3" t="n">
        <v>0.67</v>
      </c>
      <c r="W3" t="n">
        <v>0.71</v>
      </c>
      <c r="X3" t="n">
        <v>0.73</v>
      </c>
      <c r="Y3" t="n">
        <v>1</v>
      </c>
      <c r="Z3" t="n">
        <v>10</v>
      </c>
      <c r="AA3" t="n">
        <v>161.9952727469419</v>
      </c>
      <c r="AB3" t="n">
        <v>221.6490788993088</v>
      </c>
      <c r="AC3" t="n">
        <v>200.4952018956585</v>
      </c>
      <c r="AD3" t="n">
        <v>161995.2727469419</v>
      </c>
      <c r="AE3" t="n">
        <v>221649.0788993088</v>
      </c>
      <c r="AF3" t="n">
        <v>4.92046748996739e-06</v>
      </c>
      <c r="AG3" t="n">
        <v>7.769097222222222</v>
      </c>
      <c r="AH3" t="n">
        <v>200495.2018956585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11.6043</v>
      </c>
      <c r="E4" t="n">
        <v>8.619999999999999</v>
      </c>
      <c r="F4" t="n">
        <v>5.62</v>
      </c>
      <c r="G4" t="n">
        <v>11.24</v>
      </c>
      <c r="H4" t="n">
        <v>0.2</v>
      </c>
      <c r="I4" t="n">
        <v>30</v>
      </c>
      <c r="J4" t="n">
        <v>133.88</v>
      </c>
      <c r="K4" t="n">
        <v>46.47</v>
      </c>
      <c r="L4" t="n">
        <v>1.5</v>
      </c>
      <c r="M4" t="n">
        <v>28</v>
      </c>
      <c r="N4" t="n">
        <v>20.91</v>
      </c>
      <c r="O4" t="n">
        <v>16746.01</v>
      </c>
      <c r="P4" t="n">
        <v>60.21</v>
      </c>
      <c r="Q4" t="n">
        <v>202.93</v>
      </c>
      <c r="R4" t="n">
        <v>35.44</v>
      </c>
      <c r="S4" t="n">
        <v>13.89</v>
      </c>
      <c r="T4" t="n">
        <v>8970.190000000001</v>
      </c>
      <c r="U4" t="n">
        <v>0.39</v>
      </c>
      <c r="V4" t="n">
        <v>0.6899999999999999</v>
      </c>
      <c r="W4" t="n">
        <v>0.6899999999999999</v>
      </c>
      <c r="X4" t="n">
        <v>0.58</v>
      </c>
      <c r="Y4" t="n">
        <v>1</v>
      </c>
      <c r="Z4" t="n">
        <v>10</v>
      </c>
      <c r="AA4" t="n">
        <v>159.0442725029367</v>
      </c>
      <c r="AB4" t="n">
        <v>217.6113901765205</v>
      </c>
      <c r="AC4" t="n">
        <v>196.8428645176401</v>
      </c>
      <c r="AD4" t="n">
        <v>159044.2725029367</v>
      </c>
      <c r="AE4" t="n">
        <v>217611.3901765205</v>
      </c>
      <c r="AF4" t="n">
        <v>5.11301575974753e-06</v>
      </c>
      <c r="AG4" t="n">
        <v>7.482638888888889</v>
      </c>
      <c r="AH4" t="n">
        <v>196842.8645176401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11.8437</v>
      </c>
      <c r="E5" t="n">
        <v>8.44</v>
      </c>
      <c r="F5" t="n">
        <v>5.56</v>
      </c>
      <c r="G5" t="n">
        <v>12.82</v>
      </c>
      <c r="H5" t="n">
        <v>0.23</v>
      </c>
      <c r="I5" t="n">
        <v>26</v>
      </c>
      <c r="J5" t="n">
        <v>134.22</v>
      </c>
      <c r="K5" t="n">
        <v>46.47</v>
      </c>
      <c r="L5" t="n">
        <v>1.75</v>
      </c>
      <c r="M5" t="n">
        <v>24</v>
      </c>
      <c r="N5" t="n">
        <v>21</v>
      </c>
      <c r="O5" t="n">
        <v>16787.35</v>
      </c>
      <c r="P5" t="n">
        <v>59.22</v>
      </c>
      <c r="Q5" t="n">
        <v>202.94</v>
      </c>
      <c r="R5" t="n">
        <v>33.83</v>
      </c>
      <c r="S5" t="n">
        <v>13.89</v>
      </c>
      <c r="T5" t="n">
        <v>8185.66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157.6792618702207</v>
      </c>
      <c r="AB5" t="n">
        <v>215.7437224088204</v>
      </c>
      <c r="AC5" t="n">
        <v>195.1534443404005</v>
      </c>
      <c r="AD5" t="n">
        <v>157679.2618702207</v>
      </c>
      <c r="AE5" t="n">
        <v>215743.7224088204</v>
      </c>
      <c r="AF5" t="n">
        <v>5.218498724931433e-06</v>
      </c>
      <c r="AG5" t="n">
        <v>7.326388888888889</v>
      </c>
      <c r="AH5" t="n">
        <v>195153.4443404005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12.1388</v>
      </c>
      <c r="E6" t="n">
        <v>8.24</v>
      </c>
      <c r="F6" t="n">
        <v>5.46</v>
      </c>
      <c r="G6" t="n">
        <v>14.89</v>
      </c>
      <c r="H6" t="n">
        <v>0.26</v>
      </c>
      <c r="I6" t="n">
        <v>22</v>
      </c>
      <c r="J6" t="n">
        <v>134.55</v>
      </c>
      <c r="K6" t="n">
        <v>46.47</v>
      </c>
      <c r="L6" t="n">
        <v>2</v>
      </c>
      <c r="M6" t="n">
        <v>20</v>
      </c>
      <c r="N6" t="n">
        <v>21.09</v>
      </c>
      <c r="O6" t="n">
        <v>16828.84</v>
      </c>
      <c r="P6" t="n">
        <v>57.9</v>
      </c>
      <c r="Q6" t="n">
        <v>202.83</v>
      </c>
      <c r="R6" t="n">
        <v>30.84</v>
      </c>
      <c r="S6" t="n">
        <v>13.89</v>
      </c>
      <c r="T6" t="n">
        <v>6709.38</v>
      </c>
      <c r="U6" t="n">
        <v>0.45</v>
      </c>
      <c r="V6" t="n">
        <v>0.71</v>
      </c>
      <c r="W6" t="n">
        <v>0.67</v>
      </c>
      <c r="X6" t="n">
        <v>0.42</v>
      </c>
      <c r="Y6" t="n">
        <v>1</v>
      </c>
      <c r="Z6" t="n">
        <v>10</v>
      </c>
      <c r="AA6" t="n">
        <v>146.3334921027123</v>
      </c>
      <c r="AB6" t="n">
        <v>200.2199396728873</v>
      </c>
      <c r="AC6" t="n">
        <v>181.111229641014</v>
      </c>
      <c r="AD6" t="n">
        <v>146333.4921027122</v>
      </c>
      <c r="AE6" t="n">
        <v>200219.9396728873</v>
      </c>
      <c r="AF6" t="n">
        <v>5.348523883769234e-06</v>
      </c>
      <c r="AG6" t="n">
        <v>7.152777777777778</v>
      </c>
      <c r="AH6" t="n">
        <v>181111.229641014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12.2808</v>
      </c>
      <c r="E7" t="n">
        <v>8.140000000000001</v>
      </c>
      <c r="F7" t="n">
        <v>5.42</v>
      </c>
      <c r="G7" t="n">
        <v>16.25</v>
      </c>
      <c r="H7" t="n">
        <v>0.29</v>
      </c>
      <c r="I7" t="n">
        <v>20</v>
      </c>
      <c r="J7" t="n">
        <v>134.89</v>
      </c>
      <c r="K7" t="n">
        <v>46.47</v>
      </c>
      <c r="L7" t="n">
        <v>2.25</v>
      </c>
      <c r="M7" t="n">
        <v>18</v>
      </c>
      <c r="N7" t="n">
        <v>21.17</v>
      </c>
      <c r="O7" t="n">
        <v>16870.25</v>
      </c>
      <c r="P7" t="n">
        <v>57.24</v>
      </c>
      <c r="Q7" t="n">
        <v>202.84</v>
      </c>
      <c r="R7" t="n">
        <v>29.35</v>
      </c>
      <c r="S7" t="n">
        <v>13.89</v>
      </c>
      <c r="T7" t="n">
        <v>5972.96</v>
      </c>
      <c r="U7" t="n">
        <v>0.47</v>
      </c>
      <c r="V7" t="n">
        <v>0.71</v>
      </c>
      <c r="W7" t="n">
        <v>0.67</v>
      </c>
      <c r="X7" t="n">
        <v>0.38</v>
      </c>
      <c r="Y7" t="n">
        <v>1</v>
      </c>
      <c r="Z7" t="n">
        <v>10</v>
      </c>
      <c r="AA7" t="n">
        <v>145.5476620859162</v>
      </c>
      <c r="AB7" t="n">
        <v>199.1447323755338</v>
      </c>
      <c r="AC7" t="n">
        <v>180.1386386190568</v>
      </c>
      <c r="AD7" t="n">
        <v>145547.6620859162</v>
      </c>
      <c r="AE7" t="n">
        <v>199144.7323755338</v>
      </c>
      <c r="AF7" t="n">
        <v>5.411091056100537e-06</v>
      </c>
      <c r="AG7" t="n">
        <v>7.065972222222223</v>
      </c>
      <c r="AH7" t="n">
        <v>180138.6386190568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12.4254</v>
      </c>
      <c r="E8" t="n">
        <v>8.050000000000001</v>
      </c>
      <c r="F8" t="n">
        <v>5.38</v>
      </c>
      <c r="G8" t="n">
        <v>17.93</v>
      </c>
      <c r="H8" t="n">
        <v>0.33</v>
      </c>
      <c r="I8" t="n">
        <v>18</v>
      </c>
      <c r="J8" t="n">
        <v>135.22</v>
      </c>
      <c r="K8" t="n">
        <v>46.47</v>
      </c>
      <c r="L8" t="n">
        <v>2.5</v>
      </c>
      <c r="M8" t="n">
        <v>16</v>
      </c>
      <c r="N8" t="n">
        <v>21.26</v>
      </c>
      <c r="O8" t="n">
        <v>16911.68</v>
      </c>
      <c r="P8" t="n">
        <v>56.38</v>
      </c>
      <c r="Q8" t="n">
        <v>202.81</v>
      </c>
      <c r="R8" t="n">
        <v>28.21</v>
      </c>
      <c r="S8" t="n">
        <v>13.89</v>
      </c>
      <c r="T8" t="n">
        <v>5413.28</v>
      </c>
      <c r="U8" t="n">
        <v>0.49</v>
      </c>
      <c r="V8" t="n">
        <v>0.72</v>
      </c>
      <c r="W8" t="n">
        <v>0.67</v>
      </c>
      <c r="X8" t="n">
        <v>0.34</v>
      </c>
      <c r="Y8" t="n">
        <v>1</v>
      </c>
      <c r="Z8" t="n">
        <v>10</v>
      </c>
      <c r="AA8" t="n">
        <v>144.5143541518402</v>
      </c>
      <c r="AB8" t="n">
        <v>197.7309148738032</v>
      </c>
      <c r="AC8" t="n">
        <v>178.8597538753855</v>
      </c>
      <c r="AD8" t="n">
        <v>144514.3541518402</v>
      </c>
      <c r="AE8" t="n">
        <v>197730.9148738032</v>
      </c>
      <c r="AF8" t="n">
        <v>5.47480382454495e-06</v>
      </c>
      <c r="AG8" t="n">
        <v>6.987847222222223</v>
      </c>
      <c r="AH8" t="n">
        <v>178859.7538753854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12.5716</v>
      </c>
      <c r="E9" t="n">
        <v>7.95</v>
      </c>
      <c r="F9" t="n">
        <v>5.34</v>
      </c>
      <c r="G9" t="n">
        <v>20.02</v>
      </c>
      <c r="H9" t="n">
        <v>0.36</v>
      </c>
      <c r="I9" t="n">
        <v>16</v>
      </c>
      <c r="J9" t="n">
        <v>135.56</v>
      </c>
      <c r="K9" t="n">
        <v>46.47</v>
      </c>
      <c r="L9" t="n">
        <v>2.75</v>
      </c>
      <c r="M9" t="n">
        <v>14</v>
      </c>
      <c r="N9" t="n">
        <v>21.34</v>
      </c>
      <c r="O9" t="n">
        <v>16953.14</v>
      </c>
      <c r="P9" t="n">
        <v>55.74</v>
      </c>
      <c r="Q9" t="n">
        <v>202.85</v>
      </c>
      <c r="R9" t="n">
        <v>27.11</v>
      </c>
      <c r="S9" t="n">
        <v>13.89</v>
      </c>
      <c r="T9" t="n">
        <v>4874.27</v>
      </c>
      <c r="U9" t="n">
        <v>0.51</v>
      </c>
      <c r="V9" t="n">
        <v>0.72</v>
      </c>
      <c r="W9" t="n">
        <v>0.66</v>
      </c>
      <c r="X9" t="n">
        <v>0.3</v>
      </c>
      <c r="Y9" t="n">
        <v>1</v>
      </c>
      <c r="Z9" t="n">
        <v>10</v>
      </c>
      <c r="AA9" t="n">
        <v>143.7624256929657</v>
      </c>
      <c r="AB9" t="n">
        <v>196.7020931836291</v>
      </c>
      <c r="AC9" t="n">
        <v>177.929121483361</v>
      </c>
      <c r="AD9" t="n">
        <v>143762.4256929657</v>
      </c>
      <c r="AE9" t="n">
        <v>196702.0931836291</v>
      </c>
      <c r="AF9" t="n">
        <v>5.539221575212813e-06</v>
      </c>
      <c r="AG9" t="n">
        <v>6.901041666666667</v>
      </c>
      <c r="AH9" t="n">
        <v>177929.121483361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12.6436</v>
      </c>
      <c r="E10" t="n">
        <v>7.91</v>
      </c>
      <c r="F10" t="n">
        <v>5.32</v>
      </c>
      <c r="G10" t="n">
        <v>21.28</v>
      </c>
      <c r="H10" t="n">
        <v>0.39</v>
      </c>
      <c r="I10" t="n">
        <v>15</v>
      </c>
      <c r="J10" t="n">
        <v>135.9</v>
      </c>
      <c r="K10" t="n">
        <v>46.47</v>
      </c>
      <c r="L10" t="n">
        <v>3</v>
      </c>
      <c r="M10" t="n">
        <v>13</v>
      </c>
      <c r="N10" t="n">
        <v>21.43</v>
      </c>
      <c r="O10" t="n">
        <v>16994.64</v>
      </c>
      <c r="P10" t="n">
        <v>55.28</v>
      </c>
      <c r="Q10" t="n">
        <v>202.86</v>
      </c>
      <c r="R10" t="n">
        <v>26.46</v>
      </c>
      <c r="S10" t="n">
        <v>13.89</v>
      </c>
      <c r="T10" t="n">
        <v>4555.85</v>
      </c>
      <c r="U10" t="n">
        <v>0.52</v>
      </c>
      <c r="V10" t="n">
        <v>0.73</v>
      </c>
      <c r="W10" t="n">
        <v>0.66</v>
      </c>
      <c r="X10" t="n">
        <v>0.28</v>
      </c>
      <c r="Y10" t="n">
        <v>1</v>
      </c>
      <c r="Z10" t="n">
        <v>10</v>
      </c>
      <c r="AA10" t="n">
        <v>143.335635520418</v>
      </c>
      <c r="AB10" t="n">
        <v>196.118140040896</v>
      </c>
      <c r="AC10" t="n">
        <v>177.4009000089868</v>
      </c>
      <c r="AD10" t="n">
        <v>143335.6355204179</v>
      </c>
      <c r="AE10" t="n">
        <v>196118.140040896</v>
      </c>
      <c r="AF10" t="n">
        <v>5.570945775268122e-06</v>
      </c>
      <c r="AG10" t="n">
        <v>6.866319444444445</v>
      </c>
      <c r="AH10" t="n">
        <v>177400.9000089868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12.7069</v>
      </c>
      <c r="E11" t="n">
        <v>7.87</v>
      </c>
      <c r="F11" t="n">
        <v>5.31</v>
      </c>
      <c r="G11" t="n">
        <v>22.75</v>
      </c>
      <c r="H11" t="n">
        <v>0.42</v>
      </c>
      <c r="I11" t="n">
        <v>14</v>
      </c>
      <c r="J11" t="n">
        <v>136.23</v>
      </c>
      <c r="K11" t="n">
        <v>46.47</v>
      </c>
      <c r="L11" t="n">
        <v>3.25</v>
      </c>
      <c r="M11" t="n">
        <v>12</v>
      </c>
      <c r="N11" t="n">
        <v>21.52</v>
      </c>
      <c r="O11" t="n">
        <v>17036.16</v>
      </c>
      <c r="P11" t="n">
        <v>54.98</v>
      </c>
      <c r="Q11" t="n">
        <v>202.81</v>
      </c>
      <c r="R11" t="n">
        <v>26.11</v>
      </c>
      <c r="S11" t="n">
        <v>13.89</v>
      </c>
      <c r="T11" t="n">
        <v>4386.05</v>
      </c>
      <c r="U11" t="n">
        <v>0.53</v>
      </c>
      <c r="V11" t="n">
        <v>0.73</v>
      </c>
      <c r="W11" t="n">
        <v>0.66</v>
      </c>
      <c r="X11" t="n">
        <v>0.27</v>
      </c>
      <c r="Y11" t="n">
        <v>1</v>
      </c>
      <c r="Z11" t="n">
        <v>10</v>
      </c>
      <c r="AA11" t="n">
        <v>143.022763409956</v>
      </c>
      <c r="AB11" t="n">
        <v>195.6900546164189</v>
      </c>
      <c r="AC11" t="n">
        <v>177.0136704565999</v>
      </c>
      <c r="AD11" t="n">
        <v>143022.763409956</v>
      </c>
      <c r="AE11" t="n">
        <v>195690.0546164189</v>
      </c>
      <c r="AF11" t="n">
        <v>5.598836634483415e-06</v>
      </c>
      <c r="AG11" t="n">
        <v>6.831597222222222</v>
      </c>
      <c r="AH11" t="n">
        <v>177013.6704565999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12.8027</v>
      </c>
      <c r="E12" t="n">
        <v>7.81</v>
      </c>
      <c r="F12" t="n">
        <v>5.28</v>
      </c>
      <c r="G12" t="n">
        <v>24.35</v>
      </c>
      <c r="H12" t="n">
        <v>0.45</v>
      </c>
      <c r="I12" t="n">
        <v>13</v>
      </c>
      <c r="J12" t="n">
        <v>136.57</v>
      </c>
      <c r="K12" t="n">
        <v>46.47</v>
      </c>
      <c r="L12" t="n">
        <v>3.5</v>
      </c>
      <c r="M12" t="n">
        <v>11</v>
      </c>
      <c r="N12" t="n">
        <v>21.6</v>
      </c>
      <c r="O12" t="n">
        <v>17077.72</v>
      </c>
      <c r="P12" t="n">
        <v>54.22</v>
      </c>
      <c r="Q12" t="n">
        <v>202.82</v>
      </c>
      <c r="R12" t="n">
        <v>25.01</v>
      </c>
      <c r="S12" t="n">
        <v>13.89</v>
      </c>
      <c r="T12" t="n">
        <v>3840.49</v>
      </c>
      <c r="U12" t="n">
        <v>0.5600000000000001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142.3985540232909</v>
      </c>
      <c r="AB12" t="n">
        <v>194.8359837954094</v>
      </c>
      <c r="AC12" t="n">
        <v>176.2411109560514</v>
      </c>
      <c r="AD12" t="n">
        <v>142398.5540232909</v>
      </c>
      <c r="AE12" t="n">
        <v>194835.9837954094</v>
      </c>
      <c r="AF12" t="n">
        <v>5.641047445112562e-06</v>
      </c>
      <c r="AG12" t="n">
        <v>6.779513888888889</v>
      </c>
      <c r="AH12" t="n">
        <v>176241.1109560514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12.8608</v>
      </c>
      <c r="E13" t="n">
        <v>7.78</v>
      </c>
      <c r="F13" t="n">
        <v>5.27</v>
      </c>
      <c r="G13" t="n">
        <v>26.34</v>
      </c>
      <c r="H13" t="n">
        <v>0.48</v>
      </c>
      <c r="I13" t="n">
        <v>12</v>
      </c>
      <c r="J13" t="n">
        <v>136.91</v>
      </c>
      <c r="K13" t="n">
        <v>46.47</v>
      </c>
      <c r="L13" t="n">
        <v>3.75</v>
      </c>
      <c r="M13" t="n">
        <v>10</v>
      </c>
      <c r="N13" t="n">
        <v>21.69</v>
      </c>
      <c r="O13" t="n">
        <v>17119.3</v>
      </c>
      <c r="P13" t="n">
        <v>54</v>
      </c>
      <c r="Q13" t="n">
        <v>202.85</v>
      </c>
      <c r="R13" t="n">
        <v>24.75</v>
      </c>
      <c r="S13" t="n">
        <v>13.89</v>
      </c>
      <c r="T13" t="n">
        <v>3716.18</v>
      </c>
      <c r="U13" t="n">
        <v>0.5600000000000001</v>
      </c>
      <c r="V13" t="n">
        <v>0.73</v>
      </c>
      <c r="W13" t="n">
        <v>0.66</v>
      </c>
      <c r="X13" t="n">
        <v>0.23</v>
      </c>
      <c r="Y13" t="n">
        <v>1</v>
      </c>
      <c r="Z13" t="n">
        <v>10</v>
      </c>
      <c r="AA13" t="n">
        <v>142.1410177073789</v>
      </c>
      <c r="AB13" t="n">
        <v>194.4836112462785</v>
      </c>
      <c r="AC13" t="n">
        <v>175.9223683484514</v>
      </c>
      <c r="AD13" t="n">
        <v>142141.0177073789</v>
      </c>
      <c r="AE13" t="n">
        <v>194483.6112462785</v>
      </c>
      <c r="AF13" t="n">
        <v>5.666647112101638e-06</v>
      </c>
      <c r="AG13" t="n">
        <v>6.753472222222222</v>
      </c>
      <c r="AH13" t="n">
        <v>175922.3683484514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12.959</v>
      </c>
      <c r="E14" t="n">
        <v>7.72</v>
      </c>
      <c r="F14" t="n">
        <v>5.24</v>
      </c>
      <c r="G14" t="n">
        <v>28.57</v>
      </c>
      <c r="H14" t="n">
        <v>0.52</v>
      </c>
      <c r="I14" t="n">
        <v>11</v>
      </c>
      <c r="J14" t="n">
        <v>137.25</v>
      </c>
      <c r="K14" t="n">
        <v>46.47</v>
      </c>
      <c r="L14" t="n">
        <v>4</v>
      </c>
      <c r="M14" t="n">
        <v>9</v>
      </c>
      <c r="N14" t="n">
        <v>21.78</v>
      </c>
      <c r="O14" t="n">
        <v>17160.92</v>
      </c>
      <c r="P14" t="n">
        <v>53.21</v>
      </c>
      <c r="Q14" t="n">
        <v>202.83</v>
      </c>
      <c r="R14" t="n">
        <v>23.69</v>
      </c>
      <c r="S14" t="n">
        <v>13.89</v>
      </c>
      <c r="T14" t="n">
        <v>3189.16</v>
      </c>
      <c r="U14" t="n">
        <v>0.59</v>
      </c>
      <c r="V14" t="n">
        <v>0.74</v>
      </c>
      <c r="W14" t="n">
        <v>0.66</v>
      </c>
      <c r="X14" t="n">
        <v>0.2</v>
      </c>
      <c r="Y14" t="n">
        <v>1</v>
      </c>
      <c r="Z14" t="n">
        <v>10</v>
      </c>
      <c r="AA14" t="n">
        <v>141.5122917251488</v>
      </c>
      <c r="AB14" t="n">
        <v>193.6233606199589</v>
      </c>
      <c r="AC14" t="n">
        <v>175.1442188345382</v>
      </c>
      <c r="AD14" t="n">
        <v>141512.2917251488</v>
      </c>
      <c r="AE14" t="n">
        <v>193623.3606199589</v>
      </c>
      <c r="AF14" t="n">
        <v>5.709915396065963e-06</v>
      </c>
      <c r="AG14" t="n">
        <v>6.701388888888889</v>
      </c>
      <c r="AH14" t="n">
        <v>175144.2188345382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13.0406</v>
      </c>
      <c r="E15" t="n">
        <v>7.67</v>
      </c>
      <c r="F15" t="n">
        <v>5.22</v>
      </c>
      <c r="G15" t="n">
        <v>31.3</v>
      </c>
      <c r="H15" t="n">
        <v>0.55</v>
      </c>
      <c r="I15" t="n">
        <v>10</v>
      </c>
      <c r="J15" t="n">
        <v>137.58</v>
      </c>
      <c r="K15" t="n">
        <v>46.47</v>
      </c>
      <c r="L15" t="n">
        <v>4.25</v>
      </c>
      <c r="M15" t="n">
        <v>8</v>
      </c>
      <c r="N15" t="n">
        <v>21.87</v>
      </c>
      <c r="O15" t="n">
        <v>17202.57</v>
      </c>
      <c r="P15" t="n">
        <v>52.57</v>
      </c>
      <c r="Q15" t="n">
        <v>202.81</v>
      </c>
      <c r="R15" t="n">
        <v>23.18</v>
      </c>
      <c r="S15" t="n">
        <v>13.89</v>
      </c>
      <c r="T15" t="n">
        <v>2939.32</v>
      </c>
      <c r="U15" t="n">
        <v>0.6</v>
      </c>
      <c r="V15" t="n">
        <v>0.74</v>
      </c>
      <c r="W15" t="n">
        <v>0.65</v>
      </c>
      <c r="X15" t="n">
        <v>0.18</v>
      </c>
      <c r="Y15" t="n">
        <v>1</v>
      </c>
      <c r="Z15" t="n">
        <v>10</v>
      </c>
      <c r="AA15" t="n">
        <v>141.0125525080878</v>
      </c>
      <c r="AB15" t="n">
        <v>192.9395953762382</v>
      </c>
      <c r="AC15" t="n">
        <v>174.5257111860074</v>
      </c>
      <c r="AD15" t="n">
        <v>141012.5525080878</v>
      </c>
      <c r="AE15" t="n">
        <v>192939.5953762382</v>
      </c>
      <c r="AF15" t="n">
        <v>5.745869489461979e-06</v>
      </c>
      <c r="AG15" t="n">
        <v>6.657986111111111</v>
      </c>
      <c r="AH15" t="n">
        <v>174525.7111860074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13.0501</v>
      </c>
      <c r="E16" t="n">
        <v>7.66</v>
      </c>
      <c r="F16" t="n">
        <v>5.21</v>
      </c>
      <c r="G16" t="n">
        <v>31.26</v>
      </c>
      <c r="H16" t="n">
        <v>0.58</v>
      </c>
      <c r="I16" t="n">
        <v>10</v>
      </c>
      <c r="J16" t="n">
        <v>137.92</v>
      </c>
      <c r="K16" t="n">
        <v>46.47</v>
      </c>
      <c r="L16" t="n">
        <v>4.5</v>
      </c>
      <c r="M16" t="n">
        <v>8</v>
      </c>
      <c r="N16" t="n">
        <v>21.95</v>
      </c>
      <c r="O16" t="n">
        <v>17244.24</v>
      </c>
      <c r="P16" t="n">
        <v>52.62</v>
      </c>
      <c r="Q16" t="n">
        <v>202.81</v>
      </c>
      <c r="R16" t="n">
        <v>22.99</v>
      </c>
      <c r="S16" t="n">
        <v>13.89</v>
      </c>
      <c r="T16" t="n">
        <v>2844.15</v>
      </c>
      <c r="U16" t="n">
        <v>0.6</v>
      </c>
      <c r="V16" t="n">
        <v>0.74</v>
      </c>
      <c r="W16" t="n">
        <v>0.65</v>
      </c>
      <c r="X16" t="n">
        <v>0.17</v>
      </c>
      <c r="Y16" t="n">
        <v>1</v>
      </c>
      <c r="Z16" t="n">
        <v>10</v>
      </c>
      <c r="AA16" t="n">
        <v>140.993269528688</v>
      </c>
      <c r="AB16" t="n">
        <v>192.9132115531184</v>
      </c>
      <c r="AC16" t="n">
        <v>174.5018453979363</v>
      </c>
      <c r="AD16" t="n">
        <v>140993.269528688</v>
      </c>
      <c r="AE16" t="n">
        <v>192913.2115531184</v>
      </c>
      <c r="AF16" t="n">
        <v>5.750055321413722e-06</v>
      </c>
      <c r="AG16" t="n">
        <v>6.649305555555555</v>
      </c>
      <c r="AH16" t="n">
        <v>174501.8453979363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13.1138</v>
      </c>
      <c r="E17" t="n">
        <v>7.63</v>
      </c>
      <c r="F17" t="n">
        <v>5.2</v>
      </c>
      <c r="G17" t="n">
        <v>34.67</v>
      </c>
      <c r="H17" t="n">
        <v>0.61</v>
      </c>
      <c r="I17" t="n">
        <v>9</v>
      </c>
      <c r="J17" t="n">
        <v>138.26</v>
      </c>
      <c r="K17" t="n">
        <v>46.47</v>
      </c>
      <c r="L17" t="n">
        <v>4.75</v>
      </c>
      <c r="M17" t="n">
        <v>7</v>
      </c>
      <c r="N17" t="n">
        <v>22.04</v>
      </c>
      <c r="O17" t="n">
        <v>17285.95</v>
      </c>
      <c r="P17" t="n">
        <v>51.99</v>
      </c>
      <c r="Q17" t="n">
        <v>202.81</v>
      </c>
      <c r="R17" t="n">
        <v>22.7</v>
      </c>
      <c r="S17" t="n">
        <v>13.89</v>
      </c>
      <c r="T17" t="n">
        <v>2702.85</v>
      </c>
      <c r="U17" t="n">
        <v>0.61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140.5635211280691</v>
      </c>
      <c r="AB17" t="n">
        <v>192.3252108322305</v>
      </c>
      <c r="AC17" t="n">
        <v>173.9699626405855</v>
      </c>
      <c r="AD17" t="n">
        <v>140563.5211280691</v>
      </c>
      <c r="AE17" t="n">
        <v>192325.2108322305</v>
      </c>
      <c r="AF17" t="n">
        <v>5.778122426184877e-06</v>
      </c>
      <c r="AG17" t="n">
        <v>6.623263888888889</v>
      </c>
      <c r="AH17" t="n">
        <v>173969.9626405855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13.1148</v>
      </c>
      <c r="E18" t="n">
        <v>7.62</v>
      </c>
      <c r="F18" t="n">
        <v>5.2</v>
      </c>
      <c r="G18" t="n">
        <v>34.66</v>
      </c>
      <c r="H18" t="n">
        <v>0.64</v>
      </c>
      <c r="I18" t="n">
        <v>9</v>
      </c>
      <c r="J18" t="n">
        <v>138.6</v>
      </c>
      <c r="K18" t="n">
        <v>46.47</v>
      </c>
      <c r="L18" t="n">
        <v>5</v>
      </c>
      <c r="M18" t="n">
        <v>7</v>
      </c>
      <c r="N18" t="n">
        <v>22.13</v>
      </c>
      <c r="O18" t="n">
        <v>17327.69</v>
      </c>
      <c r="P18" t="n">
        <v>51.57</v>
      </c>
      <c r="Q18" t="n">
        <v>202.87</v>
      </c>
      <c r="R18" t="n">
        <v>22.57</v>
      </c>
      <c r="S18" t="n">
        <v>13.89</v>
      </c>
      <c r="T18" t="n">
        <v>2639.81</v>
      </c>
      <c r="U18" t="n">
        <v>0.62</v>
      </c>
      <c r="V18" t="n">
        <v>0.74</v>
      </c>
      <c r="W18" t="n">
        <v>0.65</v>
      </c>
      <c r="X18" t="n">
        <v>0.16</v>
      </c>
      <c r="Y18" t="n">
        <v>1</v>
      </c>
      <c r="Z18" t="n">
        <v>10</v>
      </c>
      <c r="AA18" t="n">
        <v>140.3869072003543</v>
      </c>
      <c r="AB18" t="n">
        <v>192.0835598646748</v>
      </c>
      <c r="AC18" t="n">
        <v>173.7513745022139</v>
      </c>
      <c r="AD18" t="n">
        <v>140386.9072003543</v>
      </c>
      <c r="AE18" t="n">
        <v>192083.5598646748</v>
      </c>
      <c r="AF18" t="n">
        <v>5.778563040074534e-06</v>
      </c>
      <c r="AG18" t="n">
        <v>6.614583333333333</v>
      </c>
      <c r="AH18" t="n">
        <v>173751.3745022139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13.1916</v>
      </c>
      <c r="E19" t="n">
        <v>7.58</v>
      </c>
      <c r="F19" t="n">
        <v>5.18</v>
      </c>
      <c r="G19" t="n">
        <v>38.87</v>
      </c>
      <c r="H19" t="n">
        <v>0.67</v>
      </c>
      <c r="I19" t="n">
        <v>8</v>
      </c>
      <c r="J19" t="n">
        <v>138.94</v>
      </c>
      <c r="K19" t="n">
        <v>46.47</v>
      </c>
      <c r="L19" t="n">
        <v>5.25</v>
      </c>
      <c r="M19" t="n">
        <v>6</v>
      </c>
      <c r="N19" t="n">
        <v>22.22</v>
      </c>
      <c r="O19" t="n">
        <v>17369.47</v>
      </c>
      <c r="P19" t="n">
        <v>51.12</v>
      </c>
      <c r="Q19" t="n">
        <v>202.81</v>
      </c>
      <c r="R19" t="n">
        <v>22.26</v>
      </c>
      <c r="S19" t="n">
        <v>13.89</v>
      </c>
      <c r="T19" t="n">
        <v>2489.4</v>
      </c>
      <c r="U19" t="n">
        <v>0.62</v>
      </c>
      <c r="V19" t="n">
        <v>0.75</v>
      </c>
      <c r="W19" t="n">
        <v>0.65</v>
      </c>
      <c r="X19" t="n">
        <v>0.14</v>
      </c>
      <c r="Y19" t="n">
        <v>1</v>
      </c>
      <c r="Z19" t="n">
        <v>10</v>
      </c>
      <c r="AA19" t="n">
        <v>130.3457431266451</v>
      </c>
      <c r="AB19" t="n">
        <v>178.344796194138</v>
      </c>
      <c r="AC19" t="n">
        <v>161.323819153913</v>
      </c>
      <c r="AD19" t="n">
        <v>130345.7431266451</v>
      </c>
      <c r="AE19" t="n">
        <v>178344.796194138</v>
      </c>
      <c r="AF19" t="n">
        <v>5.812402186800197e-06</v>
      </c>
      <c r="AG19" t="n">
        <v>6.579861111111111</v>
      </c>
      <c r="AH19" t="n">
        <v>161323.8191539129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13.1936</v>
      </c>
      <c r="E20" t="n">
        <v>7.58</v>
      </c>
      <c r="F20" t="n">
        <v>5.18</v>
      </c>
      <c r="G20" t="n">
        <v>38.86</v>
      </c>
      <c r="H20" t="n">
        <v>0.7</v>
      </c>
      <c r="I20" t="n">
        <v>8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50.99</v>
      </c>
      <c r="Q20" t="n">
        <v>202.81</v>
      </c>
      <c r="R20" t="n">
        <v>22.05</v>
      </c>
      <c r="S20" t="n">
        <v>13.89</v>
      </c>
      <c r="T20" t="n">
        <v>2384.53</v>
      </c>
      <c r="U20" t="n">
        <v>0.63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130.287565398056</v>
      </c>
      <c r="AB20" t="n">
        <v>178.2651948592622</v>
      </c>
      <c r="AC20" t="n">
        <v>161.2518148587164</v>
      </c>
      <c r="AD20" t="n">
        <v>130287.565398056</v>
      </c>
      <c r="AE20" t="n">
        <v>178265.1948592622</v>
      </c>
      <c r="AF20" t="n">
        <v>5.81328341457951e-06</v>
      </c>
      <c r="AG20" t="n">
        <v>6.579861111111111</v>
      </c>
      <c r="AH20" t="n">
        <v>161251.8148587164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13.2004</v>
      </c>
      <c r="E21" t="n">
        <v>7.58</v>
      </c>
      <c r="F21" t="n">
        <v>5.18</v>
      </c>
      <c r="G21" t="n">
        <v>38.83</v>
      </c>
      <c r="H21" t="n">
        <v>0.73</v>
      </c>
      <c r="I21" t="n">
        <v>8</v>
      </c>
      <c r="J21" t="n">
        <v>139.61</v>
      </c>
      <c r="K21" t="n">
        <v>46.47</v>
      </c>
      <c r="L21" t="n">
        <v>5.75</v>
      </c>
      <c r="M21" t="n">
        <v>6</v>
      </c>
      <c r="N21" t="n">
        <v>22.4</v>
      </c>
      <c r="O21" t="n">
        <v>17453.1</v>
      </c>
      <c r="P21" t="n">
        <v>50.41</v>
      </c>
      <c r="Q21" t="n">
        <v>202.81</v>
      </c>
      <c r="R21" t="n">
        <v>21.96</v>
      </c>
      <c r="S21" t="n">
        <v>13.89</v>
      </c>
      <c r="T21" t="n">
        <v>2337.97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130.0330015071594</v>
      </c>
      <c r="AB21" t="n">
        <v>177.9168893131714</v>
      </c>
      <c r="AC21" t="n">
        <v>160.9367511050945</v>
      </c>
      <c r="AD21" t="n">
        <v>130033.0015071594</v>
      </c>
      <c r="AE21" t="n">
        <v>177916.8893131714</v>
      </c>
      <c r="AF21" t="n">
        <v>5.81627958902918e-06</v>
      </c>
      <c r="AG21" t="n">
        <v>6.579861111111111</v>
      </c>
      <c r="AH21" t="n">
        <v>160936.7511050945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13.2748</v>
      </c>
      <c r="E22" t="n">
        <v>7.53</v>
      </c>
      <c r="F22" t="n">
        <v>5.16</v>
      </c>
      <c r="G22" t="n">
        <v>44.25</v>
      </c>
      <c r="H22" t="n">
        <v>0.76</v>
      </c>
      <c r="I22" t="n">
        <v>7</v>
      </c>
      <c r="J22" t="n">
        <v>139.95</v>
      </c>
      <c r="K22" t="n">
        <v>46.47</v>
      </c>
      <c r="L22" t="n">
        <v>6</v>
      </c>
      <c r="M22" t="n">
        <v>5</v>
      </c>
      <c r="N22" t="n">
        <v>22.49</v>
      </c>
      <c r="O22" t="n">
        <v>17494.97</v>
      </c>
      <c r="P22" t="n">
        <v>49.82</v>
      </c>
      <c r="Q22" t="n">
        <v>202.81</v>
      </c>
      <c r="R22" t="n">
        <v>21.37</v>
      </c>
      <c r="S22" t="n">
        <v>13.89</v>
      </c>
      <c r="T22" t="n">
        <v>2048.14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129.5899944833211</v>
      </c>
      <c r="AB22" t="n">
        <v>177.3107475590657</v>
      </c>
      <c r="AC22" t="n">
        <v>160.3884586692752</v>
      </c>
      <c r="AD22" t="n">
        <v>129589.9944833211</v>
      </c>
      <c r="AE22" t="n">
        <v>177310.7475590657</v>
      </c>
      <c r="AF22" t="n">
        <v>5.849061262419666e-06</v>
      </c>
      <c r="AG22" t="n">
        <v>6.536458333333333</v>
      </c>
      <c r="AH22" t="n">
        <v>160388.4586692752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13.2984</v>
      </c>
      <c r="E23" t="n">
        <v>7.52</v>
      </c>
      <c r="F23" t="n">
        <v>5.15</v>
      </c>
      <c r="G23" t="n">
        <v>44.13</v>
      </c>
      <c r="H23" t="n">
        <v>0.79</v>
      </c>
      <c r="I23" t="n">
        <v>7</v>
      </c>
      <c r="J23" t="n">
        <v>140.29</v>
      </c>
      <c r="K23" t="n">
        <v>46.47</v>
      </c>
      <c r="L23" t="n">
        <v>6.25</v>
      </c>
      <c r="M23" t="n">
        <v>5</v>
      </c>
      <c r="N23" t="n">
        <v>22.58</v>
      </c>
      <c r="O23" t="n">
        <v>17536.87</v>
      </c>
      <c r="P23" t="n">
        <v>49.77</v>
      </c>
      <c r="Q23" t="n">
        <v>202.86</v>
      </c>
      <c r="R23" t="n">
        <v>21.07</v>
      </c>
      <c r="S23" t="n">
        <v>13.89</v>
      </c>
      <c r="T23" t="n">
        <v>1898.15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129.5003503425853</v>
      </c>
      <c r="AB23" t="n">
        <v>177.1880924908906</v>
      </c>
      <c r="AC23" t="n">
        <v>160.2775096286592</v>
      </c>
      <c r="AD23" t="n">
        <v>129500.3503425853</v>
      </c>
      <c r="AE23" t="n">
        <v>177188.0924908906</v>
      </c>
      <c r="AF23" t="n">
        <v>5.859459750215573e-06</v>
      </c>
      <c r="AG23" t="n">
        <v>6.527777777777778</v>
      </c>
      <c r="AH23" t="n">
        <v>160277.5096286592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13.2714</v>
      </c>
      <c r="E24" t="n">
        <v>7.54</v>
      </c>
      <c r="F24" t="n">
        <v>5.16</v>
      </c>
      <c r="G24" t="n">
        <v>44.26</v>
      </c>
      <c r="H24" t="n">
        <v>0.82</v>
      </c>
      <c r="I24" t="n">
        <v>7</v>
      </c>
      <c r="J24" t="n">
        <v>140.63</v>
      </c>
      <c r="K24" t="n">
        <v>46.47</v>
      </c>
      <c r="L24" t="n">
        <v>6.5</v>
      </c>
      <c r="M24" t="n">
        <v>5</v>
      </c>
      <c r="N24" t="n">
        <v>22.67</v>
      </c>
      <c r="O24" t="n">
        <v>17578.8</v>
      </c>
      <c r="P24" t="n">
        <v>49.89</v>
      </c>
      <c r="Q24" t="n">
        <v>202.81</v>
      </c>
      <c r="R24" t="n">
        <v>21.49</v>
      </c>
      <c r="S24" t="n">
        <v>13.89</v>
      </c>
      <c r="T24" t="n">
        <v>2107.67</v>
      </c>
      <c r="U24" t="n">
        <v>0.65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129.6262054306858</v>
      </c>
      <c r="AB24" t="n">
        <v>177.3602929747642</v>
      </c>
      <c r="AC24" t="n">
        <v>160.4332755400369</v>
      </c>
      <c r="AD24" t="n">
        <v>129626.2054306858</v>
      </c>
      <c r="AE24" t="n">
        <v>177360.2929747642</v>
      </c>
      <c r="AF24" t="n">
        <v>5.847563175194831e-06</v>
      </c>
      <c r="AG24" t="n">
        <v>6.545138888888889</v>
      </c>
      <c r="AH24" t="n">
        <v>160433.2755400369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13.2724</v>
      </c>
      <c r="E25" t="n">
        <v>7.53</v>
      </c>
      <c r="F25" t="n">
        <v>5.16</v>
      </c>
      <c r="G25" t="n">
        <v>44.26</v>
      </c>
      <c r="H25" t="n">
        <v>0.85</v>
      </c>
      <c r="I25" t="n">
        <v>7</v>
      </c>
      <c r="J25" t="n">
        <v>140.97</v>
      </c>
      <c r="K25" t="n">
        <v>46.47</v>
      </c>
      <c r="L25" t="n">
        <v>6.75</v>
      </c>
      <c r="M25" t="n">
        <v>5</v>
      </c>
      <c r="N25" t="n">
        <v>22.76</v>
      </c>
      <c r="O25" t="n">
        <v>17620.76</v>
      </c>
      <c r="P25" t="n">
        <v>49.21</v>
      </c>
      <c r="Q25" t="n">
        <v>202.81</v>
      </c>
      <c r="R25" t="n">
        <v>21.57</v>
      </c>
      <c r="S25" t="n">
        <v>13.89</v>
      </c>
      <c r="T25" t="n">
        <v>2150.65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129.3451807613765</v>
      </c>
      <c r="AB25" t="n">
        <v>176.975782624282</v>
      </c>
      <c r="AC25" t="n">
        <v>160.085462317741</v>
      </c>
      <c r="AD25" t="n">
        <v>129345.1807613765</v>
      </c>
      <c r="AE25" t="n">
        <v>176975.782624282</v>
      </c>
      <c r="AF25" t="n">
        <v>5.848003789084488e-06</v>
      </c>
      <c r="AG25" t="n">
        <v>6.536458333333333</v>
      </c>
      <c r="AH25" t="n">
        <v>160085.462317741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13.3715</v>
      </c>
      <c r="E26" t="n">
        <v>7.48</v>
      </c>
      <c r="F26" t="n">
        <v>5.13</v>
      </c>
      <c r="G26" t="n">
        <v>51.35</v>
      </c>
      <c r="H26" t="n">
        <v>0.88</v>
      </c>
      <c r="I26" t="n">
        <v>6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48.42</v>
      </c>
      <c r="Q26" t="n">
        <v>202.83</v>
      </c>
      <c r="R26" t="n">
        <v>20.62</v>
      </c>
      <c r="S26" t="n">
        <v>13.89</v>
      </c>
      <c r="T26" t="n">
        <v>1679.7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128.5864525650664</v>
      </c>
      <c r="AB26" t="n">
        <v>175.9376572333655</v>
      </c>
      <c r="AC26" t="n">
        <v>159.146414157115</v>
      </c>
      <c r="AD26" t="n">
        <v>128586.4525650664</v>
      </c>
      <c r="AE26" t="n">
        <v>175937.6572333655</v>
      </c>
      <c r="AF26" t="n">
        <v>5.891668625549503e-06</v>
      </c>
      <c r="AG26" t="n">
        <v>6.493055555555555</v>
      </c>
      <c r="AH26" t="n">
        <v>159146.414157115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13.361</v>
      </c>
      <c r="E27" t="n">
        <v>7.48</v>
      </c>
      <c r="F27" t="n">
        <v>5.14</v>
      </c>
      <c r="G27" t="n">
        <v>51.41</v>
      </c>
      <c r="H27" t="n">
        <v>0.91</v>
      </c>
      <c r="I27" t="n">
        <v>6</v>
      </c>
      <c r="J27" t="n">
        <v>141.66</v>
      </c>
      <c r="K27" t="n">
        <v>46.47</v>
      </c>
      <c r="L27" t="n">
        <v>7.25</v>
      </c>
      <c r="M27" t="n">
        <v>4</v>
      </c>
      <c r="N27" t="n">
        <v>22.94</v>
      </c>
      <c r="O27" t="n">
        <v>17704.77</v>
      </c>
      <c r="P27" t="n">
        <v>48.24</v>
      </c>
      <c r="Q27" t="n">
        <v>202.82</v>
      </c>
      <c r="R27" t="n">
        <v>20.74</v>
      </c>
      <c r="S27" t="n">
        <v>13.89</v>
      </c>
      <c r="T27" t="n">
        <v>1741.06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128.552611357244</v>
      </c>
      <c r="AB27" t="n">
        <v>175.8913541998542</v>
      </c>
      <c r="AC27" t="n">
        <v>159.1045302201353</v>
      </c>
      <c r="AD27" t="n">
        <v>128552.611357244</v>
      </c>
      <c r="AE27" t="n">
        <v>175891.3541998542</v>
      </c>
      <c r="AF27" t="n">
        <v>5.887042179708105e-06</v>
      </c>
      <c r="AG27" t="n">
        <v>6.493055555555555</v>
      </c>
      <c r="AH27" t="n">
        <v>159104.5302201353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13.3784</v>
      </c>
      <c r="E28" t="n">
        <v>7.47</v>
      </c>
      <c r="F28" t="n">
        <v>5.13</v>
      </c>
      <c r="G28" t="n">
        <v>51.31</v>
      </c>
      <c r="H28" t="n">
        <v>0.93</v>
      </c>
      <c r="I28" t="n">
        <v>6</v>
      </c>
      <c r="J28" t="n">
        <v>142</v>
      </c>
      <c r="K28" t="n">
        <v>46.47</v>
      </c>
      <c r="L28" t="n">
        <v>7.5</v>
      </c>
      <c r="M28" t="n">
        <v>4</v>
      </c>
      <c r="N28" t="n">
        <v>23.03</v>
      </c>
      <c r="O28" t="n">
        <v>17746.83</v>
      </c>
      <c r="P28" t="n">
        <v>47.92</v>
      </c>
      <c r="Q28" t="n">
        <v>202.81</v>
      </c>
      <c r="R28" t="n">
        <v>20.51</v>
      </c>
      <c r="S28" t="n">
        <v>13.89</v>
      </c>
      <c r="T28" t="n">
        <v>1627.13</v>
      </c>
      <c r="U28" t="n">
        <v>0.68</v>
      </c>
      <c r="V28" t="n">
        <v>0.75</v>
      </c>
      <c r="W28" t="n">
        <v>0.65</v>
      </c>
      <c r="X28" t="n">
        <v>0.09</v>
      </c>
      <c r="Y28" t="n">
        <v>1</v>
      </c>
      <c r="Z28" t="n">
        <v>10</v>
      </c>
      <c r="AA28" t="n">
        <v>128.3683825385155</v>
      </c>
      <c r="AB28" t="n">
        <v>175.639284202468</v>
      </c>
      <c r="AC28" t="n">
        <v>158.8765174295172</v>
      </c>
      <c r="AD28" t="n">
        <v>128368.3825385155</v>
      </c>
      <c r="AE28" t="n">
        <v>175639.2842024681</v>
      </c>
      <c r="AF28" t="n">
        <v>5.894708861388136e-06</v>
      </c>
      <c r="AG28" t="n">
        <v>6.484375</v>
      </c>
      <c r="AH28" t="n">
        <v>158876.5174295172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13.363</v>
      </c>
      <c r="E29" t="n">
        <v>7.48</v>
      </c>
      <c r="F29" t="n">
        <v>5.14</v>
      </c>
      <c r="G29" t="n">
        <v>51.4</v>
      </c>
      <c r="H29" t="n">
        <v>0.96</v>
      </c>
      <c r="I29" t="n">
        <v>6</v>
      </c>
      <c r="J29" t="n">
        <v>142.34</v>
      </c>
      <c r="K29" t="n">
        <v>46.47</v>
      </c>
      <c r="L29" t="n">
        <v>7.75</v>
      </c>
      <c r="M29" t="n">
        <v>4</v>
      </c>
      <c r="N29" t="n">
        <v>23.12</v>
      </c>
      <c r="O29" t="n">
        <v>17788.92</v>
      </c>
      <c r="P29" t="n">
        <v>47.83</v>
      </c>
      <c r="Q29" t="n">
        <v>202.81</v>
      </c>
      <c r="R29" t="n">
        <v>20.76</v>
      </c>
      <c r="S29" t="n">
        <v>13.89</v>
      </c>
      <c r="T29" t="n">
        <v>1750.32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128.3813865574593</v>
      </c>
      <c r="AB29" t="n">
        <v>175.6570768748837</v>
      </c>
      <c r="AC29" t="n">
        <v>158.8926119942496</v>
      </c>
      <c r="AD29" t="n">
        <v>128381.3865574592</v>
      </c>
      <c r="AE29" t="n">
        <v>175657.0768748837</v>
      </c>
      <c r="AF29" t="n">
        <v>5.887923407487418e-06</v>
      </c>
      <c r="AG29" t="n">
        <v>6.493055555555555</v>
      </c>
      <c r="AH29" t="n">
        <v>158892.6119942496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13.3665</v>
      </c>
      <c r="E30" t="n">
        <v>7.48</v>
      </c>
      <c r="F30" t="n">
        <v>5.14</v>
      </c>
      <c r="G30" t="n">
        <v>51.38</v>
      </c>
      <c r="H30" t="n">
        <v>0.99</v>
      </c>
      <c r="I30" t="n">
        <v>6</v>
      </c>
      <c r="J30" t="n">
        <v>142.68</v>
      </c>
      <c r="K30" t="n">
        <v>46.47</v>
      </c>
      <c r="L30" t="n">
        <v>8</v>
      </c>
      <c r="M30" t="n">
        <v>4</v>
      </c>
      <c r="N30" t="n">
        <v>23.21</v>
      </c>
      <c r="O30" t="n">
        <v>17831.04</v>
      </c>
      <c r="P30" t="n">
        <v>47.51</v>
      </c>
      <c r="Q30" t="n">
        <v>202.81</v>
      </c>
      <c r="R30" t="n">
        <v>20.67</v>
      </c>
      <c r="S30" t="n">
        <v>13.89</v>
      </c>
      <c r="T30" t="n">
        <v>1703.85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128.2437022772062</v>
      </c>
      <c r="AB30" t="n">
        <v>175.4686911684399</v>
      </c>
      <c r="AC30" t="n">
        <v>158.7222055552277</v>
      </c>
      <c r="AD30" t="n">
        <v>128243.7022772062</v>
      </c>
      <c r="AE30" t="n">
        <v>175468.6911684399</v>
      </c>
      <c r="AF30" t="n">
        <v>5.889465556101218e-06</v>
      </c>
      <c r="AG30" t="n">
        <v>6.493055555555555</v>
      </c>
      <c r="AH30" t="n">
        <v>158722.2055552277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13.3615</v>
      </c>
      <c r="E31" t="n">
        <v>7.48</v>
      </c>
      <c r="F31" t="n">
        <v>5.14</v>
      </c>
      <c r="G31" t="n">
        <v>51.41</v>
      </c>
      <c r="H31" t="n">
        <v>1.02</v>
      </c>
      <c r="I31" t="n">
        <v>6</v>
      </c>
      <c r="J31" t="n">
        <v>143.02</v>
      </c>
      <c r="K31" t="n">
        <v>46.47</v>
      </c>
      <c r="L31" t="n">
        <v>8.25</v>
      </c>
      <c r="M31" t="n">
        <v>4</v>
      </c>
      <c r="N31" t="n">
        <v>23.3</v>
      </c>
      <c r="O31" t="n">
        <v>17873.19</v>
      </c>
      <c r="P31" t="n">
        <v>47.01</v>
      </c>
      <c r="Q31" t="n">
        <v>202.81</v>
      </c>
      <c r="R31" t="n">
        <v>20.81</v>
      </c>
      <c r="S31" t="n">
        <v>13.89</v>
      </c>
      <c r="T31" t="n">
        <v>1776.1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128.0505848232376</v>
      </c>
      <c r="AB31" t="n">
        <v>175.2044593481794</v>
      </c>
      <c r="AC31" t="n">
        <v>158.4831916490411</v>
      </c>
      <c r="AD31" t="n">
        <v>128050.5848232376</v>
      </c>
      <c r="AE31" t="n">
        <v>175204.4593481794</v>
      </c>
      <c r="AF31" t="n">
        <v>5.887262486652933e-06</v>
      </c>
      <c r="AG31" t="n">
        <v>6.493055555555555</v>
      </c>
      <c r="AH31" t="n">
        <v>158483.1916490411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13.4429</v>
      </c>
      <c r="E32" t="n">
        <v>7.44</v>
      </c>
      <c r="F32" t="n">
        <v>5.12</v>
      </c>
      <c r="G32" t="n">
        <v>61.47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3</v>
      </c>
      <c r="N32" t="n">
        <v>23.4</v>
      </c>
      <c r="O32" t="n">
        <v>17915.37</v>
      </c>
      <c r="P32" t="n">
        <v>46.37</v>
      </c>
      <c r="Q32" t="n">
        <v>202.83</v>
      </c>
      <c r="R32" t="n">
        <v>20.3</v>
      </c>
      <c r="S32" t="n">
        <v>13.89</v>
      </c>
      <c r="T32" t="n">
        <v>1522.99</v>
      </c>
      <c r="U32" t="n">
        <v>0.68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127.5883577296903</v>
      </c>
      <c r="AB32" t="n">
        <v>174.5720198467681</v>
      </c>
      <c r="AC32" t="n">
        <v>157.9111112860099</v>
      </c>
      <c r="AD32" t="n">
        <v>127588.3577296903</v>
      </c>
      <c r="AE32" t="n">
        <v>174572.0198467681</v>
      </c>
      <c r="AF32" t="n">
        <v>5.923128457271018e-06</v>
      </c>
      <c r="AG32" t="n">
        <v>6.458333333333333</v>
      </c>
      <c r="AH32" t="n">
        <v>157911.1112860099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13.4529</v>
      </c>
      <c r="E33" t="n">
        <v>7.43</v>
      </c>
      <c r="F33" t="n">
        <v>5.12</v>
      </c>
      <c r="G33" t="n">
        <v>61.4</v>
      </c>
      <c r="H33" t="n">
        <v>1.08</v>
      </c>
      <c r="I33" t="n">
        <v>5</v>
      </c>
      <c r="J33" t="n">
        <v>143.7</v>
      </c>
      <c r="K33" t="n">
        <v>46.47</v>
      </c>
      <c r="L33" t="n">
        <v>8.75</v>
      </c>
      <c r="M33" t="n">
        <v>3</v>
      </c>
      <c r="N33" t="n">
        <v>23.49</v>
      </c>
      <c r="O33" t="n">
        <v>17957.59</v>
      </c>
      <c r="P33" t="n">
        <v>46.01</v>
      </c>
      <c r="Q33" t="n">
        <v>202.82</v>
      </c>
      <c r="R33" t="n">
        <v>20.08</v>
      </c>
      <c r="S33" t="n">
        <v>13.89</v>
      </c>
      <c r="T33" t="n">
        <v>1415.24</v>
      </c>
      <c r="U33" t="n">
        <v>0.6899999999999999</v>
      </c>
      <c r="V33" t="n">
        <v>0.76</v>
      </c>
      <c r="W33" t="n">
        <v>0.65</v>
      </c>
      <c r="X33" t="n">
        <v>0.08</v>
      </c>
      <c r="Y33" t="n">
        <v>1</v>
      </c>
      <c r="Z33" t="n">
        <v>10</v>
      </c>
      <c r="AA33" t="n">
        <v>127.4223093324536</v>
      </c>
      <c r="AB33" t="n">
        <v>174.3448251041307</v>
      </c>
      <c r="AC33" t="n">
        <v>157.7055996907399</v>
      </c>
      <c r="AD33" t="n">
        <v>127422.3093324536</v>
      </c>
      <c r="AE33" t="n">
        <v>174344.8251041307</v>
      </c>
      <c r="AF33" t="n">
        <v>5.927534596167589e-06</v>
      </c>
      <c r="AG33" t="n">
        <v>6.449652777777778</v>
      </c>
      <c r="AH33" t="n">
        <v>157705.5996907399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13.4389</v>
      </c>
      <c r="E34" t="n">
        <v>7.44</v>
      </c>
      <c r="F34" t="n">
        <v>5.12</v>
      </c>
      <c r="G34" t="n">
        <v>61.5</v>
      </c>
      <c r="H34" t="n">
        <v>1.11</v>
      </c>
      <c r="I34" t="n">
        <v>5</v>
      </c>
      <c r="J34" t="n">
        <v>144.05</v>
      </c>
      <c r="K34" t="n">
        <v>46.47</v>
      </c>
      <c r="L34" t="n">
        <v>9</v>
      </c>
      <c r="M34" t="n">
        <v>3</v>
      </c>
      <c r="N34" t="n">
        <v>23.58</v>
      </c>
      <c r="O34" t="n">
        <v>17999.83</v>
      </c>
      <c r="P34" t="n">
        <v>46.37</v>
      </c>
      <c r="Q34" t="n">
        <v>202.81</v>
      </c>
      <c r="R34" t="n">
        <v>20.24</v>
      </c>
      <c r="S34" t="n">
        <v>13.89</v>
      </c>
      <c r="T34" t="n">
        <v>1497.05</v>
      </c>
      <c r="U34" t="n">
        <v>0.6899999999999999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127.5965348096323</v>
      </c>
      <c r="AB34" t="n">
        <v>174.583208088292</v>
      </c>
      <c r="AC34" t="n">
        <v>157.9212317374656</v>
      </c>
      <c r="AD34" t="n">
        <v>127596.5348096323</v>
      </c>
      <c r="AE34" t="n">
        <v>174583.208088292</v>
      </c>
      <c r="AF34" t="n">
        <v>5.921366001712391e-06</v>
      </c>
      <c r="AG34" t="n">
        <v>6.458333333333333</v>
      </c>
      <c r="AH34" t="n">
        <v>157921.2317374656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13.4449</v>
      </c>
      <c r="E35" t="n">
        <v>7.44</v>
      </c>
      <c r="F35" t="n">
        <v>5.12</v>
      </c>
      <c r="G35" t="n">
        <v>61.46</v>
      </c>
      <c r="H35" t="n">
        <v>1.13</v>
      </c>
      <c r="I35" t="n">
        <v>5</v>
      </c>
      <c r="J35" t="n">
        <v>144.39</v>
      </c>
      <c r="K35" t="n">
        <v>46.47</v>
      </c>
      <c r="L35" t="n">
        <v>9.25</v>
      </c>
      <c r="M35" t="n">
        <v>2</v>
      </c>
      <c r="N35" t="n">
        <v>23.67</v>
      </c>
      <c r="O35" t="n">
        <v>18042.12</v>
      </c>
      <c r="P35" t="n">
        <v>45.66</v>
      </c>
      <c r="Q35" t="n">
        <v>202.81</v>
      </c>
      <c r="R35" t="n">
        <v>20.25</v>
      </c>
      <c r="S35" t="n">
        <v>13.89</v>
      </c>
      <c r="T35" t="n">
        <v>1498.02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127.2968913697801</v>
      </c>
      <c r="AB35" t="n">
        <v>174.1732227145509</v>
      </c>
      <c r="AC35" t="n">
        <v>157.5503747923761</v>
      </c>
      <c r="AD35" t="n">
        <v>127296.8913697801</v>
      </c>
      <c r="AE35" t="n">
        <v>174173.2227145509</v>
      </c>
      <c r="AF35" t="n">
        <v>5.924009685050332e-06</v>
      </c>
      <c r="AG35" t="n">
        <v>6.458333333333333</v>
      </c>
      <c r="AH35" t="n">
        <v>157550.3747923761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13.4389</v>
      </c>
      <c r="E36" t="n">
        <v>7.44</v>
      </c>
      <c r="F36" t="n">
        <v>5.12</v>
      </c>
      <c r="G36" t="n">
        <v>61.5</v>
      </c>
      <c r="H36" t="n">
        <v>1.16</v>
      </c>
      <c r="I36" t="n">
        <v>5</v>
      </c>
      <c r="J36" t="n">
        <v>144.73</v>
      </c>
      <c r="K36" t="n">
        <v>46.47</v>
      </c>
      <c r="L36" t="n">
        <v>9.5</v>
      </c>
      <c r="M36" t="n">
        <v>2</v>
      </c>
      <c r="N36" t="n">
        <v>23.77</v>
      </c>
      <c r="O36" t="n">
        <v>18084.43</v>
      </c>
      <c r="P36" t="n">
        <v>45.58</v>
      </c>
      <c r="Q36" t="n">
        <v>202.81</v>
      </c>
      <c r="R36" t="n">
        <v>20.29</v>
      </c>
      <c r="S36" t="n">
        <v>13.89</v>
      </c>
      <c r="T36" t="n">
        <v>1517.92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127.2766315982164</v>
      </c>
      <c r="AB36" t="n">
        <v>174.1455024012993</v>
      </c>
      <c r="AC36" t="n">
        <v>157.5253000669156</v>
      </c>
      <c r="AD36" t="n">
        <v>127276.6315982164</v>
      </c>
      <c r="AE36" t="n">
        <v>174145.5024012993</v>
      </c>
      <c r="AF36" t="n">
        <v>5.921366001712391e-06</v>
      </c>
      <c r="AG36" t="n">
        <v>6.458333333333333</v>
      </c>
      <c r="AH36" t="n">
        <v>157525.3000669156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13.4353</v>
      </c>
      <c r="E37" t="n">
        <v>7.44</v>
      </c>
      <c r="F37" t="n">
        <v>5.13</v>
      </c>
      <c r="G37" t="n">
        <v>61.52</v>
      </c>
      <c r="H37" t="n">
        <v>1.19</v>
      </c>
      <c r="I37" t="n">
        <v>5</v>
      </c>
      <c r="J37" t="n">
        <v>145.08</v>
      </c>
      <c r="K37" t="n">
        <v>46.47</v>
      </c>
      <c r="L37" t="n">
        <v>9.75</v>
      </c>
      <c r="M37" t="n">
        <v>2</v>
      </c>
      <c r="N37" t="n">
        <v>23.86</v>
      </c>
      <c r="O37" t="n">
        <v>18126.77</v>
      </c>
      <c r="P37" t="n">
        <v>45.23</v>
      </c>
      <c r="Q37" t="n">
        <v>202.81</v>
      </c>
      <c r="R37" t="n">
        <v>20.32</v>
      </c>
      <c r="S37" t="n">
        <v>13.89</v>
      </c>
      <c r="T37" t="n">
        <v>1534.01</v>
      </c>
      <c r="U37" t="n">
        <v>0.68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127.1591463578936</v>
      </c>
      <c r="AB37" t="n">
        <v>173.9847539124069</v>
      </c>
      <c r="AC37" t="n">
        <v>157.379893188191</v>
      </c>
      <c r="AD37" t="n">
        <v>127159.1463578936</v>
      </c>
      <c r="AE37" t="n">
        <v>173984.7539124069</v>
      </c>
      <c r="AF37" t="n">
        <v>5.919779791709624e-06</v>
      </c>
      <c r="AG37" t="n">
        <v>6.458333333333333</v>
      </c>
      <c r="AH37" t="n">
        <v>157379.893188191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13.4449</v>
      </c>
      <c r="E38" t="n">
        <v>7.44</v>
      </c>
      <c r="F38" t="n">
        <v>5.12</v>
      </c>
      <c r="G38" t="n">
        <v>61.46</v>
      </c>
      <c r="H38" t="n">
        <v>1.22</v>
      </c>
      <c r="I38" t="n">
        <v>5</v>
      </c>
      <c r="J38" t="n">
        <v>145.42</v>
      </c>
      <c r="K38" t="n">
        <v>46.47</v>
      </c>
      <c r="L38" t="n">
        <v>10</v>
      </c>
      <c r="M38" t="n">
        <v>2</v>
      </c>
      <c r="N38" t="n">
        <v>23.95</v>
      </c>
      <c r="O38" t="n">
        <v>18169.15</v>
      </c>
      <c r="P38" t="n">
        <v>44.92</v>
      </c>
      <c r="Q38" t="n">
        <v>202.81</v>
      </c>
      <c r="R38" t="n">
        <v>20.17</v>
      </c>
      <c r="S38" t="n">
        <v>13.89</v>
      </c>
      <c r="T38" t="n">
        <v>1459.95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126.9973689233841</v>
      </c>
      <c r="AB38" t="n">
        <v>173.7634028893944</v>
      </c>
      <c r="AC38" t="n">
        <v>157.1796675961467</v>
      </c>
      <c r="AD38" t="n">
        <v>126997.3689233841</v>
      </c>
      <c r="AE38" t="n">
        <v>173763.4028893944</v>
      </c>
      <c r="AF38" t="n">
        <v>5.924009685050332e-06</v>
      </c>
      <c r="AG38" t="n">
        <v>6.458333333333333</v>
      </c>
      <c r="AH38" t="n">
        <v>157179.6675961467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13.4363</v>
      </c>
      <c r="E39" t="n">
        <v>7.44</v>
      </c>
      <c r="F39" t="n">
        <v>5.13</v>
      </c>
      <c r="G39" t="n">
        <v>61.51</v>
      </c>
      <c r="H39" t="n">
        <v>1.24</v>
      </c>
      <c r="I39" t="n">
        <v>5</v>
      </c>
      <c r="J39" t="n">
        <v>145.76</v>
      </c>
      <c r="K39" t="n">
        <v>46.47</v>
      </c>
      <c r="L39" t="n">
        <v>10.25</v>
      </c>
      <c r="M39" t="n">
        <v>1</v>
      </c>
      <c r="N39" t="n">
        <v>24.05</v>
      </c>
      <c r="O39" t="n">
        <v>18211.56</v>
      </c>
      <c r="P39" t="n">
        <v>44.69</v>
      </c>
      <c r="Q39" t="n">
        <v>202.81</v>
      </c>
      <c r="R39" t="n">
        <v>20.23</v>
      </c>
      <c r="S39" t="n">
        <v>13.89</v>
      </c>
      <c r="T39" t="n">
        <v>1492.31</v>
      </c>
      <c r="U39" t="n">
        <v>0.6899999999999999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126.9384233050671</v>
      </c>
      <c r="AB39" t="n">
        <v>173.6827508939158</v>
      </c>
      <c r="AC39" t="n">
        <v>157.1067129139208</v>
      </c>
      <c r="AD39" t="n">
        <v>126938.4233050671</v>
      </c>
      <c r="AE39" t="n">
        <v>173682.7508939158</v>
      </c>
      <c r="AF39" t="n">
        <v>5.920220405599281e-06</v>
      </c>
      <c r="AG39" t="n">
        <v>6.458333333333333</v>
      </c>
      <c r="AH39" t="n">
        <v>157106.7129139208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13.4434</v>
      </c>
      <c r="E40" t="n">
        <v>7.44</v>
      </c>
      <c r="F40" t="n">
        <v>5.12</v>
      </c>
      <c r="G40" t="n">
        <v>61.47</v>
      </c>
      <c r="H40" t="n">
        <v>1.27</v>
      </c>
      <c r="I40" t="n">
        <v>5</v>
      </c>
      <c r="J40" t="n">
        <v>146.11</v>
      </c>
      <c r="K40" t="n">
        <v>46.47</v>
      </c>
      <c r="L40" t="n">
        <v>10.5</v>
      </c>
      <c r="M40" t="n">
        <v>0</v>
      </c>
      <c r="N40" t="n">
        <v>24.14</v>
      </c>
      <c r="O40" t="n">
        <v>18254.01</v>
      </c>
      <c r="P40" t="n">
        <v>44.48</v>
      </c>
      <c r="Q40" t="n">
        <v>202.81</v>
      </c>
      <c r="R40" t="n">
        <v>20.08</v>
      </c>
      <c r="S40" t="n">
        <v>13.89</v>
      </c>
      <c r="T40" t="n">
        <v>1416.13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126.8222540608636</v>
      </c>
      <c r="AB40" t="n">
        <v>173.5238030089714</v>
      </c>
      <c r="AC40" t="n">
        <v>156.9629347920306</v>
      </c>
      <c r="AD40" t="n">
        <v>126822.2540608636</v>
      </c>
      <c r="AE40" t="n">
        <v>173523.8030089714</v>
      </c>
      <c r="AF40" t="n">
        <v>5.923348764215847e-06</v>
      </c>
      <c r="AG40" t="n">
        <v>6.458333333333333</v>
      </c>
      <c r="AH40" t="n">
        <v>156962.9347920306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7.4728</v>
      </c>
      <c r="E2" t="n">
        <v>13.38</v>
      </c>
      <c r="F2" t="n">
        <v>6.67</v>
      </c>
      <c r="G2" t="n">
        <v>5</v>
      </c>
      <c r="H2" t="n">
        <v>0.07000000000000001</v>
      </c>
      <c r="I2" t="n">
        <v>80</v>
      </c>
      <c r="J2" t="n">
        <v>252.85</v>
      </c>
      <c r="K2" t="n">
        <v>59.19</v>
      </c>
      <c r="L2" t="n">
        <v>1</v>
      </c>
      <c r="M2" t="n">
        <v>78</v>
      </c>
      <c r="N2" t="n">
        <v>62.65</v>
      </c>
      <c r="O2" t="n">
        <v>31418.63</v>
      </c>
      <c r="P2" t="n">
        <v>109.63</v>
      </c>
      <c r="Q2" t="n">
        <v>202.86</v>
      </c>
      <c r="R2" t="n">
        <v>68.69</v>
      </c>
      <c r="S2" t="n">
        <v>13.89</v>
      </c>
      <c r="T2" t="n">
        <v>25345.79</v>
      </c>
      <c r="U2" t="n">
        <v>0.2</v>
      </c>
      <c r="V2" t="n">
        <v>0.58</v>
      </c>
      <c r="W2" t="n">
        <v>0.76</v>
      </c>
      <c r="X2" t="n">
        <v>1.63</v>
      </c>
      <c r="Y2" t="n">
        <v>1</v>
      </c>
      <c r="Z2" t="n">
        <v>10</v>
      </c>
      <c r="AA2" t="n">
        <v>304.3122560251278</v>
      </c>
      <c r="AB2" t="n">
        <v>416.3734540028059</v>
      </c>
      <c r="AC2" t="n">
        <v>376.6353559365904</v>
      </c>
      <c r="AD2" t="n">
        <v>304312.2560251278</v>
      </c>
      <c r="AE2" t="n">
        <v>416373.4540028059</v>
      </c>
      <c r="AF2" t="n">
        <v>2.747923910559052e-06</v>
      </c>
      <c r="AG2" t="n">
        <v>11.61458333333333</v>
      </c>
      <c r="AH2" t="n">
        <v>376635.3559365903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8.3498</v>
      </c>
      <c r="E3" t="n">
        <v>11.98</v>
      </c>
      <c r="F3" t="n">
        <v>6.24</v>
      </c>
      <c r="G3" t="n">
        <v>6.24</v>
      </c>
      <c r="H3" t="n">
        <v>0.09</v>
      </c>
      <c r="I3" t="n">
        <v>60</v>
      </c>
      <c r="J3" t="n">
        <v>253.3</v>
      </c>
      <c r="K3" t="n">
        <v>59.19</v>
      </c>
      <c r="L3" t="n">
        <v>1.25</v>
      </c>
      <c r="M3" t="n">
        <v>58</v>
      </c>
      <c r="N3" t="n">
        <v>62.86</v>
      </c>
      <c r="O3" t="n">
        <v>31474.5</v>
      </c>
      <c r="P3" t="n">
        <v>102.46</v>
      </c>
      <c r="Q3" t="n">
        <v>202.87</v>
      </c>
      <c r="R3" t="n">
        <v>54.87</v>
      </c>
      <c r="S3" t="n">
        <v>13.89</v>
      </c>
      <c r="T3" t="n">
        <v>18536.71</v>
      </c>
      <c r="U3" t="n">
        <v>0.25</v>
      </c>
      <c r="V3" t="n">
        <v>0.62</v>
      </c>
      <c r="W3" t="n">
        <v>0.74</v>
      </c>
      <c r="X3" t="n">
        <v>1.2</v>
      </c>
      <c r="Y3" t="n">
        <v>1</v>
      </c>
      <c r="Z3" t="n">
        <v>10</v>
      </c>
      <c r="AA3" t="n">
        <v>265.0255537907529</v>
      </c>
      <c r="AB3" t="n">
        <v>362.6196547987552</v>
      </c>
      <c r="AC3" t="n">
        <v>328.0117438846432</v>
      </c>
      <c r="AD3" t="n">
        <v>265025.5537907529</v>
      </c>
      <c r="AE3" t="n">
        <v>362619.6547987552</v>
      </c>
      <c r="AF3" t="n">
        <v>3.070417389517446e-06</v>
      </c>
      <c r="AG3" t="n">
        <v>10.39930555555556</v>
      </c>
      <c r="AH3" t="n">
        <v>328011.7438846432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8.9688</v>
      </c>
      <c r="E4" t="n">
        <v>11.15</v>
      </c>
      <c r="F4" t="n">
        <v>6</v>
      </c>
      <c r="G4" t="n">
        <v>7.5</v>
      </c>
      <c r="H4" t="n">
        <v>0.11</v>
      </c>
      <c r="I4" t="n">
        <v>48</v>
      </c>
      <c r="J4" t="n">
        <v>253.75</v>
      </c>
      <c r="K4" t="n">
        <v>59.19</v>
      </c>
      <c r="L4" t="n">
        <v>1.5</v>
      </c>
      <c r="M4" t="n">
        <v>46</v>
      </c>
      <c r="N4" t="n">
        <v>63.06</v>
      </c>
      <c r="O4" t="n">
        <v>31530.44</v>
      </c>
      <c r="P4" t="n">
        <v>98.39</v>
      </c>
      <c r="Q4" t="n">
        <v>202.86</v>
      </c>
      <c r="R4" t="n">
        <v>47.46</v>
      </c>
      <c r="S4" t="n">
        <v>13.89</v>
      </c>
      <c r="T4" t="n">
        <v>14888.69</v>
      </c>
      <c r="U4" t="n">
        <v>0.29</v>
      </c>
      <c r="V4" t="n">
        <v>0.65</v>
      </c>
      <c r="W4" t="n">
        <v>0.72</v>
      </c>
      <c r="X4" t="n">
        <v>0.96</v>
      </c>
      <c r="Y4" t="n">
        <v>1</v>
      </c>
      <c r="Z4" t="n">
        <v>10</v>
      </c>
      <c r="AA4" t="n">
        <v>244.7457170727677</v>
      </c>
      <c r="AB4" t="n">
        <v>334.8718875177977</v>
      </c>
      <c r="AC4" t="n">
        <v>302.9121845688448</v>
      </c>
      <c r="AD4" t="n">
        <v>244745.7170727677</v>
      </c>
      <c r="AE4" t="n">
        <v>334871.8875177977</v>
      </c>
      <c r="AF4" t="n">
        <v>3.298038214460714e-06</v>
      </c>
      <c r="AG4" t="n">
        <v>9.678819444444445</v>
      </c>
      <c r="AH4" t="n">
        <v>302912.1845688448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9.383100000000001</v>
      </c>
      <c r="E5" t="n">
        <v>10.66</v>
      </c>
      <c r="F5" t="n">
        <v>5.85</v>
      </c>
      <c r="G5" t="n">
        <v>8.56</v>
      </c>
      <c r="H5" t="n">
        <v>0.12</v>
      </c>
      <c r="I5" t="n">
        <v>41</v>
      </c>
      <c r="J5" t="n">
        <v>254.21</v>
      </c>
      <c r="K5" t="n">
        <v>59.19</v>
      </c>
      <c r="L5" t="n">
        <v>1.75</v>
      </c>
      <c r="M5" t="n">
        <v>39</v>
      </c>
      <c r="N5" t="n">
        <v>63.26</v>
      </c>
      <c r="O5" t="n">
        <v>31586.46</v>
      </c>
      <c r="P5" t="n">
        <v>95.8</v>
      </c>
      <c r="Q5" t="n">
        <v>202.84</v>
      </c>
      <c r="R5" t="n">
        <v>43.15</v>
      </c>
      <c r="S5" t="n">
        <v>13.89</v>
      </c>
      <c r="T5" t="n">
        <v>12768.9</v>
      </c>
      <c r="U5" t="n">
        <v>0.32</v>
      </c>
      <c r="V5" t="n">
        <v>0.66</v>
      </c>
      <c r="W5" t="n">
        <v>0.6899999999999999</v>
      </c>
      <c r="X5" t="n">
        <v>0.8100000000000001</v>
      </c>
      <c r="Y5" t="n">
        <v>1</v>
      </c>
      <c r="Z5" t="n">
        <v>10</v>
      </c>
      <c r="AA5" t="n">
        <v>239.0614777898018</v>
      </c>
      <c r="AB5" t="n">
        <v>327.094460559909</v>
      </c>
      <c r="AC5" t="n">
        <v>295.8770243241271</v>
      </c>
      <c r="AD5" t="n">
        <v>239061.4777898018</v>
      </c>
      <c r="AE5" t="n">
        <v>327094.4605599089</v>
      </c>
      <c r="AF5" t="n">
        <v>3.450386046082678e-06</v>
      </c>
      <c r="AG5" t="n">
        <v>9.253472222222221</v>
      </c>
      <c r="AH5" t="n">
        <v>295877.0243241271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9.772</v>
      </c>
      <c r="E6" t="n">
        <v>10.23</v>
      </c>
      <c r="F6" t="n">
        <v>5.72</v>
      </c>
      <c r="G6" t="n">
        <v>9.800000000000001</v>
      </c>
      <c r="H6" t="n">
        <v>0.14</v>
      </c>
      <c r="I6" t="n">
        <v>35</v>
      </c>
      <c r="J6" t="n">
        <v>254.66</v>
      </c>
      <c r="K6" t="n">
        <v>59.19</v>
      </c>
      <c r="L6" t="n">
        <v>2</v>
      </c>
      <c r="M6" t="n">
        <v>33</v>
      </c>
      <c r="N6" t="n">
        <v>63.47</v>
      </c>
      <c r="O6" t="n">
        <v>31642.55</v>
      </c>
      <c r="P6" t="n">
        <v>93.54000000000001</v>
      </c>
      <c r="Q6" t="n">
        <v>202.82</v>
      </c>
      <c r="R6" t="n">
        <v>38.66</v>
      </c>
      <c r="S6" t="n">
        <v>13.89</v>
      </c>
      <c r="T6" t="n">
        <v>10553.44</v>
      </c>
      <c r="U6" t="n">
        <v>0.36</v>
      </c>
      <c r="V6" t="n">
        <v>0.68</v>
      </c>
      <c r="W6" t="n">
        <v>0.7</v>
      </c>
      <c r="X6" t="n">
        <v>0.68</v>
      </c>
      <c r="Y6" t="n">
        <v>1</v>
      </c>
      <c r="Z6" t="n">
        <v>10</v>
      </c>
      <c r="AA6" t="n">
        <v>223.6055419788979</v>
      </c>
      <c r="AB6" t="n">
        <v>305.9469673156767</v>
      </c>
      <c r="AC6" t="n">
        <v>276.7478181544245</v>
      </c>
      <c r="AD6" t="n">
        <v>223605.5419788979</v>
      </c>
      <c r="AE6" t="n">
        <v>305946.9673156767</v>
      </c>
      <c r="AF6" t="n">
        <v>3.593393701689199e-06</v>
      </c>
      <c r="AG6" t="n">
        <v>8.880208333333334</v>
      </c>
      <c r="AH6" t="n">
        <v>276747.8181544245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10.0514</v>
      </c>
      <c r="E7" t="n">
        <v>9.949999999999999</v>
      </c>
      <c r="F7" t="n">
        <v>5.63</v>
      </c>
      <c r="G7" t="n">
        <v>10.89</v>
      </c>
      <c r="H7" t="n">
        <v>0.16</v>
      </c>
      <c r="I7" t="n">
        <v>31</v>
      </c>
      <c r="J7" t="n">
        <v>255.12</v>
      </c>
      <c r="K7" t="n">
        <v>59.19</v>
      </c>
      <c r="L7" t="n">
        <v>2.25</v>
      </c>
      <c r="M7" t="n">
        <v>29</v>
      </c>
      <c r="N7" t="n">
        <v>63.67</v>
      </c>
      <c r="O7" t="n">
        <v>31698.72</v>
      </c>
      <c r="P7" t="n">
        <v>91.92</v>
      </c>
      <c r="Q7" t="n">
        <v>202.87</v>
      </c>
      <c r="R7" t="n">
        <v>36.19</v>
      </c>
      <c r="S7" t="n">
        <v>13.89</v>
      </c>
      <c r="T7" t="n">
        <v>9340.23</v>
      </c>
      <c r="U7" t="n">
        <v>0.38</v>
      </c>
      <c r="V7" t="n">
        <v>0.6899999999999999</v>
      </c>
      <c r="W7" t="n">
        <v>0.68</v>
      </c>
      <c r="X7" t="n">
        <v>0.59</v>
      </c>
      <c r="Y7" t="n">
        <v>1</v>
      </c>
      <c r="Z7" t="n">
        <v>10</v>
      </c>
      <c r="AA7" t="n">
        <v>220.5182693434833</v>
      </c>
      <c r="AB7" t="n">
        <v>301.7228246950484</v>
      </c>
      <c r="AC7" t="n">
        <v>272.9268217768862</v>
      </c>
      <c r="AD7" t="n">
        <v>220518.2693434833</v>
      </c>
      <c r="AE7" t="n">
        <v>301722.8246950484</v>
      </c>
      <c r="AF7" t="n">
        <v>3.696135637859069e-06</v>
      </c>
      <c r="AG7" t="n">
        <v>8.637152777777779</v>
      </c>
      <c r="AH7" t="n">
        <v>272926.8217768862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10.3193</v>
      </c>
      <c r="E8" t="n">
        <v>9.69</v>
      </c>
      <c r="F8" t="n">
        <v>5.57</v>
      </c>
      <c r="G8" t="n">
        <v>12.37</v>
      </c>
      <c r="H8" t="n">
        <v>0.17</v>
      </c>
      <c r="I8" t="n">
        <v>27</v>
      </c>
      <c r="J8" t="n">
        <v>255.57</v>
      </c>
      <c r="K8" t="n">
        <v>59.19</v>
      </c>
      <c r="L8" t="n">
        <v>2.5</v>
      </c>
      <c r="M8" t="n">
        <v>25</v>
      </c>
      <c r="N8" t="n">
        <v>63.88</v>
      </c>
      <c r="O8" t="n">
        <v>31754.97</v>
      </c>
      <c r="P8" t="n">
        <v>90.73999999999999</v>
      </c>
      <c r="Q8" t="n">
        <v>202.82</v>
      </c>
      <c r="R8" t="n">
        <v>34.06</v>
      </c>
      <c r="S8" t="n">
        <v>13.89</v>
      </c>
      <c r="T8" t="n">
        <v>8294.620000000001</v>
      </c>
      <c r="U8" t="n">
        <v>0.41</v>
      </c>
      <c r="V8" t="n">
        <v>0.7</v>
      </c>
      <c r="W8" t="n">
        <v>0.68</v>
      </c>
      <c r="X8" t="n">
        <v>0.53</v>
      </c>
      <c r="Y8" t="n">
        <v>1</v>
      </c>
      <c r="Z8" t="n">
        <v>10</v>
      </c>
      <c r="AA8" t="n">
        <v>207.1544577334948</v>
      </c>
      <c r="AB8" t="n">
        <v>283.4378680805129</v>
      </c>
      <c r="AC8" t="n">
        <v>256.3869557585384</v>
      </c>
      <c r="AD8" t="n">
        <v>207154.4577334948</v>
      </c>
      <c r="AE8" t="n">
        <v>283437.868080513</v>
      </c>
      <c r="AF8" t="n">
        <v>3.794648754179427e-06</v>
      </c>
      <c r="AG8" t="n">
        <v>8.411458333333334</v>
      </c>
      <c r="AH8" t="n">
        <v>256386.9557585384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10.4666</v>
      </c>
      <c r="E9" t="n">
        <v>9.550000000000001</v>
      </c>
      <c r="F9" t="n">
        <v>5.53</v>
      </c>
      <c r="G9" t="n">
        <v>13.26</v>
      </c>
      <c r="H9" t="n">
        <v>0.19</v>
      </c>
      <c r="I9" t="n">
        <v>25</v>
      </c>
      <c r="J9" t="n">
        <v>256.03</v>
      </c>
      <c r="K9" t="n">
        <v>59.19</v>
      </c>
      <c r="L9" t="n">
        <v>2.75</v>
      </c>
      <c r="M9" t="n">
        <v>23</v>
      </c>
      <c r="N9" t="n">
        <v>64.09</v>
      </c>
      <c r="O9" t="n">
        <v>31811.29</v>
      </c>
      <c r="P9" t="n">
        <v>90.11</v>
      </c>
      <c r="Q9" t="n">
        <v>202.87</v>
      </c>
      <c r="R9" t="n">
        <v>32.66</v>
      </c>
      <c r="S9" t="n">
        <v>13.89</v>
      </c>
      <c r="T9" t="n">
        <v>7606.71</v>
      </c>
      <c r="U9" t="n">
        <v>0.43</v>
      </c>
      <c r="V9" t="n">
        <v>0.7</v>
      </c>
      <c r="W9" t="n">
        <v>0.68</v>
      </c>
      <c r="X9" t="n">
        <v>0.49</v>
      </c>
      <c r="Y9" t="n">
        <v>1</v>
      </c>
      <c r="Z9" t="n">
        <v>10</v>
      </c>
      <c r="AA9" t="n">
        <v>205.8084556961463</v>
      </c>
      <c r="AB9" t="n">
        <v>281.5962087115946</v>
      </c>
      <c r="AC9" t="n">
        <v>254.721061775004</v>
      </c>
      <c r="AD9" t="n">
        <v>205808.4556961463</v>
      </c>
      <c r="AE9" t="n">
        <v>281596.2087115946</v>
      </c>
      <c r="AF9" t="n">
        <v>3.848814420599691e-06</v>
      </c>
      <c r="AG9" t="n">
        <v>8.289930555555555</v>
      </c>
      <c r="AH9" t="n">
        <v>254721.061775004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10.6107</v>
      </c>
      <c r="E10" t="n">
        <v>9.42</v>
      </c>
      <c r="F10" t="n">
        <v>5.5</v>
      </c>
      <c r="G10" t="n">
        <v>14.33</v>
      </c>
      <c r="H10" t="n">
        <v>0.21</v>
      </c>
      <c r="I10" t="n">
        <v>23</v>
      </c>
      <c r="J10" t="n">
        <v>256.49</v>
      </c>
      <c r="K10" t="n">
        <v>59.19</v>
      </c>
      <c r="L10" t="n">
        <v>3</v>
      </c>
      <c r="M10" t="n">
        <v>21</v>
      </c>
      <c r="N10" t="n">
        <v>64.29000000000001</v>
      </c>
      <c r="O10" t="n">
        <v>31867.69</v>
      </c>
      <c r="P10" t="n">
        <v>89.45</v>
      </c>
      <c r="Q10" t="n">
        <v>202.89</v>
      </c>
      <c r="R10" t="n">
        <v>31.89</v>
      </c>
      <c r="S10" t="n">
        <v>13.89</v>
      </c>
      <c r="T10" t="n">
        <v>7232.12</v>
      </c>
      <c r="U10" t="n">
        <v>0.44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204.5314529648756</v>
      </c>
      <c r="AB10" t="n">
        <v>279.8489572372865</v>
      </c>
      <c r="AC10" t="n">
        <v>253.1405655291203</v>
      </c>
      <c r="AD10" t="n">
        <v>204531.4529648756</v>
      </c>
      <c r="AE10" t="n">
        <v>279848.9572372865</v>
      </c>
      <c r="AF10" t="n">
        <v>3.901803371931394e-06</v>
      </c>
      <c r="AG10" t="n">
        <v>8.177083333333334</v>
      </c>
      <c r="AH10" t="n">
        <v>253140.5655291203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10.7742</v>
      </c>
      <c r="E11" t="n">
        <v>9.279999999999999</v>
      </c>
      <c r="F11" t="n">
        <v>5.45</v>
      </c>
      <c r="G11" t="n">
        <v>15.57</v>
      </c>
      <c r="H11" t="n">
        <v>0.23</v>
      </c>
      <c r="I11" t="n">
        <v>21</v>
      </c>
      <c r="J11" t="n">
        <v>256.95</v>
      </c>
      <c r="K11" t="n">
        <v>59.19</v>
      </c>
      <c r="L11" t="n">
        <v>3.25</v>
      </c>
      <c r="M11" t="n">
        <v>19</v>
      </c>
      <c r="N11" t="n">
        <v>64.5</v>
      </c>
      <c r="O11" t="n">
        <v>31924.29</v>
      </c>
      <c r="P11" t="n">
        <v>88.62</v>
      </c>
      <c r="Q11" t="n">
        <v>202.86</v>
      </c>
      <c r="R11" t="n">
        <v>30.39</v>
      </c>
      <c r="S11" t="n">
        <v>13.89</v>
      </c>
      <c r="T11" t="n">
        <v>6490.58</v>
      </c>
      <c r="U11" t="n">
        <v>0.46</v>
      </c>
      <c r="V11" t="n">
        <v>0.71</v>
      </c>
      <c r="W11" t="n">
        <v>0.67</v>
      </c>
      <c r="X11" t="n">
        <v>0.41</v>
      </c>
      <c r="Y11" t="n">
        <v>1</v>
      </c>
      <c r="Z11" t="n">
        <v>10</v>
      </c>
      <c r="AA11" t="n">
        <v>203.0381477675336</v>
      </c>
      <c r="AB11" t="n">
        <v>277.8057511863086</v>
      </c>
      <c r="AC11" t="n">
        <v>251.2923601959894</v>
      </c>
      <c r="AD11" t="n">
        <v>203038.1477675336</v>
      </c>
      <c r="AE11" t="n">
        <v>277805.7511863086</v>
      </c>
      <c r="AF11" t="n">
        <v>3.961926158487492e-06</v>
      </c>
      <c r="AG11" t="n">
        <v>8.055555555555555</v>
      </c>
      <c r="AH11" t="n">
        <v>251292.3601959894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10.9492</v>
      </c>
      <c r="E12" t="n">
        <v>9.130000000000001</v>
      </c>
      <c r="F12" t="n">
        <v>5.4</v>
      </c>
      <c r="G12" t="n">
        <v>17.05</v>
      </c>
      <c r="H12" t="n">
        <v>0.24</v>
      </c>
      <c r="I12" t="n">
        <v>19</v>
      </c>
      <c r="J12" t="n">
        <v>257.41</v>
      </c>
      <c r="K12" t="n">
        <v>59.19</v>
      </c>
      <c r="L12" t="n">
        <v>3.5</v>
      </c>
      <c r="M12" t="n">
        <v>17</v>
      </c>
      <c r="N12" t="n">
        <v>64.70999999999999</v>
      </c>
      <c r="O12" t="n">
        <v>31980.84</v>
      </c>
      <c r="P12" t="n">
        <v>87.65000000000001</v>
      </c>
      <c r="Q12" t="n">
        <v>202.81</v>
      </c>
      <c r="R12" t="n">
        <v>28.75</v>
      </c>
      <c r="S12" t="n">
        <v>13.89</v>
      </c>
      <c r="T12" t="n">
        <v>5679.16</v>
      </c>
      <c r="U12" t="n">
        <v>0.48</v>
      </c>
      <c r="V12" t="n">
        <v>0.72</v>
      </c>
      <c r="W12" t="n">
        <v>0.67</v>
      </c>
      <c r="X12" t="n">
        <v>0.36</v>
      </c>
      <c r="Y12" t="n">
        <v>1</v>
      </c>
      <c r="Z12" t="n">
        <v>10</v>
      </c>
      <c r="AA12" t="n">
        <v>201.2877680762318</v>
      </c>
      <c r="AB12" t="n">
        <v>275.4108044713686</v>
      </c>
      <c r="AC12" t="n">
        <v>249.1259838341938</v>
      </c>
      <c r="AD12" t="n">
        <v>201287.7680762318</v>
      </c>
      <c r="AE12" t="n">
        <v>275410.8044713686</v>
      </c>
      <c r="AF12" t="n">
        <v>4.026277764893101e-06</v>
      </c>
      <c r="AG12" t="n">
        <v>7.925347222222222</v>
      </c>
      <c r="AH12" t="n">
        <v>249125.9838341938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11.0352</v>
      </c>
      <c r="E13" t="n">
        <v>9.06</v>
      </c>
      <c r="F13" t="n">
        <v>5.38</v>
      </c>
      <c r="G13" t="n">
        <v>17.92</v>
      </c>
      <c r="H13" t="n">
        <v>0.26</v>
      </c>
      <c r="I13" t="n">
        <v>18</v>
      </c>
      <c r="J13" t="n">
        <v>257.86</v>
      </c>
      <c r="K13" t="n">
        <v>59.19</v>
      </c>
      <c r="L13" t="n">
        <v>3.75</v>
      </c>
      <c r="M13" t="n">
        <v>16</v>
      </c>
      <c r="N13" t="n">
        <v>64.92</v>
      </c>
      <c r="O13" t="n">
        <v>32037.48</v>
      </c>
      <c r="P13" t="n">
        <v>87.26000000000001</v>
      </c>
      <c r="Q13" t="n">
        <v>202.84</v>
      </c>
      <c r="R13" t="n">
        <v>27.98</v>
      </c>
      <c r="S13" t="n">
        <v>13.89</v>
      </c>
      <c r="T13" t="n">
        <v>5298.95</v>
      </c>
      <c r="U13" t="n">
        <v>0.5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189.9211576019992</v>
      </c>
      <c r="AB13" t="n">
        <v>259.8585065610685</v>
      </c>
      <c r="AC13" t="n">
        <v>235.0579754086605</v>
      </c>
      <c r="AD13" t="n">
        <v>189921.1576019992</v>
      </c>
      <c r="AE13" t="n">
        <v>259858.5065610685</v>
      </c>
      <c r="AF13" t="n">
        <v>4.057901982898143e-06</v>
      </c>
      <c r="AG13" t="n">
        <v>7.864583333333333</v>
      </c>
      <c r="AH13" t="n">
        <v>235057.9754086605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11.1039</v>
      </c>
      <c r="E14" t="n">
        <v>9.01</v>
      </c>
      <c r="F14" t="n">
        <v>5.37</v>
      </c>
      <c r="G14" t="n">
        <v>18.95</v>
      </c>
      <c r="H14" t="n">
        <v>0.28</v>
      </c>
      <c r="I14" t="n">
        <v>17</v>
      </c>
      <c r="J14" t="n">
        <v>258.32</v>
      </c>
      <c r="K14" t="n">
        <v>59.19</v>
      </c>
      <c r="L14" t="n">
        <v>4</v>
      </c>
      <c r="M14" t="n">
        <v>15</v>
      </c>
      <c r="N14" t="n">
        <v>65.13</v>
      </c>
      <c r="O14" t="n">
        <v>32094.19</v>
      </c>
      <c r="P14" t="n">
        <v>86.95</v>
      </c>
      <c r="Q14" t="n">
        <v>202.81</v>
      </c>
      <c r="R14" t="n">
        <v>27.81</v>
      </c>
      <c r="S14" t="n">
        <v>13.89</v>
      </c>
      <c r="T14" t="n">
        <v>5221.48</v>
      </c>
      <c r="U14" t="n">
        <v>0.5</v>
      </c>
      <c r="V14" t="n">
        <v>0.72</v>
      </c>
      <c r="W14" t="n">
        <v>0.67</v>
      </c>
      <c r="X14" t="n">
        <v>0.33</v>
      </c>
      <c r="Y14" t="n">
        <v>1</v>
      </c>
      <c r="Z14" t="n">
        <v>10</v>
      </c>
      <c r="AA14" t="n">
        <v>189.3846372128213</v>
      </c>
      <c r="AB14" t="n">
        <v>259.1244156949866</v>
      </c>
      <c r="AC14" t="n">
        <v>234.3939451445342</v>
      </c>
      <c r="AD14" t="n">
        <v>189384.6372128213</v>
      </c>
      <c r="AE14" t="n">
        <v>259124.4156949866</v>
      </c>
      <c r="AF14" t="n">
        <v>4.083164584955659e-06</v>
      </c>
      <c r="AG14" t="n">
        <v>7.821180555555555</v>
      </c>
      <c r="AH14" t="n">
        <v>234393.9451445342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11.1885</v>
      </c>
      <c r="E15" t="n">
        <v>8.94</v>
      </c>
      <c r="F15" t="n">
        <v>5.35</v>
      </c>
      <c r="G15" t="n">
        <v>20.06</v>
      </c>
      <c r="H15" t="n">
        <v>0.29</v>
      </c>
      <c r="I15" t="n">
        <v>16</v>
      </c>
      <c r="J15" t="n">
        <v>258.78</v>
      </c>
      <c r="K15" t="n">
        <v>59.19</v>
      </c>
      <c r="L15" t="n">
        <v>4.25</v>
      </c>
      <c r="M15" t="n">
        <v>14</v>
      </c>
      <c r="N15" t="n">
        <v>65.34</v>
      </c>
      <c r="O15" t="n">
        <v>32150.98</v>
      </c>
      <c r="P15" t="n">
        <v>86.54000000000001</v>
      </c>
      <c r="Q15" t="n">
        <v>202.81</v>
      </c>
      <c r="R15" t="n">
        <v>27.22</v>
      </c>
      <c r="S15" t="n">
        <v>13.89</v>
      </c>
      <c r="T15" t="n">
        <v>4931.91</v>
      </c>
      <c r="U15" t="n">
        <v>0.51</v>
      </c>
      <c r="V15" t="n">
        <v>0.72</v>
      </c>
      <c r="W15" t="n">
        <v>0.67</v>
      </c>
      <c r="X15" t="n">
        <v>0.31</v>
      </c>
      <c r="Y15" t="n">
        <v>1</v>
      </c>
      <c r="Z15" t="n">
        <v>10</v>
      </c>
      <c r="AA15" t="n">
        <v>188.6984988828964</v>
      </c>
      <c r="AB15" t="n">
        <v>258.185610961697</v>
      </c>
      <c r="AC15" t="n">
        <v>233.5447386173688</v>
      </c>
      <c r="AD15" t="n">
        <v>188698.4988828964</v>
      </c>
      <c r="AE15" t="n">
        <v>258185.610961697</v>
      </c>
      <c r="AF15" t="n">
        <v>4.114273990109457e-06</v>
      </c>
      <c r="AG15" t="n">
        <v>7.760416666666667</v>
      </c>
      <c r="AH15" t="n">
        <v>233544.7386173688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11.2761</v>
      </c>
      <c r="E16" t="n">
        <v>8.869999999999999</v>
      </c>
      <c r="F16" t="n">
        <v>5.33</v>
      </c>
      <c r="G16" t="n">
        <v>21.32</v>
      </c>
      <c r="H16" t="n">
        <v>0.31</v>
      </c>
      <c r="I16" t="n">
        <v>15</v>
      </c>
      <c r="J16" t="n">
        <v>259.25</v>
      </c>
      <c r="K16" t="n">
        <v>59.19</v>
      </c>
      <c r="L16" t="n">
        <v>4.5</v>
      </c>
      <c r="M16" t="n">
        <v>13</v>
      </c>
      <c r="N16" t="n">
        <v>65.55</v>
      </c>
      <c r="O16" t="n">
        <v>32207.85</v>
      </c>
      <c r="P16" t="n">
        <v>86.09</v>
      </c>
      <c r="Q16" t="n">
        <v>202.83</v>
      </c>
      <c r="R16" t="n">
        <v>26.86</v>
      </c>
      <c r="S16" t="n">
        <v>13.89</v>
      </c>
      <c r="T16" t="n">
        <v>4755.97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187.9884918517828</v>
      </c>
      <c r="AB16" t="n">
        <v>257.2141480184284</v>
      </c>
      <c r="AC16" t="n">
        <v>232.6659907339487</v>
      </c>
      <c r="AD16" t="n">
        <v>187988.4918517828</v>
      </c>
      <c r="AE16" t="n">
        <v>257214.1480184284</v>
      </c>
      <c r="AF16" t="n">
        <v>4.146486565658778e-06</v>
      </c>
      <c r="AG16" t="n">
        <v>7.699652777777778</v>
      </c>
      <c r="AH16" t="n">
        <v>232665.9907339487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11.3672</v>
      </c>
      <c r="E17" t="n">
        <v>8.800000000000001</v>
      </c>
      <c r="F17" t="n">
        <v>5.31</v>
      </c>
      <c r="G17" t="n">
        <v>22.75</v>
      </c>
      <c r="H17" t="n">
        <v>0.33</v>
      </c>
      <c r="I17" t="n">
        <v>14</v>
      </c>
      <c r="J17" t="n">
        <v>259.71</v>
      </c>
      <c r="K17" t="n">
        <v>59.19</v>
      </c>
      <c r="L17" t="n">
        <v>4.75</v>
      </c>
      <c r="M17" t="n">
        <v>12</v>
      </c>
      <c r="N17" t="n">
        <v>65.76000000000001</v>
      </c>
      <c r="O17" t="n">
        <v>32264.79</v>
      </c>
      <c r="P17" t="n">
        <v>85.62</v>
      </c>
      <c r="Q17" t="n">
        <v>202.81</v>
      </c>
      <c r="R17" t="n">
        <v>25.9</v>
      </c>
      <c r="S17" t="n">
        <v>13.89</v>
      </c>
      <c r="T17" t="n">
        <v>4278.67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187.2628814601806</v>
      </c>
      <c r="AB17" t="n">
        <v>256.2213358689675</v>
      </c>
      <c r="AC17" t="n">
        <v>231.7679311826114</v>
      </c>
      <c r="AD17" t="n">
        <v>187262.8814601806</v>
      </c>
      <c r="AE17" t="n">
        <v>256221.3358689675</v>
      </c>
      <c r="AF17" t="n">
        <v>4.179986173336213e-06</v>
      </c>
      <c r="AG17" t="n">
        <v>7.638888888888889</v>
      </c>
      <c r="AH17" t="n">
        <v>231767.9311826114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11.3723</v>
      </c>
      <c r="E18" t="n">
        <v>8.789999999999999</v>
      </c>
      <c r="F18" t="n">
        <v>5.3</v>
      </c>
      <c r="G18" t="n">
        <v>22.73</v>
      </c>
      <c r="H18" t="n">
        <v>0.34</v>
      </c>
      <c r="I18" t="n">
        <v>14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85.52</v>
      </c>
      <c r="Q18" t="n">
        <v>202.82</v>
      </c>
      <c r="R18" t="n">
        <v>25.81</v>
      </c>
      <c r="S18" t="n">
        <v>13.89</v>
      </c>
      <c r="T18" t="n">
        <v>4236.42</v>
      </c>
      <c r="U18" t="n">
        <v>0.54</v>
      </c>
      <c r="V18" t="n">
        <v>0.73</v>
      </c>
      <c r="W18" t="n">
        <v>0.66</v>
      </c>
      <c r="X18" t="n">
        <v>0.27</v>
      </c>
      <c r="Y18" t="n">
        <v>1</v>
      </c>
      <c r="Z18" t="n">
        <v>10</v>
      </c>
      <c r="AA18" t="n">
        <v>187.1637472730542</v>
      </c>
      <c r="AB18" t="n">
        <v>256.0856961006497</v>
      </c>
      <c r="AC18" t="n">
        <v>231.6452366834101</v>
      </c>
      <c r="AD18" t="n">
        <v>187163.7472730542</v>
      </c>
      <c r="AE18" t="n">
        <v>256085.6961006497</v>
      </c>
      <c r="AF18" t="n">
        <v>4.181861563008604e-06</v>
      </c>
      <c r="AG18" t="n">
        <v>7.630208333333333</v>
      </c>
      <c r="AH18" t="n">
        <v>231645.2366834101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11.4628</v>
      </c>
      <c r="E19" t="n">
        <v>8.720000000000001</v>
      </c>
      <c r="F19" t="n">
        <v>5.28</v>
      </c>
      <c r="G19" t="n">
        <v>24.38</v>
      </c>
      <c r="H19" t="n">
        <v>0.36</v>
      </c>
      <c r="I19" t="n">
        <v>13</v>
      </c>
      <c r="J19" t="n">
        <v>260.63</v>
      </c>
      <c r="K19" t="n">
        <v>59.19</v>
      </c>
      <c r="L19" t="n">
        <v>5.25</v>
      </c>
      <c r="M19" t="n">
        <v>11</v>
      </c>
      <c r="N19" t="n">
        <v>66.19</v>
      </c>
      <c r="O19" t="n">
        <v>32378.93</v>
      </c>
      <c r="P19" t="n">
        <v>85.06</v>
      </c>
      <c r="Q19" t="n">
        <v>202.82</v>
      </c>
      <c r="R19" t="n">
        <v>25.22</v>
      </c>
      <c r="S19" t="n">
        <v>13.89</v>
      </c>
      <c r="T19" t="n">
        <v>3947.26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186.4583697588558</v>
      </c>
      <c r="AB19" t="n">
        <v>255.1205674666643</v>
      </c>
      <c r="AC19" t="n">
        <v>230.7722185716854</v>
      </c>
      <c r="AD19" t="n">
        <v>186458.3697588558</v>
      </c>
      <c r="AE19" t="n">
        <v>255120.5674666642</v>
      </c>
      <c r="AF19" t="n">
        <v>4.215140536606933e-06</v>
      </c>
      <c r="AG19" t="n">
        <v>7.569444444444445</v>
      </c>
      <c r="AH19" t="n">
        <v>230772.2185716854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11.5655</v>
      </c>
      <c r="E20" t="n">
        <v>8.65</v>
      </c>
      <c r="F20" t="n">
        <v>5.25</v>
      </c>
      <c r="G20" t="n">
        <v>26.27</v>
      </c>
      <c r="H20" t="n">
        <v>0.37</v>
      </c>
      <c r="I20" t="n">
        <v>12</v>
      </c>
      <c r="J20" t="n">
        <v>261.1</v>
      </c>
      <c r="K20" t="n">
        <v>59.19</v>
      </c>
      <c r="L20" t="n">
        <v>5.5</v>
      </c>
      <c r="M20" t="n">
        <v>10</v>
      </c>
      <c r="N20" t="n">
        <v>66.40000000000001</v>
      </c>
      <c r="O20" t="n">
        <v>32436.11</v>
      </c>
      <c r="P20" t="n">
        <v>84.45999999999999</v>
      </c>
      <c r="Q20" t="n">
        <v>202.81</v>
      </c>
      <c r="R20" t="n">
        <v>24.35</v>
      </c>
      <c r="S20" t="n">
        <v>13.89</v>
      </c>
      <c r="T20" t="n">
        <v>3515.13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185.6154962027344</v>
      </c>
      <c r="AB20" t="n">
        <v>253.9673106822226</v>
      </c>
      <c r="AC20" t="n">
        <v>229.7290269961445</v>
      </c>
      <c r="AD20" t="n">
        <v>185615.4962027344</v>
      </c>
      <c r="AE20" t="n">
        <v>253967.3106822226</v>
      </c>
      <c r="AF20" t="n">
        <v>4.252905736480397e-06</v>
      </c>
      <c r="AG20" t="n">
        <v>7.508680555555555</v>
      </c>
      <c r="AH20" t="n">
        <v>229729.0269961444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11.5603</v>
      </c>
      <c r="E21" t="n">
        <v>8.65</v>
      </c>
      <c r="F21" t="n">
        <v>5.26</v>
      </c>
      <c r="G21" t="n">
        <v>26.29</v>
      </c>
      <c r="H21" t="n">
        <v>0.39</v>
      </c>
      <c r="I21" t="n">
        <v>12</v>
      </c>
      <c r="J21" t="n">
        <v>261.56</v>
      </c>
      <c r="K21" t="n">
        <v>59.19</v>
      </c>
      <c r="L21" t="n">
        <v>5.75</v>
      </c>
      <c r="M21" t="n">
        <v>10</v>
      </c>
      <c r="N21" t="n">
        <v>66.62</v>
      </c>
      <c r="O21" t="n">
        <v>32493.38</v>
      </c>
      <c r="P21" t="n">
        <v>84.56</v>
      </c>
      <c r="Q21" t="n">
        <v>202.82</v>
      </c>
      <c r="R21" t="n">
        <v>24.45</v>
      </c>
      <c r="S21" t="n">
        <v>13.89</v>
      </c>
      <c r="T21" t="n">
        <v>3563.59</v>
      </c>
      <c r="U21" t="n">
        <v>0.57</v>
      </c>
      <c r="V21" t="n">
        <v>0.74</v>
      </c>
      <c r="W21" t="n">
        <v>0.66</v>
      </c>
      <c r="X21" t="n">
        <v>0.22</v>
      </c>
      <c r="Y21" t="n">
        <v>1</v>
      </c>
      <c r="Z21" t="n">
        <v>10</v>
      </c>
      <c r="AA21" t="n">
        <v>185.7127538663893</v>
      </c>
      <c r="AB21" t="n">
        <v>254.1003829083404</v>
      </c>
      <c r="AC21" t="n">
        <v>229.8493989957697</v>
      </c>
      <c r="AD21" t="n">
        <v>185712.7538663893</v>
      </c>
      <c r="AE21" t="n">
        <v>254100.3829083404</v>
      </c>
      <c r="AF21" t="n">
        <v>4.250993574461488e-06</v>
      </c>
      <c r="AG21" t="n">
        <v>7.508680555555555</v>
      </c>
      <c r="AH21" t="n">
        <v>229849.3989957697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11.5414</v>
      </c>
      <c r="E22" t="n">
        <v>8.66</v>
      </c>
      <c r="F22" t="n">
        <v>5.27</v>
      </c>
      <c r="G22" t="n">
        <v>26.36</v>
      </c>
      <c r="H22" t="n">
        <v>0.41</v>
      </c>
      <c r="I22" t="n">
        <v>12</v>
      </c>
      <c r="J22" t="n">
        <v>262.03</v>
      </c>
      <c r="K22" t="n">
        <v>59.19</v>
      </c>
      <c r="L22" t="n">
        <v>6</v>
      </c>
      <c r="M22" t="n">
        <v>10</v>
      </c>
      <c r="N22" t="n">
        <v>66.83</v>
      </c>
      <c r="O22" t="n">
        <v>32550.72</v>
      </c>
      <c r="P22" t="n">
        <v>84.58</v>
      </c>
      <c r="Q22" t="n">
        <v>202.81</v>
      </c>
      <c r="R22" t="n">
        <v>24.93</v>
      </c>
      <c r="S22" t="n">
        <v>13.89</v>
      </c>
      <c r="T22" t="n">
        <v>3805.48</v>
      </c>
      <c r="U22" t="n">
        <v>0.5600000000000001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185.8360640869259</v>
      </c>
      <c r="AB22" t="n">
        <v>254.2691013921416</v>
      </c>
      <c r="AC22" t="n">
        <v>230.0020152242748</v>
      </c>
      <c r="AD22" t="n">
        <v>185836.0640869259</v>
      </c>
      <c r="AE22" t="n">
        <v>254269.1013921416</v>
      </c>
      <c r="AF22" t="n">
        <v>4.244043600969682e-06</v>
      </c>
      <c r="AG22" t="n">
        <v>7.517361111111111</v>
      </c>
      <c r="AH22" t="n">
        <v>230002.0152242748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11.6539</v>
      </c>
      <c r="E23" t="n">
        <v>8.58</v>
      </c>
      <c r="F23" t="n">
        <v>5.24</v>
      </c>
      <c r="G23" t="n">
        <v>28.57</v>
      </c>
      <c r="H23" t="n">
        <v>0.42</v>
      </c>
      <c r="I23" t="n">
        <v>11</v>
      </c>
      <c r="J23" t="n">
        <v>262.49</v>
      </c>
      <c r="K23" t="n">
        <v>59.19</v>
      </c>
      <c r="L23" t="n">
        <v>6.25</v>
      </c>
      <c r="M23" t="n">
        <v>9</v>
      </c>
      <c r="N23" t="n">
        <v>67.05</v>
      </c>
      <c r="O23" t="n">
        <v>32608.15</v>
      </c>
      <c r="P23" t="n">
        <v>83.91</v>
      </c>
      <c r="Q23" t="n">
        <v>202.83</v>
      </c>
      <c r="R23" t="n">
        <v>23.82</v>
      </c>
      <c r="S23" t="n">
        <v>13.89</v>
      </c>
      <c r="T23" t="n">
        <v>3253.19</v>
      </c>
      <c r="U23" t="n">
        <v>0.58</v>
      </c>
      <c r="V23" t="n">
        <v>0.74</v>
      </c>
      <c r="W23" t="n">
        <v>0.66</v>
      </c>
      <c r="X23" t="n">
        <v>0.2</v>
      </c>
      <c r="Y23" t="n">
        <v>1</v>
      </c>
      <c r="Z23" t="n">
        <v>10</v>
      </c>
      <c r="AA23" t="n">
        <v>184.7566497477436</v>
      </c>
      <c r="AB23" t="n">
        <v>252.7921990728733</v>
      </c>
      <c r="AC23" t="n">
        <v>228.6660663895116</v>
      </c>
      <c r="AD23" t="n">
        <v>184756.6497477436</v>
      </c>
      <c r="AE23" t="n">
        <v>252792.1990728733</v>
      </c>
      <c r="AF23" t="n">
        <v>4.285412490801859e-06</v>
      </c>
      <c r="AG23" t="n">
        <v>7.447916666666667</v>
      </c>
      <c r="AH23" t="n">
        <v>228666.0663895116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11.6599</v>
      </c>
      <c r="E24" t="n">
        <v>8.58</v>
      </c>
      <c r="F24" t="n">
        <v>5.23</v>
      </c>
      <c r="G24" t="n">
        <v>28.55</v>
      </c>
      <c r="H24" t="n">
        <v>0.44</v>
      </c>
      <c r="I24" t="n">
        <v>11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83.77</v>
      </c>
      <c r="Q24" t="n">
        <v>202.81</v>
      </c>
      <c r="R24" t="n">
        <v>23.85</v>
      </c>
      <c r="S24" t="n">
        <v>13.89</v>
      </c>
      <c r="T24" t="n">
        <v>3267.71</v>
      </c>
      <c r="U24" t="n">
        <v>0.58</v>
      </c>
      <c r="V24" t="n">
        <v>0.74</v>
      </c>
      <c r="W24" t="n">
        <v>0.65</v>
      </c>
      <c r="X24" t="n">
        <v>0.2</v>
      </c>
      <c r="Y24" t="n">
        <v>1</v>
      </c>
      <c r="Z24" t="n">
        <v>10</v>
      </c>
      <c r="AA24" t="n">
        <v>184.6382402992967</v>
      </c>
      <c r="AB24" t="n">
        <v>252.6301860416522</v>
      </c>
      <c r="AC24" t="n">
        <v>228.5195156546034</v>
      </c>
      <c r="AD24" t="n">
        <v>184638.2402992967</v>
      </c>
      <c r="AE24" t="n">
        <v>252630.1860416522</v>
      </c>
      <c r="AF24" t="n">
        <v>4.287618831592908e-06</v>
      </c>
      <c r="AG24" t="n">
        <v>7.447916666666667</v>
      </c>
      <c r="AH24" t="n">
        <v>228519.5156546034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11.7509</v>
      </c>
      <c r="E25" t="n">
        <v>8.51</v>
      </c>
      <c r="F25" t="n">
        <v>5.22</v>
      </c>
      <c r="G25" t="n">
        <v>31.3</v>
      </c>
      <c r="H25" t="n">
        <v>0.46</v>
      </c>
      <c r="I25" t="n">
        <v>10</v>
      </c>
      <c r="J25" t="n">
        <v>263.42</v>
      </c>
      <c r="K25" t="n">
        <v>59.19</v>
      </c>
      <c r="L25" t="n">
        <v>6.75</v>
      </c>
      <c r="M25" t="n">
        <v>8</v>
      </c>
      <c r="N25" t="n">
        <v>67.48</v>
      </c>
      <c r="O25" t="n">
        <v>32723.25</v>
      </c>
      <c r="P25" t="n">
        <v>83.18000000000001</v>
      </c>
      <c r="Q25" t="n">
        <v>202.81</v>
      </c>
      <c r="R25" t="n">
        <v>23.22</v>
      </c>
      <c r="S25" t="n">
        <v>13.89</v>
      </c>
      <c r="T25" t="n">
        <v>2961.1</v>
      </c>
      <c r="U25" t="n">
        <v>0.6</v>
      </c>
      <c r="V25" t="n">
        <v>0.74</v>
      </c>
      <c r="W25" t="n">
        <v>0.65</v>
      </c>
      <c r="X25" t="n">
        <v>0.18</v>
      </c>
      <c r="Y25" t="n">
        <v>1</v>
      </c>
      <c r="Z25" t="n">
        <v>10</v>
      </c>
      <c r="AA25" t="n">
        <v>183.9315619290101</v>
      </c>
      <c r="AB25" t="n">
        <v>251.6632775189771</v>
      </c>
      <c r="AC25" t="n">
        <v>227.6448875242675</v>
      </c>
      <c r="AD25" t="n">
        <v>183931.5619290101</v>
      </c>
      <c r="AE25" t="n">
        <v>251663.2775189771</v>
      </c>
      <c r="AF25" t="n">
        <v>4.321081666923825e-06</v>
      </c>
      <c r="AG25" t="n">
        <v>7.387152777777778</v>
      </c>
      <c r="AH25" t="n">
        <v>227644.8875242675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11.7528</v>
      </c>
      <c r="E26" t="n">
        <v>8.51</v>
      </c>
      <c r="F26" t="n">
        <v>5.21</v>
      </c>
      <c r="G26" t="n">
        <v>31.29</v>
      </c>
      <c r="H26" t="n">
        <v>0.47</v>
      </c>
      <c r="I26" t="n">
        <v>10</v>
      </c>
      <c r="J26" t="n">
        <v>263.89</v>
      </c>
      <c r="K26" t="n">
        <v>59.19</v>
      </c>
      <c r="L26" t="n">
        <v>7</v>
      </c>
      <c r="M26" t="n">
        <v>8</v>
      </c>
      <c r="N26" t="n">
        <v>67.7</v>
      </c>
      <c r="O26" t="n">
        <v>32780.92</v>
      </c>
      <c r="P26" t="n">
        <v>83.26000000000001</v>
      </c>
      <c r="Q26" t="n">
        <v>202.86</v>
      </c>
      <c r="R26" t="n">
        <v>23.11</v>
      </c>
      <c r="S26" t="n">
        <v>13.89</v>
      </c>
      <c r="T26" t="n">
        <v>2902.64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183.9344981490707</v>
      </c>
      <c r="AB26" t="n">
        <v>251.6672949848008</v>
      </c>
      <c r="AC26" t="n">
        <v>227.6485215687915</v>
      </c>
      <c r="AD26" t="n">
        <v>183934.4981490707</v>
      </c>
      <c r="AE26" t="n">
        <v>251667.2949848008</v>
      </c>
      <c r="AF26" t="n">
        <v>4.321780341507657e-06</v>
      </c>
      <c r="AG26" t="n">
        <v>7.387152777777778</v>
      </c>
      <c r="AH26" t="n">
        <v>227648.5215687915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11.7536</v>
      </c>
      <c r="E27" t="n">
        <v>8.51</v>
      </c>
      <c r="F27" t="n">
        <v>5.21</v>
      </c>
      <c r="G27" t="n">
        <v>31.29</v>
      </c>
      <c r="H27" t="n">
        <v>0.49</v>
      </c>
      <c r="I27" t="n">
        <v>10</v>
      </c>
      <c r="J27" t="n">
        <v>264.36</v>
      </c>
      <c r="K27" t="n">
        <v>59.19</v>
      </c>
      <c r="L27" t="n">
        <v>7.25</v>
      </c>
      <c r="M27" t="n">
        <v>8</v>
      </c>
      <c r="N27" t="n">
        <v>67.92</v>
      </c>
      <c r="O27" t="n">
        <v>32838.68</v>
      </c>
      <c r="P27" t="n">
        <v>83.18000000000001</v>
      </c>
      <c r="Q27" t="n">
        <v>202.84</v>
      </c>
      <c r="R27" t="n">
        <v>22.99</v>
      </c>
      <c r="S27" t="n">
        <v>13.89</v>
      </c>
      <c r="T27" t="n">
        <v>2843.22</v>
      </c>
      <c r="U27" t="n">
        <v>0.6</v>
      </c>
      <c r="V27" t="n">
        <v>0.74</v>
      </c>
      <c r="W27" t="n">
        <v>0.66</v>
      </c>
      <c r="X27" t="n">
        <v>0.18</v>
      </c>
      <c r="Y27" t="n">
        <v>1</v>
      </c>
      <c r="Z27" t="n">
        <v>10</v>
      </c>
      <c r="AA27" t="n">
        <v>183.8939221466272</v>
      </c>
      <c r="AB27" t="n">
        <v>251.6117771081709</v>
      </c>
      <c r="AC27" t="n">
        <v>227.5983022403873</v>
      </c>
      <c r="AD27" t="n">
        <v>183893.9221466272</v>
      </c>
      <c r="AE27" t="n">
        <v>251611.7771081709</v>
      </c>
      <c r="AF27" t="n">
        <v>4.322074520279797e-06</v>
      </c>
      <c r="AG27" t="n">
        <v>7.387152777777778</v>
      </c>
      <c r="AH27" t="n">
        <v>227598.3022403873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11.846</v>
      </c>
      <c r="E28" t="n">
        <v>8.44</v>
      </c>
      <c r="F28" t="n">
        <v>5.2</v>
      </c>
      <c r="G28" t="n">
        <v>34.64</v>
      </c>
      <c r="H28" t="n">
        <v>0.5</v>
      </c>
      <c r="I28" t="n">
        <v>9</v>
      </c>
      <c r="J28" t="n">
        <v>264.83</v>
      </c>
      <c r="K28" t="n">
        <v>59.19</v>
      </c>
      <c r="L28" t="n">
        <v>7.5</v>
      </c>
      <c r="M28" t="n">
        <v>7</v>
      </c>
      <c r="N28" t="n">
        <v>68.14</v>
      </c>
      <c r="O28" t="n">
        <v>32896.51</v>
      </c>
      <c r="P28" t="n">
        <v>82.56999999999999</v>
      </c>
      <c r="Q28" t="n">
        <v>202.81</v>
      </c>
      <c r="R28" t="n">
        <v>22.55</v>
      </c>
      <c r="S28" t="n">
        <v>13.89</v>
      </c>
      <c r="T28" t="n">
        <v>2632.23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183.1833125101147</v>
      </c>
      <c r="AB28" t="n">
        <v>250.6394896536103</v>
      </c>
      <c r="AC28" t="n">
        <v>226.7188085358757</v>
      </c>
      <c r="AD28" t="n">
        <v>183183.3125101147</v>
      </c>
      <c r="AE28" t="n">
        <v>250639.4896536103</v>
      </c>
      <c r="AF28" t="n">
        <v>4.356052168461959e-06</v>
      </c>
      <c r="AG28" t="n">
        <v>7.326388888888889</v>
      </c>
      <c r="AH28" t="n">
        <v>226718.8085358757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11.8554</v>
      </c>
      <c r="E29" t="n">
        <v>8.44</v>
      </c>
      <c r="F29" t="n">
        <v>5.19</v>
      </c>
      <c r="G29" t="n">
        <v>34.6</v>
      </c>
      <c r="H29" t="n">
        <v>0.52</v>
      </c>
      <c r="I29" t="n">
        <v>9</v>
      </c>
      <c r="J29" t="n">
        <v>265.3</v>
      </c>
      <c r="K29" t="n">
        <v>59.19</v>
      </c>
      <c r="L29" t="n">
        <v>7.75</v>
      </c>
      <c r="M29" t="n">
        <v>7</v>
      </c>
      <c r="N29" t="n">
        <v>68.36</v>
      </c>
      <c r="O29" t="n">
        <v>32954.43</v>
      </c>
      <c r="P29" t="n">
        <v>82.44</v>
      </c>
      <c r="Q29" t="n">
        <v>202.81</v>
      </c>
      <c r="R29" t="n">
        <v>22.46</v>
      </c>
      <c r="S29" t="n">
        <v>13.89</v>
      </c>
      <c r="T29" t="n">
        <v>2584.72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183.0575598817961</v>
      </c>
      <c r="AB29" t="n">
        <v>250.4674293597305</v>
      </c>
      <c r="AC29" t="n">
        <v>226.5631694349556</v>
      </c>
      <c r="AD29" t="n">
        <v>183057.5598817961</v>
      </c>
      <c r="AE29" t="n">
        <v>250467.4293597305</v>
      </c>
      <c r="AF29" t="n">
        <v>4.359508769034602e-06</v>
      </c>
      <c r="AG29" t="n">
        <v>7.326388888888889</v>
      </c>
      <c r="AH29" t="n">
        <v>226563.1694349556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11.8519</v>
      </c>
      <c r="E30" t="n">
        <v>8.44</v>
      </c>
      <c r="F30" t="n">
        <v>5.19</v>
      </c>
      <c r="G30" t="n">
        <v>34.62</v>
      </c>
      <c r="H30" t="n">
        <v>0.54</v>
      </c>
      <c r="I30" t="n">
        <v>9</v>
      </c>
      <c r="J30" t="n">
        <v>265.77</v>
      </c>
      <c r="K30" t="n">
        <v>59.19</v>
      </c>
      <c r="L30" t="n">
        <v>8</v>
      </c>
      <c r="M30" t="n">
        <v>7</v>
      </c>
      <c r="N30" t="n">
        <v>68.58</v>
      </c>
      <c r="O30" t="n">
        <v>33012.44</v>
      </c>
      <c r="P30" t="n">
        <v>82.31</v>
      </c>
      <c r="Q30" t="n">
        <v>202.81</v>
      </c>
      <c r="R30" t="n">
        <v>22.51</v>
      </c>
      <c r="S30" t="n">
        <v>13.89</v>
      </c>
      <c r="T30" t="n">
        <v>2612.06</v>
      </c>
      <c r="U30" t="n">
        <v>0.62</v>
      </c>
      <c r="V30" t="n">
        <v>0.74</v>
      </c>
      <c r="W30" t="n">
        <v>0.65</v>
      </c>
      <c r="X30" t="n">
        <v>0.15</v>
      </c>
      <c r="Y30" t="n">
        <v>1</v>
      </c>
      <c r="Z30" t="n">
        <v>10</v>
      </c>
      <c r="AA30" t="n">
        <v>183.0129501400307</v>
      </c>
      <c r="AB30" t="n">
        <v>250.4063923430041</v>
      </c>
      <c r="AC30" t="n">
        <v>226.5079577054396</v>
      </c>
      <c r="AD30" t="n">
        <v>183012.9501400306</v>
      </c>
      <c r="AE30" t="n">
        <v>250406.3923430041</v>
      </c>
      <c r="AF30" t="n">
        <v>4.358221736906491e-06</v>
      </c>
      <c r="AG30" t="n">
        <v>7.326388888888889</v>
      </c>
      <c r="AH30" t="n">
        <v>226507.9577054396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11.8339</v>
      </c>
      <c r="E31" t="n">
        <v>8.449999999999999</v>
      </c>
      <c r="F31" t="n">
        <v>5.21</v>
      </c>
      <c r="G31" t="n">
        <v>34.7</v>
      </c>
      <c r="H31" t="n">
        <v>0.55</v>
      </c>
      <c r="I31" t="n">
        <v>9</v>
      </c>
      <c r="J31" t="n">
        <v>266.24</v>
      </c>
      <c r="K31" t="n">
        <v>59.19</v>
      </c>
      <c r="L31" t="n">
        <v>8.25</v>
      </c>
      <c r="M31" t="n">
        <v>7</v>
      </c>
      <c r="N31" t="n">
        <v>68.8</v>
      </c>
      <c r="O31" t="n">
        <v>33070.52</v>
      </c>
      <c r="P31" t="n">
        <v>82.47</v>
      </c>
      <c r="Q31" t="n">
        <v>202.81</v>
      </c>
      <c r="R31" t="n">
        <v>22.85</v>
      </c>
      <c r="S31" t="n">
        <v>13.89</v>
      </c>
      <c r="T31" t="n">
        <v>2777.7</v>
      </c>
      <c r="U31" t="n">
        <v>0.61</v>
      </c>
      <c r="V31" t="n">
        <v>0.74</v>
      </c>
      <c r="W31" t="n">
        <v>0.65</v>
      </c>
      <c r="X31" t="n">
        <v>0.17</v>
      </c>
      <c r="Y31" t="n">
        <v>1</v>
      </c>
      <c r="Z31" t="n">
        <v>10</v>
      </c>
      <c r="AA31" t="n">
        <v>183.2152060803147</v>
      </c>
      <c r="AB31" t="n">
        <v>250.683127843403</v>
      </c>
      <c r="AC31" t="n">
        <v>226.7582819580812</v>
      </c>
      <c r="AD31" t="n">
        <v>183215.2060803147</v>
      </c>
      <c r="AE31" t="n">
        <v>250683.127843403</v>
      </c>
      <c r="AF31" t="n">
        <v>4.351602714533342e-06</v>
      </c>
      <c r="AG31" t="n">
        <v>7.335069444444445</v>
      </c>
      <c r="AH31" t="n">
        <v>226758.2819580812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11.934</v>
      </c>
      <c r="E32" t="n">
        <v>8.380000000000001</v>
      </c>
      <c r="F32" t="n">
        <v>5.18</v>
      </c>
      <c r="G32" t="n">
        <v>38.88</v>
      </c>
      <c r="H32" t="n">
        <v>0.57</v>
      </c>
      <c r="I32" t="n">
        <v>8</v>
      </c>
      <c r="J32" t="n">
        <v>266.71</v>
      </c>
      <c r="K32" t="n">
        <v>59.19</v>
      </c>
      <c r="L32" t="n">
        <v>8.5</v>
      </c>
      <c r="M32" t="n">
        <v>6</v>
      </c>
      <c r="N32" t="n">
        <v>69.02</v>
      </c>
      <c r="O32" t="n">
        <v>33128.7</v>
      </c>
      <c r="P32" t="n">
        <v>82.01000000000001</v>
      </c>
      <c r="Q32" t="n">
        <v>202.82</v>
      </c>
      <c r="R32" t="n">
        <v>22.21</v>
      </c>
      <c r="S32" t="n">
        <v>13.89</v>
      </c>
      <c r="T32" t="n">
        <v>2465.62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182.4998017416676</v>
      </c>
      <c r="AB32" t="n">
        <v>249.7042800658546</v>
      </c>
      <c r="AC32" t="n">
        <v>225.8728540386002</v>
      </c>
      <c r="AD32" t="n">
        <v>182499.8017416676</v>
      </c>
      <c r="AE32" t="n">
        <v>249704.2800658546</v>
      </c>
      <c r="AF32" t="n">
        <v>4.38841183339735e-06</v>
      </c>
      <c r="AG32" t="n">
        <v>7.274305555555555</v>
      </c>
      <c r="AH32" t="n">
        <v>225872.8540386002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11.9296</v>
      </c>
      <c r="E33" t="n">
        <v>8.380000000000001</v>
      </c>
      <c r="F33" t="n">
        <v>5.19</v>
      </c>
      <c r="G33" t="n">
        <v>38.9</v>
      </c>
      <c r="H33" t="n">
        <v>0.58</v>
      </c>
      <c r="I33" t="n">
        <v>8</v>
      </c>
      <c r="J33" t="n">
        <v>267.18</v>
      </c>
      <c r="K33" t="n">
        <v>59.19</v>
      </c>
      <c r="L33" t="n">
        <v>8.75</v>
      </c>
      <c r="M33" t="n">
        <v>6</v>
      </c>
      <c r="N33" t="n">
        <v>69.23999999999999</v>
      </c>
      <c r="O33" t="n">
        <v>33186.95</v>
      </c>
      <c r="P33" t="n">
        <v>82.09999999999999</v>
      </c>
      <c r="Q33" t="n">
        <v>202.81</v>
      </c>
      <c r="R33" t="n">
        <v>22.2</v>
      </c>
      <c r="S33" t="n">
        <v>13.89</v>
      </c>
      <c r="T33" t="n">
        <v>2461.45</v>
      </c>
      <c r="U33" t="n">
        <v>0.63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182.5848158236057</v>
      </c>
      <c r="AB33" t="n">
        <v>249.8206000833189</v>
      </c>
      <c r="AC33" t="n">
        <v>225.9780726368539</v>
      </c>
      <c r="AD33" t="n">
        <v>182584.8158236057</v>
      </c>
      <c r="AE33" t="n">
        <v>249820.6000833189</v>
      </c>
      <c r="AF33" t="n">
        <v>4.386793850150582e-06</v>
      </c>
      <c r="AG33" t="n">
        <v>7.274305555555555</v>
      </c>
      <c r="AH33" t="n">
        <v>225978.0726368538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11.9466</v>
      </c>
      <c r="E34" t="n">
        <v>8.369999999999999</v>
      </c>
      <c r="F34" t="n">
        <v>5.17</v>
      </c>
      <c r="G34" t="n">
        <v>38.81</v>
      </c>
      <c r="H34" t="n">
        <v>0.6</v>
      </c>
      <c r="I34" t="n">
        <v>8</v>
      </c>
      <c r="J34" t="n">
        <v>267.66</v>
      </c>
      <c r="K34" t="n">
        <v>59.19</v>
      </c>
      <c r="L34" t="n">
        <v>9</v>
      </c>
      <c r="M34" t="n">
        <v>6</v>
      </c>
      <c r="N34" t="n">
        <v>69.45999999999999</v>
      </c>
      <c r="O34" t="n">
        <v>33245.29</v>
      </c>
      <c r="P34" t="n">
        <v>81.66</v>
      </c>
      <c r="Q34" t="n">
        <v>202.81</v>
      </c>
      <c r="R34" t="n">
        <v>21.89</v>
      </c>
      <c r="S34" t="n">
        <v>13.89</v>
      </c>
      <c r="T34" t="n">
        <v>2303.5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182.2618016217489</v>
      </c>
      <c r="AB34" t="n">
        <v>249.3786378019577</v>
      </c>
      <c r="AC34" t="n">
        <v>225.5782906153277</v>
      </c>
      <c r="AD34" t="n">
        <v>182261.8016217489</v>
      </c>
      <c r="AE34" t="n">
        <v>249378.6378019577</v>
      </c>
      <c r="AF34" t="n">
        <v>4.393045149058554e-06</v>
      </c>
      <c r="AG34" t="n">
        <v>7.265625</v>
      </c>
      <c r="AH34" t="n">
        <v>225578.2906153277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11.9403</v>
      </c>
      <c r="E35" t="n">
        <v>8.380000000000001</v>
      </c>
      <c r="F35" t="n">
        <v>5.18</v>
      </c>
      <c r="G35" t="n">
        <v>38.84</v>
      </c>
      <c r="H35" t="n">
        <v>0.61</v>
      </c>
      <c r="I35" t="n">
        <v>8</v>
      </c>
      <c r="J35" t="n">
        <v>268.13</v>
      </c>
      <c r="K35" t="n">
        <v>59.19</v>
      </c>
      <c r="L35" t="n">
        <v>9.25</v>
      </c>
      <c r="M35" t="n">
        <v>6</v>
      </c>
      <c r="N35" t="n">
        <v>69.69</v>
      </c>
      <c r="O35" t="n">
        <v>33303.72</v>
      </c>
      <c r="P35" t="n">
        <v>81.55</v>
      </c>
      <c r="Q35" t="n">
        <v>202.81</v>
      </c>
      <c r="R35" t="n">
        <v>21.94</v>
      </c>
      <c r="S35" t="n">
        <v>13.89</v>
      </c>
      <c r="T35" t="n">
        <v>2331.63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182.2634988839494</v>
      </c>
      <c r="AB35" t="n">
        <v>249.3809600709784</v>
      </c>
      <c r="AC35" t="n">
        <v>225.5803912502524</v>
      </c>
      <c r="AD35" t="n">
        <v>182263.4988839494</v>
      </c>
      <c r="AE35" t="n">
        <v>249380.9600709784</v>
      </c>
      <c r="AF35" t="n">
        <v>4.390728491227952e-06</v>
      </c>
      <c r="AG35" t="n">
        <v>7.274305555555555</v>
      </c>
      <c r="AH35" t="n">
        <v>225580.3912502524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11.9498</v>
      </c>
      <c r="E36" t="n">
        <v>8.369999999999999</v>
      </c>
      <c r="F36" t="n">
        <v>5.17</v>
      </c>
      <c r="G36" t="n">
        <v>38.79</v>
      </c>
      <c r="H36" t="n">
        <v>0.63</v>
      </c>
      <c r="I36" t="n">
        <v>8</v>
      </c>
      <c r="J36" t="n">
        <v>268.61</v>
      </c>
      <c r="K36" t="n">
        <v>59.19</v>
      </c>
      <c r="L36" t="n">
        <v>9.5</v>
      </c>
      <c r="M36" t="n">
        <v>6</v>
      </c>
      <c r="N36" t="n">
        <v>69.91</v>
      </c>
      <c r="O36" t="n">
        <v>33362.23</v>
      </c>
      <c r="P36" t="n">
        <v>81.31999999999999</v>
      </c>
      <c r="Q36" t="n">
        <v>202.81</v>
      </c>
      <c r="R36" t="n">
        <v>21.77</v>
      </c>
      <c r="S36" t="n">
        <v>13.89</v>
      </c>
      <c r="T36" t="n">
        <v>2246.04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182.0935023237082</v>
      </c>
      <c r="AB36" t="n">
        <v>249.1483632775375</v>
      </c>
      <c r="AC36" t="n">
        <v>225.3699931683257</v>
      </c>
      <c r="AD36" t="n">
        <v>182093.5023237081</v>
      </c>
      <c r="AE36" t="n">
        <v>249148.3632775375</v>
      </c>
      <c r="AF36" t="n">
        <v>4.394221864147113e-06</v>
      </c>
      <c r="AG36" t="n">
        <v>7.265625</v>
      </c>
      <c r="AH36" t="n">
        <v>225369.9931683257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12.0365</v>
      </c>
      <c r="E37" t="n">
        <v>8.31</v>
      </c>
      <c r="F37" t="n">
        <v>5.16</v>
      </c>
      <c r="G37" t="n">
        <v>44.24</v>
      </c>
      <c r="H37" t="n">
        <v>0.64</v>
      </c>
      <c r="I37" t="n">
        <v>7</v>
      </c>
      <c r="J37" t="n">
        <v>269.08</v>
      </c>
      <c r="K37" t="n">
        <v>59.19</v>
      </c>
      <c r="L37" t="n">
        <v>9.75</v>
      </c>
      <c r="M37" t="n">
        <v>5</v>
      </c>
      <c r="N37" t="n">
        <v>70.14</v>
      </c>
      <c r="O37" t="n">
        <v>33420.83</v>
      </c>
      <c r="P37" t="n">
        <v>81.04000000000001</v>
      </c>
      <c r="Q37" t="n">
        <v>202.81</v>
      </c>
      <c r="R37" t="n">
        <v>21.42</v>
      </c>
      <c r="S37" t="n">
        <v>13.89</v>
      </c>
      <c r="T37" t="n">
        <v>2074.29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170.9170032908691</v>
      </c>
      <c r="AB37" t="n">
        <v>233.8561842284767</v>
      </c>
      <c r="AC37" t="n">
        <v>211.5372782249944</v>
      </c>
      <c r="AD37" t="n">
        <v>170917.0032908691</v>
      </c>
      <c r="AE37" t="n">
        <v>233856.1842284767</v>
      </c>
      <c r="AF37" t="n">
        <v>4.426103488577779e-06</v>
      </c>
      <c r="AG37" t="n">
        <v>7.213541666666667</v>
      </c>
      <c r="AH37" t="n">
        <v>211537.2782249944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12.0305</v>
      </c>
      <c r="E38" t="n">
        <v>8.31</v>
      </c>
      <c r="F38" t="n">
        <v>5.17</v>
      </c>
      <c r="G38" t="n">
        <v>44.27</v>
      </c>
      <c r="H38" t="n">
        <v>0.66</v>
      </c>
      <c r="I38" t="n">
        <v>7</v>
      </c>
      <c r="J38" t="n">
        <v>269.56</v>
      </c>
      <c r="K38" t="n">
        <v>59.19</v>
      </c>
      <c r="L38" t="n">
        <v>10</v>
      </c>
      <c r="M38" t="n">
        <v>5</v>
      </c>
      <c r="N38" t="n">
        <v>70.36</v>
      </c>
      <c r="O38" t="n">
        <v>33479.51</v>
      </c>
      <c r="P38" t="n">
        <v>81.11</v>
      </c>
      <c r="Q38" t="n">
        <v>202.82</v>
      </c>
      <c r="R38" t="n">
        <v>21.53</v>
      </c>
      <c r="S38" t="n">
        <v>13.89</v>
      </c>
      <c r="T38" t="n">
        <v>2127.84</v>
      </c>
      <c r="U38" t="n">
        <v>0.65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170.9985169986996</v>
      </c>
      <c r="AB38" t="n">
        <v>233.9677148796614</v>
      </c>
      <c r="AC38" t="n">
        <v>211.6381645473643</v>
      </c>
      <c r="AD38" t="n">
        <v>170998.5169986996</v>
      </c>
      <c r="AE38" t="n">
        <v>233967.7148796614</v>
      </c>
      <c r="AF38" t="n">
        <v>4.423897147786729e-06</v>
      </c>
      <c r="AG38" t="n">
        <v>7.213541666666667</v>
      </c>
      <c r="AH38" t="n">
        <v>211638.1645473643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12.0474</v>
      </c>
      <c r="E39" t="n">
        <v>8.300000000000001</v>
      </c>
      <c r="F39" t="n">
        <v>5.15</v>
      </c>
      <c r="G39" t="n">
        <v>44.17</v>
      </c>
      <c r="H39" t="n">
        <v>0.68</v>
      </c>
      <c r="I39" t="n">
        <v>7</v>
      </c>
      <c r="J39" t="n">
        <v>270.03</v>
      </c>
      <c r="K39" t="n">
        <v>59.19</v>
      </c>
      <c r="L39" t="n">
        <v>10.25</v>
      </c>
      <c r="M39" t="n">
        <v>5</v>
      </c>
      <c r="N39" t="n">
        <v>70.59</v>
      </c>
      <c r="O39" t="n">
        <v>33538.28</v>
      </c>
      <c r="P39" t="n">
        <v>81.02</v>
      </c>
      <c r="Q39" t="n">
        <v>202.81</v>
      </c>
      <c r="R39" t="n">
        <v>21.18</v>
      </c>
      <c r="S39" t="n">
        <v>13.89</v>
      </c>
      <c r="T39" t="n">
        <v>1955.97</v>
      </c>
      <c r="U39" t="n">
        <v>0.66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170.838018677893</v>
      </c>
      <c r="AB39" t="n">
        <v>233.7481139964477</v>
      </c>
      <c r="AC39" t="n">
        <v>211.4395220642326</v>
      </c>
      <c r="AD39" t="n">
        <v>170838.018677893</v>
      </c>
      <c r="AE39" t="n">
        <v>233748.1139964477</v>
      </c>
      <c r="AF39" t="n">
        <v>4.430111674348186e-06</v>
      </c>
      <c r="AG39" t="n">
        <v>7.204861111111111</v>
      </c>
      <c r="AH39" t="n">
        <v>211439.5220642326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12.0446</v>
      </c>
      <c r="E40" t="n">
        <v>8.300000000000001</v>
      </c>
      <c r="F40" t="n">
        <v>5.16</v>
      </c>
      <c r="G40" t="n">
        <v>44.19</v>
      </c>
      <c r="H40" t="n">
        <v>0.6899999999999999</v>
      </c>
      <c r="I40" t="n">
        <v>7</v>
      </c>
      <c r="J40" t="n">
        <v>270.51</v>
      </c>
      <c r="K40" t="n">
        <v>59.19</v>
      </c>
      <c r="L40" t="n">
        <v>10.5</v>
      </c>
      <c r="M40" t="n">
        <v>5</v>
      </c>
      <c r="N40" t="n">
        <v>70.81999999999999</v>
      </c>
      <c r="O40" t="n">
        <v>33597.14</v>
      </c>
      <c r="P40" t="n">
        <v>81.09</v>
      </c>
      <c r="Q40" t="n">
        <v>202.81</v>
      </c>
      <c r="R40" t="n">
        <v>21.29</v>
      </c>
      <c r="S40" t="n">
        <v>13.89</v>
      </c>
      <c r="T40" t="n">
        <v>2007.99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170.9062427274656</v>
      </c>
      <c r="AB40" t="n">
        <v>233.8414611509055</v>
      </c>
      <c r="AC40" t="n">
        <v>211.5239602972826</v>
      </c>
      <c r="AD40" t="n">
        <v>170906.2427274656</v>
      </c>
      <c r="AE40" t="n">
        <v>233841.4611509055</v>
      </c>
      <c r="AF40" t="n">
        <v>4.429082048645696e-06</v>
      </c>
      <c r="AG40" t="n">
        <v>7.204861111111111</v>
      </c>
      <c r="AH40" t="n">
        <v>211523.9602972826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12.0281</v>
      </c>
      <c r="E41" t="n">
        <v>8.31</v>
      </c>
      <c r="F41" t="n">
        <v>5.17</v>
      </c>
      <c r="G41" t="n">
        <v>44.29</v>
      </c>
      <c r="H41" t="n">
        <v>0.71</v>
      </c>
      <c r="I41" t="n">
        <v>7</v>
      </c>
      <c r="J41" t="n">
        <v>270.99</v>
      </c>
      <c r="K41" t="n">
        <v>59.19</v>
      </c>
      <c r="L41" t="n">
        <v>10.75</v>
      </c>
      <c r="M41" t="n">
        <v>5</v>
      </c>
      <c r="N41" t="n">
        <v>71.04000000000001</v>
      </c>
      <c r="O41" t="n">
        <v>33656.08</v>
      </c>
      <c r="P41" t="n">
        <v>81.16</v>
      </c>
      <c r="Q41" t="n">
        <v>202.85</v>
      </c>
      <c r="R41" t="n">
        <v>21.65</v>
      </c>
      <c r="S41" t="n">
        <v>13.89</v>
      </c>
      <c r="T41" t="n">
        <v>2192.14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171.031050578358</v>
      </c>
      <c r="AB41" t="n">
        <v>234.0122287586302</v>
      </c>
      <c r="AC41" t="n">
        <v>211.6784300842</v>
      </c>
      <c r="AD41" t="n">
        <v>171031.050578358</v>
      </c>
      <c r="AE41" t="n">
        <v>234012.2287586302</v>
      </c>
      <c r="AF41" t="n">
        <v>4.42301461147031e-06</v>
      </c>
      <c r="AG41" t="n">
        <v>7.213541666666667</v>
      </c>
      <c r="AH41" t="n">
        <v>211678.4300842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12.0413</v>
      </c>
      <c r="E42" t="n">
        <v>8.300000000000001</v>
      </c>
      <c r="F42" t="n">
        <v>5.16</v>
      </c>
      <c r="G42" t="n">
        <v>44.21</v>
      </c>
      <c r="H42" t="n">
        <v>0.72</v>
      </c>
      <c r="I42" t="n">
        <v>7</v>
      </c>
      <c r="J42" t="n">
        <v>271.47</v>
      </c>
      <c r="K42" t="n">
        <v>59.19</v>
      </c>
      <c r="L42" t="n">
        <v>11</v>
      </c>
      <c r="M42" t="n">
        <v>5</v>
      </c>
      <c r="N42" t="n">
        <v>71.27</v>
      </c>
      <c r="O42" t="n">
        <v>33715.11</v>
      </c>
      <c r="P42" t="n">
        <v>80.78</v>
      </c>
      <c r="Q42" t="n">
        <v>202.82</v>
      </c>
      <c r="R42" t="n">
        <v>21.26</v>
      </c>
      <c r="S42" t="n">
        <v>13.89</v>
      </c>
      <c r="T42" t="n">
        <v>1997.13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170.7797293749387</v>
      </c>
      <c r="AB42" t="n">
        <v>233.668360000603</v>
      </c>
      <c r="AC42" t="n">
        <v>211.3673796778159</v>
      </c>
      <c r="AD42" t="n">
        <v>170779.7293749386</v>
      </c>
      <c r="AE42" t="n">
        <v>233668.360000603</v>
      </c>
      <c r="AF42" t="n">
        <v>4.427868561210618e-06</v>
      </c>
      <c r="AG42" t="n">
        <v>7.204861111111111</v>
      </c>
      <c r="AH42" t="n">
        <v>211367.3796778159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12.0228</v>
      </c>
      <c r="E43" t="n">
        <v>8.32</v>
      </c>
      <c r="F43" t="n">
        <v>5.17</v>
      </c>
      <c r="G43" t="n">
        <v>44.32</v>
      </c>
      <c r="H43" t="n">
        <v>0.74</v>
      </c>
      <c r="I43" t="n">
        <v>7</v>
      </c>
      <c r="J43" t="n">
        <v>271.95</v>
      </c>
      <c r="K43" t="n">
        <v>59.19</v>
      </c>
      <c r="L43" t="n">
        <v>11.25</v>
      </c>
      <c r="M43" t="n">
        <v>5</v>
      </c>
      <c r="N43" t="n">
        <v>71.5</v>
      </c>
      <c r="O43" t="n">
        <v>33774.23</v>
      </c>
      <c r="P43" t="n">
        <v>80.69</v>
      </c>
      <c r="Q43" t="n">
        <v>202.81</v>
      </c>
      <c r="R43" t="n">
        <v>21.75</v>
      </c>
      <c r="S43" t="n">
        <v>13.89</v>
      </c>
      <c r="T43" t="n">
        <v>2240.34</v>
      </c>
      <c r="U43" t="n">
        <v>0.64</v>
      </c>
      <c r="V43" t="n">
        <v>0.75</v>
      </c>
      <c r="W43" t="n">
        <v>0.65</v>
      </c>
      <c r="X43" t="n">
        <v>0.13</v>
      </c>
      <c r="Y43" t="n">
        <v>1</v>
      </c>
      <c r="Z43" t="n">
        <v>10</v>
      </c>
      <c r="AA43" t="n">
        <v>170.8402237893839</v>
      </c>
      <c r="AB43" t="n">
        <v>233.7511311272721</v>
      </c>
      <c r="AC43" t="n">
        <v>211.4422512443258</v>
      </c>
      <c r="AD43" t="n">
        <v>170840.2237893839</v>
      </c>
      <c r="AE43" t="n">
        <v>233751.1311272722</v>
      </c>
      <c r="AF43" t="n">
        <v>4.421065677104882e-06</v>
      </c>
      <c r="AG43" t="n">
        <v>7.222222222222222</v>
      </c>
      <c r="AH43" t="n">
        <v>211442.2512443258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12.1445</v>
      </c>
      <c r="E44" t="n">
        <v>8.23</v>
      </c>
      <c r="F44" t="n">
        <v>5.14</v>
      </c>
      <c r="G44" t="n">
        <v>51.36</v>
      </c>
      <c r="H44" t="n">
        <v>0.75</v>
      </c>
      <c r="I44" t="n">
        <v>6</v>
      </c>
      <c r="J44" t="n">
        <v>272.43</v>
      </c>
      <c r="K44" t="n">
        <v>59.19</v>
      </c>
      <c r="L44" t="n">
        <v>11.5</v>
      </c>
      <c r="M44" t="n">
        <v>4</v>
      </c>
      <c r="N44" t="n">
        <v>71.73</v>
      </c>
      <c r="O44" t="n">
        <v>33833.57</v>
      </c>
      <c r="P44" t="n">
        <v>79.87</v>
      </c>
      <c r="Q44" t="n">
        <v>202.82</v>
      </c>
      <c r="R44" t="n">
        <v>20.74</v>
      </c>
      <c r="S44" t="n">
        <v>13.89</v>
      </c>
      <c r="T44" t="n">
        <v>1738.78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169.9019378556707</v>
      </c>
      <c r="AB44" t="n">
        <v>232.4673269185125</v>
      </c>
      <c r="AC44" t="n">
        <v>210.2809715074192</v>
      </c>
      <c r="AD44" t="n">
        <v>169901.9378556707</v>
      </c>
      <c r="AE44" t="n">
        <v>232467.3269185125</v>
      </c>
      <c r="AF44" t="n">
        <v>4.465817622816669e-06</v>
      </c>
      <c r="AG44" t="n">
        <v>7.144097222222222</v>
      </c>
      <c r="AH44" t="n">
        <v>210280.9715074192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12.14</v>
      </c>
      <c r="E45" t="n">
        <v>8.24</v>
      </c>
      <c r="F45" t="n">
        <v>5.14</v>
      </c>
      <c r="G45" t="n">
        <v>51.39</v>
      </c>
      <c r="H45" t="n">
        <v>0.77</v>
      </c>
      <c r="I45" t="n">
        <v>6</v>
      </c>
      <c r="J45" t="n">
        <v>272.91</v>
      </c>
      <c r="K45" t="n">
        <v>59.19</v>
      </c>
      <c r="L45" t="n">
        <v>11.75</v>
      </c>
      <c r="M45" t="n">
        <v>4</v>
      </c>
      <c r="N45" t="n">
        <v>71.95999999999999</v>
      </c>
      <c r="O45" t="n">
        <v>33892.87</v>
      </c>
      <c r="P45" t="n">
        <v>79.97</v>
      </c>
      <c r="Q45" t="n">
        <v>202.82</v>
      </c>
      <c r="R45" t="n">
        <v>20.75</v>
      </c>
      <c r="S45" t="n">
        <v>13.89</v>
      </c>
      <c r="T45" t="n">
        <v>1747.09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169.9647712403652</v>
      </c>
      <c r="AB45" t="n">
        <v>232.5532983274648</v>
      </c>
      <c r="AC45" t="n">
        <v>210.3587379257628</v>
      </c>
      <c r="AD45" t="n">
        <v>169964.7712403652</v>
      </c>
      <c r="AE45" t="n">
        <v>232553.2983274648</v>
      </c>
      <c r="AF45" t="n">
        <v>4.464162867223382e-06</v>
      </c>
      <c r="AG45" t="n">
        <v>7.152777777777778</v>
      </c>
      <c r="AH45" t="n">
        <v>210358.7379257628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12.1396</v>
      </c>
      <c r="E46" t="n">
        <v>8.24</v>
      </c>
      <c r="F46" t="n">
        <v>5.14</v>
      </c>
      <c r="G46" t="n">
        <v>51.39</v>
      </c>
      <c r="H46" t="n">
        <v>0.78</v>
      </c>
      <c r="I46" t="n">
        <v>6</v>
      </c>
      <c r="J46" t="n">
        <v>273.39</v>
      </c>
      <c r="K46" t="n">
        <v>59.19</v>
      </c>
      <c r="L46" t="n">
        <v>12</v>
      </c>
      <c r="M46" t="n">
        <v>4</v>
      </c>
      <c r="N46" t="n">
        <v>72.2</v>
      </c>
      <c r="O46" t="n">
        <v>33952.26</v>
      </c>
      <c r="P46" t="n">
        <v>80</v>
      </c>
      <c r="Q46" t="n">
        <v>202.81</v>
      </c>
      <c r="R46" t="n">
        <v>20.84</v>
      </c>
      <c r="S46" t="n">
        <v>13.89</v>
      </c>
      <c r="T46" t="n">
        <v>1790.4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169.979822405881</v>
      </c>
      <c r="AB46" t="n">
        <v>232.573891996134</v>
      </c>
      <c r="AC46" t="n">
        <v>210.3773661635976</v>
      </c>
      <c r="AD46" t="n">
        <v>169979.822405881</v>
      </c>
      <c r="AE46" t="n">
        <v>232573.891996134</v>
      </c>
      <c r="AF46" t="n">
        <v>4.464015777837311e-06</v>
      </c>
      <c r="AG46" t="n">
        <v>7.152777777777778</v>
      </c>
      <c r="AH46" t="n">
        <v>210377.3661635976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12.1441</v>
      </c>
      <c r="E47" t="n">
        <v>8.23</v>
      </c>
      <c r="F47" t="n">
        <v>5.14</v>
      </c>
      <c r="G47" t="n">
        <v>51.36</v>
      </c>
      <c r="H47" t="n">
        <v>0.8</v>
      </c>
      <c r="I47" t="n">
        <v>6</v>
      </c>
      <c r="J47" t="n">
        <v>273.87</v>
      </c>
      <c r="K47" t="n">
        <v>59.19</v>
      </c>
      <c r="L47" t="n">
        <v>12.25</v>
      </c>
      <c r="M47" t="n">
        <v>4</v>
      </c>
      <c r="N47" t="n">
        <v>72.43000000000001</v>
      </c>
      <c r="O47" t="n">
        <v>34011.74</v>
      </c>
      <c r="P47" t="n">
        <v>79.89</v>
      </c>
      <c r="Q47" t="n">
        <v>202.81</v>
      </c>
      <c r="R47" t="n">
        <v>20.81</v>
      </c>
      <c r="S47" t="n">
        <v>13.89</v>
      </c>
      <c r="T47" t="n">
        <v>1773.13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169.9125002201005</v>
      </c>
      <c r="AB47" t="n">
        <v>232.481778811504</v>
      </c>
      <c r="AC47" t="n">
        <v>210.294044132027</v>
      </c>
      <c r="AD47" t="n">
        <v>169912.5002201005</v>
      </c>
      <c r="AE47" t="n">
        <v>232481.778811504</v>
      </c>
      <c r="AF47" t="n">
        <v>4.465670533430599e-06</v>
      </c>
      <c r="AG47" t="n">
        <v>7.144097222222222</v>
      </c>
      <c r="AH47" t="n">
        <v>210294.044132027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12.1556</v>
      </c>
      <c r="E48" t="n">
        <v>8.23</v>
      </c>
      <c r="F48" t="n">
        <v>5.13</v>
      </c>
      <c r="G48" t="n">
        <v>51.28</v>
      </c>
      <c r="H48" t="n">
        <v>0.8100000000000001</v>
      </c>
      <c r="I48" t="n">
        <v>6</v>
      </c>
      <c r="J48" t="n">
        <v>274.35</v>
      </c>
      <c r="K48" t="n">
        <v>59.19</v>
      </c>
      <c r="L48" t="n">
        <v>12.5</v>
      </c>
      <c r="M48" t="n">
        <v>4</v>
      </c>
      <c r="N48" t="n">
        <v>72.66</v>
      </c>
      <c r="O48" t="n">
        <v>34071.31</v>
      </c>
      <c r="P48" t="n">
        <v>79.67</v>
      </c>
      <c r="Q48" t="n">
        <v>202.82</v>
      </c>
      <c r="R48" t="n">
        <v>20.42</v>
      </c>
      <c r="S48" t="n">
        <v>13.89</v>
      </c>
      <c r="T48" t="n">
        <v>1581.52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169.7431827819233</v>
      </c>
      <c r="AB48" t="n">
        <v>232.2501112228318</v>
      </c>
      <c r="AC48" t="n">
        <v>210.0844865728701</v>
      </c>
      <c r="AD48" t="n">
        <v>169743.1827819233</v>
      </c>
      <c r="AE48" t="n">
        <v>232250.1112228318</v>
      </c>
      <c r="AF48" t="n">
        <v>4.46989935328011e-06</v>
      </c>
      <c r="AG48" t="n">
        <v>7.144097222222222</v>
      </c>
      <c r="AH48" t="n">
        <v>210084.4865728701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12.1339</v>
      </c>
      <c r="E49" t="n">
        <v>8.24</v>
      </c>
      <c r="F49" t="n">
        <v>5.14</v>
      </c>
      <c r="G49" t="n">
        <v>51.43</v>
      </c>
      <c r="H49" t="n">
        <v>0.83</v>
      </c>
      <c r="I49" t="n">
        <v>6</v>
      </c>
      <c r="J49" t="n">
        <v>274.84</v>
      </c>
      <c r="K49" t="n">
        <v>59.19</v>
      </c>
      <c r="L49" t="n">
        <v>12.75</v>
      </c>
      <c r="M49" t="n">
        <v>4</v>
      </c>
      <c r="N49" t="n">
        <v>72.89</v>
      </c>
      <c r="O49" t="n">
        <v>34130.98</v>
      </c>
      <c r="P49" t="n">
        <v>79.81</v>
      </c>
      <c r="Q49" t="n">
        <v>202.82</v>
      </c>
      <c r="R49" t="n">
        <v>20.78</v>
      </c>
      <c r="S49" t="n">
        <v>13.89</v>
      </c>
      <c r="T49" t="n">
        <v>1759.79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169.917465452495</v>
      </c>
      <c r="AB49" t="n">
        <v>232.4885724615166</v>
      </c>
      <c r="AC49" t="n">
        <v>210.3001894056174</v>
      </c>
      <c r="AD49" t="n">
        <v>169917.4654524949</v>
      </c>
      <c r="AE49" t="n">
        <v>232488.5724615166</v>
      </c>
      <c r="AF49" t="n">
        <v>4.461919754085815e-06</v>
      </c>
      <c r="AG49" t="n">
        <v>7.152777777777778</v>
      </c>
      <c r="AH49" t="n">
        <v>210300.1894056174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12.1408</v>
      </c>
      <c r="E50" t="n">
        <v>8.24</v>
      </c>
      <c r="F50" t="n">
        <v>5.14</v>
      </c>
      <c r="G50" t="n">
        <v>51.38</v>
      </c>
      <c r="H50" t="n">
        <v>0.84</v>
      </c>
      <c r="I50" t="n">
        <v>6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79.68000000000001</v>
      </c>
      <c r="Q50" t="n">
        <v>202.81</v>
      </c>
      <c r="R50" t="n">
        <v>20.69</v>
      </c>
      <c r="S50" t="n">
        <v>13.89</v>
      </c>
      <c r="T50" t="n">
        <v>1717.23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169.8315773216621</v>
      </c>
      <c r="AB50" t="n">
        <v>232.3710565317942</v>
      </c>
      <c r="AC50" t="n">
        <v>210.193889031293</v>
      </c>
      <c r="AD50" t="n">
        <v>169831.577321662</v>
      </c>
      <c r="AE50" t="n">
        <v>232371.0565317942</v>
      </c>
      <c r="AF50" t="n">
        <v>4.464457045995521e-06</v>
      </c>
      <c r="AG50" t="n">
        <v>7.152777777777778</v>
      </c>
      <c r="AH50" t="n">
        <v>210193.889031293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12.1433</v>
      </c>
      <c r="E51" t="n">
        <v>8.24</v>
      </c>
      <c r="F51" t="n">
        <v>5.14</v>
      </c>
      <c r="G51" t="n">
        <v>51.37</v>
      </c>
      <c r="H51" t="n">
        <v>0.86</v>
      </c>
      <c r="I51" t="n">
        <v>6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79.55</v>
      </c>
      <c r="Q51" t="n">
        <v>202.81</v>
      </c>
      <c r="R51" t="n">
        <v>20.7</v>
      </c>
      <c r="S51" t="n">
        <v>13.89</v>
      </c>
      <c r="T51" t="n">
        <v>1718.32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169.7633319556412</v>
      </c>
      <c r="AB51" t="n">
        <v>232.2776802112315</v>
      </c>
      <c r="AC51" t="n">
        <v>210.1094244157102</v>
      </c>
      <c r="AD51" t="n">
        <v>169763.3319556412</v>
      </c>
      <c r="AE51" t="n">
        <v>232277.6802112315</v>
      </c>
      <c r="AF51" t="n">
        <v>4.465376354658458e-06</v>
      </c>
      <c r="AG51" t="n">
        <v>7.152777777777778</v>
      </c>
      <c r="AH51" t="n">
        <v>210109.4244157102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12.1449</v>
      </c>
      <c r="E52" t="n">
        <v>8.23</v>
      </c>
      <c r="F52" t="n">
        <v>5.14</v>
      </c>
      <c r="G52" t="n">
        <v>51.36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4</v>
      </c>
      <c r="N52" t="n">
        <v>73.59999999999999</v>
      </c>
      <c r="O52" t="n">
        <v>34310.51</v>
      </c>
      <c r="P52" t="n">
        <v>79.47</v>
      </c>
      <c r="Q52" t="n">
        <v>202.81</v>
      </c>
      <c r="R52" t="n">
        <v>20.66</v>
      </c>
      <c r="S52" t="n">
        <v>13.89</v>
      </c>
      <c r="T52" t="n">
        <v>1697.43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169.7211035412411</v>
      </c>
      <c r="AB52" t="n">
        <v>232.2199014316631</v>
      </c>
      <c r="AC52" t="n">
        <v>210.0571599617708</v>
      </c>
      <c r="AD52" t="n">
        <v>169721.1035412411</v>
      </c>
      <c r="AE52" t="n">
        <v>232219.9014316631</v>
      </c>
      <c r="AF52" t="n">
        <v>4.465964712202738e-06</v>
      </c>
      <c r="AG52" t="n">
        <v>7.144097222222222</v>
      </c>
      <c r="AH52" t="n">
        <v>210057.1599617708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12.1437</v>
      </c>
      <c r="E53" t="n">
        <v>8.23</v>
      </c>
      <c r="F53" t="n">
        <v>5.14</v>
      </c>
      <c r="G53" t="n">
        <v>51.36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4</v>
      </c>
      <c r="N53" t="n">
        <v>73.84</v>
      </c>
      <c r="O53" t="n">
        <v>34370.54</v>
      </c>
      <c r="P53" t="n">
        <v>79.27</v>
      </c>
      <c r="Q53" t="n">
        <v>202.81</v>
      </c>
      <c r="R53" t="n">
        <v>20.75</v>
      </c>
      <c r="S53" t="n">
        <v>13.89</v>
      </c>
      <c r="T53" t="n">
        <v>1744.21</v>
      </c>
      <c r="U53" t="n">
        <v>0.67</v>
      </c>
      <c r="V53" t="n">
        <v>0.75</v>
      </c>
      <c r="W53" t="n">
        <v>0.64</v>
      </c>
      <c r="X53" t="n">
        <v>0.1</v>
      </c>
      <c r="Y53" t="n">
        <v>1</v>
      </c>
      <c r="Z53" t="n">
        <v>10</v>
      </c>
      <c r="AA53" t="n">
        <v>169.6362599598804</v>
      </c>
      <c r="AB53" t="n">
        <v>232.1038147006108</v>
      </c>
      <c r="AC53" t="n">
        <v>209.9521523854013</v>
      </c>
      <c r="AD53" t="n">
        <v>169636.2599598803</v>
      </c>
      <c r="AE53" t="n">
        <v>232103.8147006108</v>
      </c>
      <c r="AF53" t="n">
        <v>4.465523444044529e-06</v>
      </c>
      <c r="AG53" t="n">
        <v>7.144097222222222</v>
      </c>
      <c r="AH53" t="n">
        <v>209952.1523854013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12.1417</v>
      </c>
      <c r="E54" t="n">
        <v>8.24</v>
      </c>
      <c r="F54" t="n">
        <v>5.14</v>
      </c>
      <c r="G54" t="n">
        <v>51.38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79.15000000000001</v>
      </c>
      <c r="Q54" t="n">
        <v>202.81</v>
      </c>
      <c r="R54" t="n">
        <v>20.83</v>
      </c>
      <c r="S54" t="n">
        <v>13.89</v>
      </c>
      <c r="T54" t="n">
        <v>1786.8</v>
      </c>
      <c r="U54" t="n">
        <v>0.67</v>
      </c>
      <c r="V54" t="n">
        <v>0.75</v>
      </c>
      <c r="W54" t="n">
        <v>0.64</v>
      </c>
      <c r="X54" t="n">
        <v>0.1</v>
      </c>
      <c r="Y54" t="n">
        <v>1</v>
      </c>
      <c r="Z54" t="n">
        <v>10</v>
      </c>
      <c r="AA54" t="n">
        <v>169.5904335771529</v>
      </c>
      <c r="AB54" t="n">
        <v>232.0411130220458</v>
      </c>
      <c r="AC54" t="n">
        <v>209.8954348670362</v>
      </c>
      <c r="AD54" t="n">
        <v>169590.4335771529</v>
      </c>
      <c r="AE54" t="n">
        <v>232041.1130220458</v>
      </c>
      <c r="AF54" t="n">
        <v>4.46478799711418e-06</v>
      </c>
      <c r="AG54" t="n">
        <v>7.152777777777778</v>
      </c>
      <c r="AH54" t="n">
        <v>209895.4348670362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12.2387</v>
      </c>
      <c r="E55" t="n">
        <v>8.17</v>
      </c>
      <c r="F55" t="n">
        <v>5.12</v>
      </c>
      <c r="G55" t="n">
        <v>61.46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78.76000000000001</v>
      </c>
      <c r="Q55" t="n">
        <v>202.81</v>
      </c>
      <c r="R55" t="n">
        <v>20.32</v>
      </c>
      <c r="S55" t="n">
        <v>13.89</v>
      </c>
      <c r="T55" t="n">
        <v>1532.72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168.9850970255694</v>
      </c>
      <c r="AB55" t="n">
        <v>231.2128648466057</v>
      </c>
      <c r="AC55" t="n">
        <v>209.1462335350062</v>
      </c>
      <c r="AD55" t="n">
        <v>168985.0970255694</v>
      </c>
      <c r="AE55" t="n">
        <v>231212.8648466057</v>
      </c>
      <c r="AF55" t="n">
        <v>4.500457173236144e-06</v>
      </c>
      <c r="AG55" t="n">
        <v>7.092013888888889</v>
      </c>
      <c r="AH55" t="n">
        <v>209146.2335350062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12.2316</v>
      </c>
      <c r="E56" t="n">
        <v>8.18</v>
      </c>
      <c r="F56" t="n">
        <v>5.13</v>
      </c>
      <c r="G56" t="n">
        <v>61.51</v>
      </c>
      <c r="H56" t="n">
        <v>0.93</v>
      </c>
      <c r="I56" t="n">
        <v>5</v>
      </c>
      <c r="J56" t="n">
        <v>278.25</v>
      </c>
      <c r="K56" t="n">
        <v>59.19</v>
      </c>
      <c r="L56" t="n">
        <v>14.5</v>
      </c>
      <c r="M56" t="n">
        <v>3</v>
      </c>
      <c r="N56" t="n">
        <v>74.55</v>
      </c>
      <c r="O56" t="n">
        <v>34551.18</v>
      </c>
      <c r="P56" t="n">
        <v>78.77</v>
      </c>
      <c r="Q56" t="n">
        <v>202.81</v>
      </c>
      <c r="R56" t="n">
        <v>20.32</v>
      </c>
      <c r="S56" t="n">
        <v>13.89</v>
      </c>
      <c r="T56" t="n">
        <v>1532.38</v>
      </c>
      <c r="U56" t="n">
        <v>0.68</v>
      </c>
      <c r="V56" t="n">
        <v>0.75</v>
      </c>
      <c r="W56" t="n">
        <v>0.65</v>
      </c>
      <c r="X56" t="n">
        <v>0.09</v>
      </c>
      <c r="Y56" t="n">
        <v>1</v>
      </c>
      <c r="Z56" t="n">
        <v>10</v>
      </c>
      <c r="AA56" t="n">
        <v>169.0419145385274</v>
      </c>
      <c r="AB56" t="n">
        <v>231.2906050744467</v>
      </c>
      <c r="AC56" t="n">
        <v>209.2165543446112</v>
      </c>
      <c r="AD56" t="n">
        <v>169041.9145385274</v>
      </c>
      <c r="AE56" t="n">
        <v>231290.6050744467</v>
      </c>
      <c r="AF56" t="n">
        <v>4.497846336633404e-06</v>
      </c>
      <c r="AG56" t="n">
        <v>7.100694444444445</v>
      </c>
      <c r="AH56" t="n">
        <v>209216.5543446112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12.2362</v>
      </c>
      <c r="E57" t="n">
        <v>8.17</v>
      </c>
      <c r="F57" t="n">
        <v>5.12</v>
      </c>
      <c r="G57" t="n">
        <v>61.48</v>
      </c>
      <c r="H57" t="n">
        <v>0.9399999999999999</v>
      </c>
      <c r="I57" t="n">
        <v>5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78.67</v>
      </c>
      <c r="Q57" t="n">
        <v>202.81</v>
      </c>
      <c r="R57" t="n">
        <v>20.28</v>
      </c>
      <c r="S57" t="n">
        <v>13.89</v>
      </c>
      <c r="T57" t="n">
        <v>1516.31</v>
      </c>
      <c r="U57" t="n">
        <v>0.68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168.9548079544304</v>
      </c>
      <c r="AB57" t="n">
        <v>231.1714220032139</v>
      </c>
      <c r="AC57" t="n">
        <v>209.1087459384223</v>
      </c>
      <c r="AD57" t="n">
        <v>168954.8079544304</v>
      </c>
      <c r="AE57" t="n">
        <v>231171.4220032139</v>
      </c>
      <c r="AF57" t="n">
        <v>4.499537864573208e-06</v>
      </c>
      <c r="AG57" t="n">
        <v>7.092013888888889</v>
      </c>
      <c r="AH57" t="n">
        <v>209108.7459384223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12.2453</v>
      </c>
      <c r="E58" t="n">
        <v>8.17</v>
      </c>
      <c r="F58" t="n">
        <v>5.12</v>
      </c>
      <c r="G58" t="n">
        <v>61.4</v>
      </c>
      <c r="H58" t="n">
        <v>0.96</v>
      </c>
      <c r="I58" t="n">
        <v>5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78.48999999999999</v>
      </c>
      <c r="Q58" t="n">
        <v>202.81</v>
      </c>
      <c r="R58" t="n">
        <v>20.12</v>
      </c>
      <c r="S58" t="n">
        <v>13.89</v>
      </c>
      <c r="T58" t="n">
        <v>1433.9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168.8394172056062</v>
      </c>
      <c r="AB58" t="n">
        <v>231.0135392899923</v>
      </c>
      <c r="AC58" t="n">
        <v>208.9659313297608</v>
      </c>
      <c r="AD58" t="n">
        <v>168839.4172056062</v>
      </c>
      <c r="AE58" t="n">
        <v>231013.5392899922</v>
      </c>
      <c r="AF58" t="n">
        <v>4.502884148106299e-06</v>
      </c>
      <c r="AG58" t="n">
        <v>7.092013888888889</v>
      </c>
      <c r="AH58" t="n">
        <v>208965.9313297608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12.2432</v>
      </c>
      <c r="E59" t="n">
        <v>8.17</v>
      </c>
      <c r="F59" t="n">
        <v>5.12</v>
      </c>
      <c r="G59" t="n">
        <v>61.42</v>
      </c>
      <c r="H59" t="n">
        <v>0.97</v>
      </c>
      <c r="I59" t="n">
        <v>5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78.55</v>
      </c>
      <c r="Q59" t="n">
        <v>202.82</v>
      </c>
      <c r="R59" t="n">
        <v>20.16</v>
      </c>
      <c r="S59" t="n">
        <v>13.89</v>
      </c>
      <c r="T59" t="n">
        <v>1457</v>
      </c>
      <c r="U59" t="n">
        <v>0.6899999999999999</v>
      </c>
      <c r="V59" t="n">
        <v>0.76</v>
      </c>
      <c r="W59" t="n">
        <v>0.64</v>
      </c>
      <c r="X59" t="n">
        <v>0.08</v>
      </c>
      <c r="Y59" t="n">
        <v>1</v>
      </c>
      <c r="Z59" t="n">
        <v>10</v>
      </c>
      <c r="AA59" t="n">
        <v>168.8742365520966</v>
      </c>
      <c r="AB59" t="n">
        <v>231.0611806559814</v>
      </c>
      <c r="AC59" t="n">
        <v>209.009025870645</v>
      </c>
      <c r="AD59" t="n">
        <v>168874.2365520966</v>
      </c>
      <c r="AE59" t="n">
        <v>231061.1806559814</v>
      </c>
      <c r="AF59" t="n">
        <v>4.502111928829432e-06</v>
      </c>
      <c r="AG59" t="n">
        <v>7.092013888888889</v>
      </c>
      <c r="AH59" t="n">
        <v>209009.025870645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12.2428</v>
      </c>
      <c r="E60" t="n">
        <v>8.17</v>
      </c>
      <c r="F60" t="n">
        <v>5.12</v>
      </c>
      <c r="G60" t="n">
        <v>61.42</v>
      </c>
      <c r="H60" t="n">
        <v>0.98</v>
      </c>
      <c r="I60" t="n">
        <v>5</v>
      </c>
      <c r="J60" t="n">
        <v>280.21</v>
      </c>
      <c r="K60" t="n">
        <v>59.19</v>
      </c>
      <c r="L60" t="n">
        <v>15.5</v>
      </c>
      <c r="M60" t="n">
        <v>3</v>
      </c>
      <c r="N60" t="n">
        <v>75.52</v>
      </c>
      <c r="O60" t="n">
        <v>34793.36</v>
      </c>
      <c r="P60" t="n">
        <v>78.72</v>
      </c>
      <c r="Q60" t="n">
        <v>202.81</v>
      </c>
      <c r="R60" t="n">
        <v>20.14</v>
      </c>
      <c r="S60" t="n">
        <v>13.89</v>
      </c>
      <c r="T60" t="n">
        <v>1446.14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168.9513556028361</v>
      </c>
      <c r="AB60" t="n">
        <v>231.1666983434557</v>
      </c>
      <c r="AC60" t="n">
        <v>209.1044730981218</v>
      </c>
      <c r="AD60" t="n">
        <v>168951.3556028361</v>
      </c>
      <c r="AE60" t="n">
        <v>231166.6983434557</v>
      </c>
      <c r="AF60" t="n">
        <v>4.501964839443363e-06</v>
      </c>
      <c r="AG60" t="n">
        <v>7.092013888888889</v>
      </c>
      <c r="AH60" t="n">
        <v>209104.4730981218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12.2291</v>
      </c>
      <c r="E61" t="n">
        <v>8.18</v>
      </c>
      <c r="F61" t="n">
        <v>5.13</v>
      </c>
      <c r="G61" t="n">
        <v>61.53</v>
      </c>
      <c r="H61" t="n">
        <v>1</v>
      </c>
      <c r="I61" t="n">
        <v>5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78.81</v>
      </c>
      <c r="Q61" t="n">
        <v>202.81</v>
      </c>
      <c r="R61" t="n">
        <v>20.41</v>
      </c>
      <c r="S61" t="n">
        <v>13.89</v>
      </c>
      <c r="T61" t="n">
        <v>1580.35</v>
      </c>
      <c r="U61" t="n">
        <v>0.68</v>
      </c>
      <c r="V61" t="n">
        <v>0.75</v>
      </c>
      <c r="W61" t="n">
        <v>0.65</v>
      </c>
      <c r="X61" t="n">
        <v>0.09</v>
      </c>
      <c r="Y61" t="n">
        <v>1</v>
      </c>
      <c r="Z61" t="n">
        <v>10</v>
      </c>
      <c r="AA61" t="n">
        <v>169.0694695937005</v>
      </c>
      <c r="AB61" t="n">
        <v>231.3283071165777</v>
      </c>
      <c r="AC61" t="n">
        <v>209.2506581567564</v>
      </c>
      <c r="AD61" t="n">
        <v>169069.4695937005</v>
      </c>
      <c r="AE61" t="n">
        <v>231328.3071165777</v>
      </c>
      <c r="AF61" t="n">
        <v>4.496927027970466e-06</v>
      </c>
      <c r="AG61" t="n">
        <v>7.100694444444445</v>
      </c>
      <c r="AH61" t="n">
        <v>209250.6581567564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12.2324</v>
      </c>
      <c r="E62" t="n">
        <v>8.18</v>
      </c>
      <c r="F62" t="n">
        <v>5.13</v>
      </c>
      <c r="G62" t="n">
        <v>61.51</v>
      </c>
      <c r="H62" t="n">
        <v>1.01</v>
      </c>
      <c r="I62" t="n">
        <v>5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78.59999999999999</v>
      </c>
      <c r="Q62" t="n">
        <v>202.81</v>
      </c>
      <c r="R62" t="n">
        <v>20.36</v>
      </c>
      <c r="S62" t="n">
        <v>13.89</v>
      </c>
      <c r="T62" t="n">
        <v>1553.77</v>
      </c>
      <c r="U62" t="n">
        <v>0.68</v>
      </c>
      <c r="V62" t="n">
        <v>0.75</v>
      </c>
      <c r="W62" t="n">
        <v>0.65</v>
      </c>
      <c r="X62" t="n">
        <v>0.09</v>
      </c>
      <c r="Y62" t="n">
        <v>1</v>
      </c>
      <c r="Z62" t="n">
        <v>10</v>
      </c>
      <c r="AA62" t="n">
        <v>168.9631640549923</v>
      </c>
      <c r="AB62" t="n">
        <v>231.1828551886479</v>
      </c>
      <c r="AC62" t="n">
        <v>209.119087956685</v>
      </c>
      <c r="AD62" t="n">
        <v>168963.1640549923</v>
      </c>
      <c r="AE62" t="n">
        <v>231182.8551886479</v>
      </c>
      <c r="AF62" t="n">
        <v>4.498140515405543e-06</v>
      </c>
      <c r="AG62" t="n">
        <v>7.100694444444445</v>
      </c>
      <c r="AH62" t="n">
        <v>209119.087956685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12.2341</v>
      </c>
      <c r="E63" t="n">
        <v>8.17</v>
      </c>
      <c r="F63" t="n">
        <v>5.12</v>
      </c>
      <c r="G63" t="n">
        <v>61.49</v>
      </c>
      <c r="H63" t="n">
        <v>1.03</v>
      </c>
      <c r="I63" t="n">
        <v>5</v>
      </c>
      <c r="J63" t="n">
        <v>281.69</v>
      </c>
      <c r="K63" t="n">
        <v>59.19</v>
      </c>
      <c r="L63" t="n">
        <v>16.25</v>
      </c>
      <c r="M63" t="n">
        <v>3</v>
      </c>
      <c r="N63" t="n">
        <v>76.25</v>
      </c>
      <c r="O63" t="n">
        <v>34976</v>
      </c>
      <c r="P63" t="n">
        <v>78.39</v>
      </c>
      <c r="Q63" t="n">
        <v>202.83</v>
      </c>
      <c r="R63" t="n">
        <v>20.35</v>
      </c>
      <c r="S63" t="n">
        <v>13.89</v>
      </c>
      <c r="T63" t="n">
        <v>1549.28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168.8384345906976</v>
      </c>
      <c r="AB63" t="n">
        <v>231.0121948329243</v>
      </c>
      <c r="AC63" t="n">
        <v>208.9647151857885</v>
      </c>
      <c r="AD63" t="n">
        <v>168838.4345906976</v>
      </c>
      <c r="AE63" t="n">
        <v>231012.1948329243</v>
      </c>
      <c r="AF63" t="n">
        <v>4.49876564529634e-06</v>
      </c>
      <c r="AG63" t="n">
        <v>7.092013888888889</v>
      </c>
      <c r="AH63" t="n">
        <v>208964.7151857885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12.2324</v>
      </c>
      <c r="E64" t="n">
        <v>8.18</v>
      </c>
      <c r="F64" t="n">
        <v>5.13</v>
      </c>
      <c r="G64" t="n">
        <v>61.51</v>
      </c>
      <c r="H64" t="n">
        <v>1.04</v>
      </c>
      <c r="I64" t="n">
        <v>5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78.29000000000001</v>
      </c>
      <c r="Q64" t="n">
        <v>202.81</v>
      </c>
      <c r="R64" t="n">
        <v>20.32</v>
      </c>
      <c r="S64" t="n">
        <v>13.89</v>
      </c>
      <c r="T64" t="n">
        <v>1534.03</v>
      </c>
      <c r="U64" t="n">
        <v>0.68</v>
      </c>
      <c r="V64" t="n">
        <v>0.75</v>
      </c>
      <c r="W64" t="n">
        <v>0.65</v>
      </c>
      <c r="X64" t="n">
        <v>0.09</v>
      </c>
      <c r="Y64" t="n">
        <v>1</v>
      </c>
      <c r="Z64" t="n">
        <v>10</v>
      </c>
      <c r="AA64" t="n">
        <v>168.8252510407222</v>
      </c>
      <c r="AB64" t="n">
        <v>230.9941565182309</v>
      </c>
      <c r="AC64" t="n">
        <v>208.9483984225324</v>
      </c>
      <c r="AD64" t="n">
        <v>168825.2510407222</v>
      </c>
      <c r="AE64" t="n">
        <v>230994.1565182309</v>
      </c>
      <c r="AF64" t="n">
        <v>4.498140515405543e-06</v>
      </c>
      <c r="AG64" t="n">
        <v>7.100694444444445</v>
      </c>
      <c r="AH64" t="n">
        <v>208948.3984225324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12.2391</v>
      </c>
      <c r="E65" t="n">
        <v>8.17</v>
      </c>
      <c r="F65" t="n">
        <v>5.12</v>
      </c>
      <c r="G65" t="n">
        <v>61.45</v>
      </c>
      <c r="H65" t="n">
        <v>1.06</v>
      </c>
      <c r="I65" t="n">
        <v>5</v>
      </c>
      <c r="J65" t="n">
        <v>282.68</v>
      </c>
      <c r="K65" t="n">
        <v>59.19</v>
      </c>
      <c r="L65" t="n">
        <v>16.75</v>
      </c>
      <c r="M65" t="n">
        <v>3</v>
      </c>
      <c r="N65" t="n">
        <v>76.73999999999999</v>
      </c>
      <c r="O65" t="n">
        <v>35098.25</v>
      </c>
      <c r="P65" t="n">
        <v>77.95</v>
      </c>
      <c r="Q65" t="n">
        <v>202.81</v>
      </c>
      <c r="R65" t="n">
        <v>20.22</v>
      </c>
      <c r="S65" t="n">
        <v>13.89</v>
      </c>
      <c r="T65" t="n">
        <v>1484.04</v>
      </c>
      <c r="U65" t="n">
        <v>0.6899999999999999</v>
      </c>
      <c r="V65" t="n">
        <v>0.76</v>
      </c>
      <c r="W65" t="n">
        <v>0.65</v>
      </c>
      <c r="X65" t="n">
        <v>0.08</v>
      </c>
      <c r="Y65" t="n">
        <v>1</v>
      </c>
      <c r="Z65" t="n">
        <v>10</v>
      </c>
      <c r="AA65" t="n">
        <v>168.6233832605509</v>
      </c>
      <c r="AB65" t="n">
        <v>230.7179521156226</v>
      </c>
      <c r="AC65" t="n">
        <v>208.6985545804537</v>
      </c>
      <c r="AD65" t="n">
        <v>168623.3832605509</v>
      </c>
      <c r="AE65" t="n">
        <v>230717.9521156226</v>
      </c>
      <c r="AF65" t="n">
        <v>4.500604262622215e-06</v>
      </c>
      <c r="AG65" t="n">
        <v>7.092013888888889</v>
      </c>
      <c r="AH65" t="n">
        <v>208698.5545804537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12.2499</v>
      </c>
      <c r="E66" t="n">
        <v>8.16</v>
      </c>
      <c r="F66" t="n">
        <v>5.11</v>
      </c>
      <c r="G66" t="n">
        <v>61.37</v>
      </c>
      <c r="H66" t="n">
        <v>1.07</v>
      </c>
      <c r="I66" t="n">
        <v>5</v>
      </c>
      <c r="J66" t="n">
        <v>283.18</v>
      </c>
      <c r="K66" t="n">
        <v>59.19</v>
      </c>
      <c r="L66" t="n">
        <v>17</v>
      </c>
      <c r="M66" t="n">
        <v>3</v>
      </c>
      <c r="N66" t="n">
        <v>76.98</v>
      </c>
      <c r="O66" t="n">
        <v>35159.52</v>
      </c>
      <c r="P66" t="n">
        <v>77.47</v>
      </c>
      <c r="Q66" t="n">
        <v>202.81</v>
      </c>
      <c r="R66" t="n">
        <v>19.95</v>
      </c>
      <c r="S66" t="n">
        <v>13.89</v>
      </c>
      <c r="T66" t="n">
        <v>1349.55</v>
      </c>
      <c r="U66" t="n">
        <v>0.7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168.3437785491112</v>
      </c>
      <c r="AB66" t="n">
        <v>230.3353846141417</v>
      </c>
      <c r="AC66" t="n">
        <v>208.3524987843771</v>
      </c>
      <c r="AD66" t="n">
        <v>168343.7785491112</v>
      </c>
      <c r="AE66" t="n">
        <v>230335.3846141417</v>
      </c>
      <c r="AF66" t="n">
        <v>4.504575676046104e-06</v>
      </c>
      <c r="AG66" t="n">
        <v>7.083333333333333</v>
      </c>
      <c r="AH66" t="n">
        <v>208352.4987843771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12.2499</v>
      </c>
      <c r="E67" t="n">
        <v>8.16</v>
      </c>
      <c r="F67" t="n">
        <v>5.11</v>
      </c>
      <c r="G67" t="n">
        <v>61.37</v>
      </c>
      <c r="H67" t="n">
        <v>1.08</v>
      </c>
      <c r="I67" t="n">
        <v>5</v>
      </c>
      <c r="J67" t="n">
        <v>283.68</v>
      </c>
      <c r="K67" t="n">
        <v>59.19</v>
      </c>
      <c r="L67" t="n">
        <v>17.25</v>
      </c>
      <c r="M67" t="n">
        <v>3</v>
      </c>
      <c r="N67" t="n">
        <v>77.23</v>
      </c>
      <c r="O67" t="n">
        <v>35220.89</v>
      </c>
      <c r="P67" t="n">
        <v>77.25</v>
      </c>
      <c r="Q67" t="n">
        <v>202.81</v>
      </c>
      <c r="R67" t="n">
        <v>19.97</v>
      </c>
      <c r="S67" t="n">
        <v>13.89</v>
      </c>
      <c r="T67" t="n">
        <v>1361.35</v>
      </c>
      <c r="U67" t="n">
        <v>0.7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168.2460446178358</v>
      </c>
      <c r="AB67" t="n">
        <v>230.201660737654</v>
      </c>
      <c r="AC67" t="n">
        <v>208.2315373269787</v>
      </c>
      <c r="AD67" t="n">
        <v>168246.0446178358</v>
      </c>
      <c r="AE67" t="n">
        <v>230201.660737654</v>
      </c>
      <c r="AF67" t="n">
        <v>4.504575676046104e-06</v>
      </c>
      <c r="AG67" t="n">
        <v>7.083333333333333</v>
      </c>
      <c r="AH67" t="n">
        <v>208231.5373269787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12.2507</v>
      </c>
      <c r="E68" t="n">
        <v>8.16</v>
      </c>
      <c r="F68" t="n">
        <v>5.11</v>
      </c>
      <c r="G68" t="n">
        <v>61.36</v>
      </c>
      <c r="H68" t="n">
        <v>1.1</v>
      </c>
      <c r="I68" t="n">
        <v>5</v>
      </c>
      <c r="J68" t="n">
        <v>284.17</v>
      </c>
      <c r="K68" t="n">
        <v>59.19</v>
      </c>
      <c r="L68" t="n">
        <v>17.5</v>
      </c>
      <c r="M68" t="n">
        <v>3</v>
      </c>
      <c r="N68" t="n">
        <v>77.48</v>
      </c>
      <c r="O68" t="n">
        <v>35282.36</v>
      </c>
      <c r="P68" t="n">
        <v>76.93000000000001</v>
      </c>
      <c r="Q68" t="n">
        <v>202.81</v>
      </c>
      <c r="R68" t="n">
        <v>20</v>
      </c>
      <c r="S68" t="n">
        <v>13.89</v>
      </c>
      <c r="T68" t="n">
        <v>1375.92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168.100831323583</v>
      </c>
      <c r="AB68" t="n">
        <v>230.0029735020991</v>
      </c>
      <c r="AC68" t="n">
        <v>208.0518125223258</v>
      </c>
      <c r="AD68" t="n">
        <v>168100.831323583</v>
      </c>
      <c r="AE68" t="n">
        <v>230002.9735020991</v>
      </c>
      <c r="AF68" t="n">
        <v>4.504869854818244e-06</v>
      </c>
      <c r="AG68" t="n">
        <v>7.083333333333333</v>
      </c>
      <c r="AH68" t="n">
        <v>208051.8125223258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12.2362</v>
      </c>
      <c r="E69" t="n">
        <v>8.17</v>
      </c>
      <c r="F69" t="n">
        <v>5.12</v>
      </c>
      <c r="G69" t="n">
        <v>61.48</v>
      </c>
      <c r="H69" t="n">
        <v>1.11</v>
      </c>
      <c r="I69" t="n">
        <v>5</v>
      </c>
      <c r="J69" t="n">
        <v>284.67</v>
      </c>
      <c r="K69" t="n">
        <v>59.19</v>
      </c>
      <c r="L69" t="n">
        <v>17.75</v>
      </c>
      <c r="M69" t="n">
        <v>3</v>
      </c>
      <c r="N69" t="n">
        <v>77.73</v>
      </c>
      <c r="O69" t="n">
        <v>35343.92</v>
      </c>
      <c r="P69" t="n">
        <v>77.04000000000001</v>
      </c>
      <c r="Q69" t="n">
        <v>202.81</v>
      </c>
      <c r="R69" t="n">
        <v>20.26</v>
      </c>
      <c r="S69" t="n">
        <v>13.89</v>
      </c>
      <c r="T69" t="n">
        <v>1503.08</v>
      </c>
      <c r="U69" t="n">
        <v>0.6899999999999999</v>
      </c>
      <c r="V69" t="n">
        <v>0.76</v>
      </c>
      <c r="W69" t="n">
        <v>0.65</v>
      </c>
      <c r="X69" t="n">
        <v>0.09</v>
      </c>
      <c r="Y69" t="n">
        <v>1</v>
      </c>
      <c r="Z69" t="n">
        <v>10</v>
      </c>
      <c r="AA69" t="n">
        <v>168.2298776276833</v>
      </c>
      <c r="AB69" t="n">
        <v>230.1795403484902</v>
      </c>
      <c r="AC69" t="n">
        <v>208.2115280767105</v>
      </c>
      <c r="AD69" t="n">
        <v>168229.8776276833</v>
      </c>
      <c r="AE69" t="n">
        <v>230179.5403484902</v>
      </c>
      <c r="AF69" t="n">
        <v>4.499537864573208e-06</v>
      </c>
      <c r="AG69" t="n">
        <v>7.092013888888889</v>
      </c>
      <c r="AH69" t="n">
        <v>208211.5280767105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12.2482</v>
      </c>
      <c r="E70" t="n">
        <v>8.16</v>
      </c>
      <c r="F70" t="n">
        <v>5.12</v>
      </c>
      <c r="G70" t="n">
        <v>61.38</v>
      </c>
      <c r="H70" t="n">
        <v>1.12</v>
      </c>
      <c r="I70" t="n">
        <v>5</v>
      </c>
      <c r="J70" t="n">
        <v>285.17</v>
      </c>
      <c r="K70" t="n">
        <v>59.19</v>
      </c>
      <c r="L70" t="n">
        <v>18</v>
      </c>
      <c r="M70" t="n">
        <v>3</v>
      </c>
      <c r="N70" t="n">
        <v>77.98</v>
      </c>
      <c r="O70" t="n">
        <v>35405.59</v>
      </c>
      <c r="P70" t="n">
        <v>76.73</v>
      </c>
      <c r="Q70" t="n">
        <v>202.81</v>
      </c>
      <c r="R70" t="n">
        <v>20.05</v>
      </c>
      <c r="S70" t="n">
        <v>13.89</v>
      </c>
      <c r="T70" t="n">
        <v>1398.93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168.0461869964877</v>
      </c>
      <c r="AB70" t="n">
        <v>229.9282067230298</v>
      </c>
      <c r="AC70" t="n">
        <v>207.984181379715</v>
      </c>
      <c r="AD70" t="n">
        <v>168046.1869964877</v>
      </c>
      <c r="AE70" t="n">
        <v>229928.2067230298</v>
      </c>
      <c r="AF70" t="n">
        <v>4.503950546155307e-06</v>
      </c>
      <c r="AG70" t="n">
        <v>7.083333333333333</v>
      </c>
      <c r="AH70" t="n">
        <v>207984.181379715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12.3529</v>
      </c>
      <c r="E71" t="n">
        <v>8.1</v>
      </c>
      <c r="F71" t="n">
        <v>5.09</v>
      </c>
      <c r="G71" t="n">
        <v>76.42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76.19</v>
      </c>
      <c r="Q71" t="n">
        <v>202.81</v>
      </c>
      <c r="R71" t="n">
        <v>19.32</v>
      </c>
      <c r="S71" t="n">
        <v>13.89</v>
      </c>
      <c r="T71" t="n">
        <v>1037.43</v>
      </c>
      <c r="U71" t="n">
        <v>0.72</v>
      </c>
      <c r="V71" t="n">
        <v>0.76</v>
      </c>
      <c r="W71" t="n">
        <v>0.65</v>
      </c>
      <c r="X71" t="n">
        <v>0.06</v>
      </c>
      <c r="Y71" t="n">
        <v>1</v>
      </c>
      <c r="Z71" t="n">
        <v>10</v>
      </c>
      <c r="AA71" t="n">
        <v>167.3389076554025</v>
      </c>
      <c r="AB71" t="n">
        <v>228.9604759255951</v>
      </c>
      <c r="AC71" t="n">
        <v>207.1088094513686</v>
      </c>
      <c r="AD71" t="n">
        <v>167338.9076554025</v>
      </c>
      <c r="AE71" t="n">
        <v>228960.4759255952</v>
      </c>
      <c r="AF71" t="n">
        <v>4.542451192959119e-06</v>
      </c>
      <c r="AG71" t="n">
        <v>7.03125</v>
      </c>
      <c r="AH71" t="n">
        <v>207108.8094513686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12.3546</v>
      </c>
      <c r="E72" t="n">
        <v>8.09</v>
      </c>
      <c r="F72" t="n">
        <v>5.09</v>
      </c>
      <c r="G72" t="n">
        <v>76.40000000000001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76.15000000000001</v>
      </c>
      <c r="Q72" t="n">
        <v>202.81</v>
      </c>
      <c r="R72" t="n">
        <v>19.37</v>
      </c>
      <c r="S72" t="n">
        <v>13.89</v>
      </c>
      <c r="T72" t="n">
        <v>1064.49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167.3149567419692</v>
      </c>
      <c r="AB72" t="n">
        <v>228.927705229196</v>
      </c>
      <c r="AC72" t="n">
        <v>207.0791663442398</v>
      </c>
      <c r="AD72" t="n">
        <v>167314.9567419692</v>
      </c>
      <c r="AE72" t="n">
        <v>228927.705229196</v>
      </c>
      <c r="AF72" t="n">
        <v>4.543076322849917e-06</v>
      </c>
      <c r="AG72" t="n">
        <v>7.022569444444445</v>
      </c>
      <c r="AH72" t="n">
        <v>207079.1663442398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12.3457</v>
      </c>
      <c r="E73" t="n">
        <v>8.1</v>
      </c>
      <c r="F73" t="n">
        <v>5.1</v>
      </c>
      <c r="G73" t="n">
        <v>76.48999999999999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76.38</v>
      </c>
      <c r="Q73" t="n">
        <v>202.81</v>
      </c>
      <c r="R73" t="n">
        <v>19.55</v>
      </c>
      <c r="S73" t="n">
        <v>13.89</v>
      </c>
      <c r="T73" t="n">
        <v>1152.66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167.4739696766436</v>
      </c>
      <c r="AB73" t="n">
        <v>229.1452737415729</v>
      </c>
      <c r="AC73" t="n">
        <v>207.2759704231548</v>
      </c>
      <c r="AD73" t="n">
        <v>167473.9696766436</v>
      </c>
      <c r="AE73" t="n">
        <v>229145.2737415729</v>
      </c>
      <c r="AF73" t="n">
        <v>4.53980358400986e-06</v>
      </c>
      <c r="AG73" t="n">
        <v>7.03125</v>
      </c>
      <c r="AH73" t="n">
        <v>207275.9704231548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12.3512</v>
      </c>
      <c r="E74" t="n">
        <v>8.1</v>
      </c>
      <c r="F74" t="n">
        <v>5.1</v>
      </c>
      <c r="G74" t="n">
        <v>76.44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76.59</v>
      </c>
      <c r="Q74" t="n">
        <v>202.84</v>
      </c>
      <c r="R74" t="n">
        <v>19.47</v>
      </c>
      <c r="S74" t="n">
        <v>13.89</v>
      </c>
      <c r="T74" t="n">
        <v>1116.84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167.5459453222665</v>
      </c>
      <c r="AB74" t="n">
        <v>229.2437539952556</v>
      </c>
      <c r="AC74" t="n">
        <v>207.3650518596439</v>
      </c>
      <c r="AD74" t="n">
        <v>167545.9453222665</v>
      </c>
      <c r="AE74" t="n">
        <v>229243.7539952556</v>
      </c>
      <c r="AF74" t="n">
        <v>4.541826063068322e-06</v>
      </c>
      <c r="AG74" t="n">
        <v>7.03125</v>
      </c>
      <c r="AH74" t="n">
        <v>207365.0518596439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12.3512</v>
      </c>
      <c r="E75" t="n">
        <v>8.1</v>
      </c>
      <c r="F75" t="n">
        <v>5.1</v>
      </c>
      <c r="G75" t="n">
        <v>76.44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76.58</v>
      </c>
      <c r="Q75" t="n">
        <v>202.81</v>
      </c>
      <c r="R75" t="n">
        <v>19.48</v>
      </c>
      <c r="S75" t="n">
        <v>13.89</v>
      </c>
      <c r="T75" t="n">
        <v>1118.83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167.5415393061977</v>
      </c>
      <c r="AB75" t="n">
        <v>229.2377254896904</v>
      </c>
      <c r="AC75" t="n">
        <v>207.3595987061888</v>
      </c>
      <c r="AD75" t="n">
        <v>167541.5393061977</v>
      </c>
      <c r="AE75" t="n">
        <v>229237.7254896904</v>
      </c>
      <c r="AF75" t="n">
        <v>4.541826063068322e-06</v>
      </c>
      <c r="AG75" t="n">
        <v>7.03125</v>
      </c>
      <c r="AH75" t="n">
        <v>207359.5987061888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12.3406</v>
      </c>
      <c r="E76" t="n">
        <v>8.1</v>
      </c>
      <c r="F76" t="n">
        <v>5.1</v>
      </c>
      <c r="G76" t="n">
        <v>76.54000000000001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76.84</v>
      </c>
      <c r="Q76" t="n">
        <v>202.87</v>
      </c>
      <c r="R76" t="n">
        <v>19.6</v>
      </c>
      <c r="S76" t="n">
        <v>13.89</v>
      </c>
      <c r="T76" t="n">
        <v>1181.51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167.6958929700315</v>
      </c>
      <c r="AB76" t="n">
        <v>229.4489189821509</v>
      </c>
      <c r="AC76" t="n">
        <v>207.5506361881409</v>
      </c>
      <c r="AD76" t="n">
        <v>167695.8929700315</v>
      </c>
      <c r="AE76" t="n">
        <v>229448.9189821509</v>
      </c>
      <c r="AF76" t="n">
        <v>4.537928194337468e-06</v>
      </c>
      <c r="AG76" t="n">
        <v>7.03125</v>
      </c>
      <c r="AH76" t="n">
        <v>207550.6361881409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12.3448</v>
      </c>
      <c r="E77" t="n">
        <v>8.1</v>
      </c>
      <c r="F77" t="n">
        <v>5.1</v>
      </c>
      <c r="G77" t="n">
        <v>76.5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76.77</v>
      </c>
      <c r="Q77" t="n">
        <v>202.81</v>
      </c>
      <c r="R77" t="n">
        <v>19.54</v>
      </c>
      <c r="S77" t="n">
        <v>13.89</v>
      </c>
      <c r="T77" t="n">
        <v>1149.3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167.6492579726429</v>
      </c>
      <c r="AB77" t="n">
        <v>229.3851109213329</v>
      </c>
      <c r="AC77" t="n">
        <v>207.4929178790921</v>
      </c>
      <c r="AD77" t="n">
        <v>167649.2579726429</v>
      </c>
      <c r="AE77" t="n">
        <v>229385.1109213329</v>
      </c>
      <c r="AF77" t="n">
        <v>4.539472632891202e-06</v>
      </c>
      <c r="AG77" t="n">
        <v>7.03125</v>
      </c>
      <c r="AH77" t="n">
        <v>207492.9178790922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12.3406</v>
      </c>
      <c r="E78" t="n">
        <v>8.1</v>
      </c>
      <c r="F78" t="n">
        <v>5.1</v>
      </c>
      <c r="G78" t="n">
        <v>76.54000000000001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76.77</v>
      </c>
      <c r="Q78" t="n">
        <v>202.81</v>
      </c>
      <c r="R78" t="n">
        <v>19.68</v>
      </c>
      <c r="S78" t="n">
        <v>13.89</v>
      </c>
      <c r="T78" t="n">
        <v>1219.31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167.665024365613</v>
      </c>
      <c r="AB78" t="n">
        <v>229.4066831957588</v>
      </c>
      <c r="AC78" t="n">
        <v>207.5124313259237</v>
      </c>
      <c r="AD78" t="n">
        <v>167665.024365613</v>
      </c>
      <c r="AE78" t="n">
        <v>229406.6831957588</v>
      </c>
      <c r="AF78" t="n">
        <v>4.537928194337468e-06</v>
      </c>
      <c r="AG78" t="n">
        <v>7.03125</v>
      </c>
      <c r="AH78" t="n">
        <v>207512.4313259237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12.344</v>
      </c>
      <c r="E79" t="n">
        <v>8.1</v>
      </c>
      <c r="F79" t="n">
        <v>5.1</v>
      </c>
      <c r="G79" t="n">
        <v>76.51000000000001</v>
      </c>
      <c r="H79" t="n">
        <v>1.24</v>
      </c>
      <c r="I79" t="n">
        <v>4</v>
      </c>
      <c r="J79" t="n">
        <v>289.71</v>
      </c>
      <c r="K79" t="n">
        <v>59.19</v>
      </c>
      <c r="L79" t="n">
        <v>20.25</v>
      </c>
      <c r="M79" t="n">
        <v>2</v>
      </c>
      <c r="N79" t="n">
        <v>80.27</v>
      </c>
      <c r="O79" t="n">
        <v>35965.33</v>
      </c>
      <c r="P79" t="n">
        <v>76.59999999999999</v>
      </c>
      <c r="Q79" t="n">
        <v>202.81</v>
      </c>
      <c r="R79" t="n">
        <v>19.59</v>
      </c>
      <c r="S79" t="n">
        <v>13.89</v>
      </c>
      <c r="T79" t="n">
        <v>1174.94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167.5773143058231</v>
      </c>
      <c r="AB79" t="n">
        <v>229.2866744224595</v>
      </c>
      <c r="AC79" t="n">
        <v>207.4038760215148</v>
      </c>
      <c r="AD79" t="n">
        <v>167577.3143058231</v>
      </c>
      <c r="AE79" t="n">
        <v>229286.6744224595</v>
      </c>
      <c r="AF79" t="n">
        <v>4.539178454119063e-06</v>
      </c>
      <c r="AG79" t="n">
        <v>7.03125</v>
      </c>
      <c r="AH79" t="n">
        <v>207403.8760215148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12.3525</v>
      </c>
      <c r="E80" t="n">
        <v>8.1</v>
      </c>
      <c r="F80" t="n">
        <v>5.09</v>
      </c>
      <c r="G80" t="n">
        <v>76.42</v>
      </c>
      <c r="H80" t="n">
        <v>1.26</v>
      </c>
      <c r="I80" t="n">
        <v>4</v>
      </c>
      <c r="J80" t="n">
        <v>290.22</v>
      </c>
      <c r="K80" t="n">
        <v>59.19</v>
      </c>
      <c r="L80" t="n">
        <v>20.5</v>
      </c>
      <c r="M80" t="n">
        <v>2</v>
      </c>
      <c r="N80" t="n">
        <v>80.53</v>
      </c>
      <c r="O80" t="n">
        <v>36028.03</v>
      </c>
      <c r="P80" t="n">
        <v>76.66</v>
      </c>
      <c r="Q80" t="n">
        <v>202.81</v>
      </c>
      <c r="R80" t="n">
        <v>19.35</v>
      </c>
      <c r="S80" t="n">
        <v>13.89</v>
      </c>
      <c r="T80" t="n">
        <v>1056.76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167.5474586817473</v>
      </c>
      <c r="AB80" t="n">
        <v>229.2458246404618</v>
      </c>
      <c r="AC80" t="n">
        <v>207.3669248853779</v>
      </c>
      <c r="AD80" t="n">
        <v>167547.4586817473</v>
      </c>
      <c r="AE80" t="n">
        <v>229245.8246404618</v>
      </c>
      <c r="AF80" t="n">
        <v>4.542304103573049e-06</v>
      </c>
      <c r="AG80" t="n">
        <v>7.03125</v>
      </c>
      <c r="AH80" t="n">
        <v>207366.9248853779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12.3465</v>
      </c>
      <c r="E81" t="n">
        <v>8.1</v>
      </c>
      <c r="F81" t="n">
        <v>5.1</v>
      </c>
      <c r="G81" t="n">
        <v>76.48</v>
      </c>
      <c r="H81" t="n">
        <v>1.27</v>
      </c>
      <c r="I81" t="n">
        <v>4</v>
      </c>
      <c r="J81" t="n">
        <v>290.73</v>
      </c>
      <c r="K81" t="n">
        <v>59.19</v>
      </c>
      <c r="L81" t="n">
        <v>20.75</v>
      </c>
      <c r="M81" t="n">
        <v>2</v>
      </c>
      <c r="N81" t="n">
        <v>80.79000000000001</v>
      </c>
      <c r="O81" t="n">
        <v>36090.84</v>
      </c>
      <c r="P81" t="n">
        <v>76.58</v>
      </c>
      <c r="Q81" t="n">
        <v>202.81</v>
      </c>
      <c r="R81" t="n">
        <v>19.5</v>
      </c>
      <c r="S81" t="n">
        <v>13.89</v>
      </c>
      <c r="T81" t="n">
        <v>1131.37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167.5591332137487</v>
      </c>
      <c r="AB81" t="n">
        <v>229.2617982501903</v>
      </c>
      <c r="AC81" t="n">
        <v>207.3813739962129</v>
      </c>
      <c r="AD81" t="n">
        <v>167559.1332137487</v>
      </c>
      <c r="AE81" t="n">
        <v>229261.7982501903</v>
      </c>
      <c r="AF81" t="n">
        <v>4.540097762782e-06</v>
      </c>
      <c r="AG81" t="n">
        <v>7.03125</v>
      </c>
      <c r="AH81" t="n">
        <v>207381.3739962129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12.3469</v>
      </c>
      <c r="E82" t="n">
        <v>8.1</v>
      </c>
      <c r="F82" t="n">
        <v>5.1</v>
      </c>
      <c r="G82" t="n">
        <v>76.48</v>
      </c>
      <c r="H82" t="n">
        <v>1.28</v>
      </c>
      <c r="I82" t="n">
        <v>4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76.43000000000001</v>
      </c>
      <c r="Q82" t="n">
        <v>202.81</v>
      </c>
      <c r="R82" t="n">
        <v>19.48</v>
      </c>
      <c r="S82" t="n">
        <v>13.89</v>
      </c>
      <c r="T82" t="n">
        <v>1120.98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167.4915220804505</v>
      </c>
      <c r="AB82" t="n">
        <v>229.169289714819</v>
      </c>
      <c r="AC82" t="n">
        <v>207.2976943456209</v>
      </c>
      <c r="AD82" t="n">
        <v>167491.5220804505</v>
      </c>
      <c r="AE82" t="n">
        <v>229169.289714819</v>
      </c>
      <c r="AF82" t="n">
        <v>4.54024485216807e-06</v>
      </c>
      <c r="AG82" t="n">
        <v>7.03125</v>
      </c>
      <c r="AH82" t="n">
        <v>207297.6943456209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12.3465</v>
      </c>
      <c r="E83" t="n">
        <v>8.1</v>
      </c>
      <c r="F83" t="n">
        <v>5.1</v>
      </c>
      <c r="G83" t="n">
        <v>76.48</v>
      </c>
      <c r="H83" t="n">
        <v>1.3</v>
      </c>
      <c r="I83" t="n">
        <v>4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76.27</v>
      </c>
      <c r="Q83" t="n">
        <v>202.81</v>
      </c>
      <c r="R83" t="n">
        <v>19.53</v>
      </c>
      <c r="S83" t="n">
        <v>13.89</v>
      </c>
      <c r="T83" t="n">
        <v>1143.41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167.4224947205922</v>
      </c>
      <c r="AB83" t="n">
        <v>229.0748434357887</v>
      </c>
      <c r="AC83" t="n">
        <v>207.2122618869051</v>
      </c>
      <c r="AD83" t="n">
        <v>167422.4947205922</v>
      </c>
      <c r="AE83" t="n">
        <v>229074.8434357887</v>
      </c>
      <c r="AF83" t="n">
        <v>4.540097762782e-06</v>
      </c>
      <c r="AG83" t="n">
        <v>7.03125</v>
      </c>
      <c r="AH83" t="n">
        <v>207212.2618869051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12.355</v>
      </c>
      <c r="E84" t="n">
        <v>8.09</v>
      </c>
      <c r="F84" t="n">
        <v>5.09</v>
      </c>
      <c r="G84" t="n">
        <v>76.40000000000001</v>
      </c>
      <c r="H84" t="n">
        <v>1.31</v>
      </c>
      <c r="I84" t="n">
        <v>4</v>
      </c>
      <c r="J84" t="n">
        <v>292.26</v>
      </c>
      <c r="K84" t="n">
        <v>59.19</v>
      </c>
      <c r="L84" t="n">
        <v>21.5</v>
      </c>
      <c r="M84" t="n">
        <v>2</v>
      </c>
      <c r="N84" t="n">
        <v>81.56999999999999</v>
      </c>
      <c r="O84" t="n">
        <v>36279.9</v>
      </c>
      <c r="P84" t="n">
        <v>76.05</v>
      </c>
      <c r="Q84" t="n">
        <v>202.81</v>
      </c>
      <c r="R84" t="n">
        <v>19.33</v>
      </c>
      <c r="S84" t="n">
        <v>13.89</v>
      </c>
      <c r="T84" t="n">
        <v>1042.93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167.2694211448196</v>
      </c>
      <c r="AB84" t="n">
        <v>228.8654014162872</v>
      </c>
      <c r="AC84" t="n">
        <v>207.022808719791</v>
      </c>
      <c r="AD84" t="n">
        <v>167269.4211448196</v>
      </c>
      <c r="AE84" t="n">
        <v>228865.4014162872</v>
      </c>
      <c r="AF84" t="n">
        <v>4.543223412235987e-06</v>
      </c>
      <c r="AG84" t="n">
        <v>7.022569444444445</v>
      </c>
      <c r="AH84" t="n">
        <v>207022.8087197909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12.3499</v>
      </c>
      <c r="E85" t="n">
        <v>8.1</v>
      </c>
      <c r="F85" t="n">
        <v>5.1</v>
      </c>
      <c r="G85" t="n">
        <v>76.45</v>
      </c>
      <c r="H85" t="n">
        <v>1.32</v>
      </c>
      <c r="I85" t="n">
        <v>4</v>
      </c>
      <c r="J85" t="n">
        <v>292.77</v>
      </c>
      <c r="K85" t="n">
        <v>59.19</v>
      </c>
      <c r="L85" t="n">
        <v>21.75</v>
      </c>
      <c r="M85" t="n">
        <v>2</v>
      </c>
      <c r="N85" t="n">
        <v>81.83</v>
      </c>
      <c r="O85" t="n">
        <v>36343.13</v>
      </c>
      <c r="P85" t="n">
        <v>75.89</v>
      </c>
      <c r="Q85" t="n">
        <v>202.81</v>
      </c>
      <c r="R85" t="n">
        <v>19.44</v>
      </c>
      <c r="S85" t="n">
        <v>13.89</v>
      </c>
      <c r="T85" t="n">
        <v>1100.55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167.2423572558099</v>
      </c>
      <c r="AB85" t="n">
        <v>228.8283714093696</v>
      </c>
      <c r="AC85" t="n">
        <v>206.9893128047617</v>
      </c>
      <c r="AD85" t="n">
        <v>167242.3572558099</v>
      </c>
      <c r="AE85" t="n">
        <v>228828.3714093696</v>
      </c>
      <c r="AF85" t="n">
        <v>4.541348022563595e-06</v>
      </c>
      <c r="AG85" t="n">
        <v>7.03125</v>
      </c>
      <c r="AH85" t="n">
        <v>206989.3128047617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12.3571</v>
      </c>
      <c r="E86" t="n">
        <v>8.09</v>
      </c>
      <c r="F86" t="n">
        <v>5.09</v>
      </c>
      <c r="G86" t="n">
        <v>76.38</v>
      </c>
      <c r="H86" t="n">
        <v>1.34</v>
      </c>
      <c r="I86" t="n">
        <v>4</v>
      </c>
      <c r="J86" t="n">
        <v>293.29</v>
      </c>
      <c r="K86" t="n">
        <v>59.19</v>
      </c>
      <c r="L86" t="n">
        <v>22</v>
      </c>
      <c r="M86" t="n">
        <v>2</v>
      </c>
      <c r="N86" t="n">
        <v>82.09</v>
      </c>
      <c r="O86" t="n">
        <v>36406.47</v>
      </c>
      <c r="P86" t="n">
        <v>75.76000000000001</v>
      </c>
      <c r="Q86" t="n">
        <v>202.81</v>
      </c>
      <c r="R86" t="n">
        <v>19.28</v>
      </c>
      <c r="S86" t="n">
        <v>13.89</v>
      </c>
      <c r="T86" t="n">
        <v>1019.73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167.1338995660007</v>
      </c>
      <c r="AB86" t="n">
        <v>228.6799748133571</v>
      </c>
      <c r="AC86" t="n">
        <v>206.8550789715967</v>
      </c>
      <c r="AD86" t="n">
        <v>167133.8995660007</v>
      </c>
      <c r="AE86" t="n">
        <v>228679.9748133571</v>
      </c>
      <c r="AF86" t="n">
        <v>4.543995631512855e-06</v>
      </c>
      <c r="AG86" t="n">
        <v>7.022569444444445</v>
      </c>
      <c r="AH86" t="n">
        <v>206855.0789715967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12.355</v>
      </c>
      <c r="E87" t="n">
        <v>8.09</v>
      </c>
      <c r="F87" t="n">
        <v>5.09</v>
      </c>
      <c r="G87" t="n">
        <v>76.40000000000001</v>
      </c>
      <c r="H87" t="n">
        <v>1.35</v>
      </c>
      <c r="I87" t="n">
        <v>4</v>
      </c>
      <c r="J87" t="n">
        <v>293.8</v>
      </c>
      <c r="K87" t="n">
        <v>59.19</v>
      </c>
      <c r="L87" t="n">
        <v>22.25</v>
      </c>
      <c r="M87" t="n">
        <v>2</v>
      </c>
      <c r="N87" t="n">
        <v>82.36</v>
      </c>
      <c r="O87" t="n">
        <v>36469.92</v>
      </c>
      <c r="P87" t="n">
        <v>75.53</v>
      </c>
      <c r="Q87" t="n">
        <v>202.81</v>
      </c>
      <c r="R87" t="n">
        <v>19.3</v>
      </c>
      <c r="S87" t="n">
        <v>13.89</v>
      </c>
      <c r="T87" t="n">
        <v>1032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167.0403787769671</v>
      </c>
      <c r="AB87" t="n">
        <v>228.5520155439553</v>
      </c>
      <c r="AC87" t="n">
        <v>206.7393319552746</v>
      </c>
      <c r="AD87" t="n">
        <v>167040.3787769671</v>
      </c>
      <c r="AE87" t="n">
        <v>228552.0155439553</v>
      </c>
      <c r="AF87" t="n">
        <v>4.543223412235987e-06</v>
      </c>
      <c r="AG87" t="n">
        <v>7.022569444444445</v>
      </c>
      <c r="AH87" t="n">
        <v>206739.3319552746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12.3512</v>
      </c>
      <c r="E88" t="n">
        <v>8.1</v>
      </c>
      <c r="F88" t="n">
        <v>5.1</v>
      </c>
      <c r="G88" t="n">
        <v>76.44</v>
      </c>
      <c r="H88" t="n">
        <v>1.36</v>
      </c>
      <c r="I88" t="n">
        <v>4</v>
      </c>
      <c r="J88" t="n">
        <v>294.32</v>
      </c>
      <c r="K88" t="n">
        <v>59.19</v>
      </c>
      <c r="L88" t="n">
        <v>22.5</v>
      </c>
      <c r="M88" t="n">
        <v>2</v>
      </c>
      <c r="N88" t="n">
        <v>82.62</v>
      </c>
      <c r="O88" t="n">
        <v>36533.49</v>
      </c>
      <c r="P88" t="n">
        <v>75.34999999999999</v>
      </c>
      <c r="Q88" t="n">
        <v>202.81</v>
      </c>
      <c r="R88" t="n">
        <v>19.43</v>
      </c>
      <c r="S88" t="n">
        <v>13.89</v>
      </c>
      <c r="T88" t="n">
        <v>1094.06</v>
      </c>
      <c r="U88" t="n">
        <v>0.72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166.9995993297291</v>
      </c>
      <c r="AB88" t="n">
        <v>228.4962193051821</v>
      </c>
      <c r="AC88" t="n">
        <v>206.6888608312193</v>
      </c>
      <c r="AD88" t="n">
        <v>166999.599329729</v>
      </c>
      <c r="AE88" t="n">
        <v>228496.2193051821</v>
      </c>
      <c r="AF88" t="n">
        <v>4.541826063068322e-06</v>
      </c>
      <c r="AG88" t="n">
        <v>7.03125</v>
      </c>
      <c r="AH88" t="n">
        <v>206688.8608312193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12.3601</v>
      </c>
      <c r="E89" t="n">
        <v>8.09</v>
      </c>
      <c r="F89" t="n">
        <v>5.09</v>
      </c>
      <c r="G89" t="n">
        <v>76.34999999999999</v>
      </c>
      <c r="H89" t="n">
        <v>1.37</v>
      </c>
      <c r="I89" t="n">
        <v>4</v>
      </c>
      <c r="J89" t="n">
        <v>294.83</v>
      </c>
      <c r="K89" t="n">
        <v>59.19</v>
      </c>
      <c r="L89" t="n">
        <v>22.75</v>
      </c>
      <c r="M89" t="n">
        <v>2</v>
      </c>
      <c r="N89" t="n">
        <v>82.89</v>
      </c>
      <c r="O89" t="n">
        <v>36597.16</v>
      </c>
      <c r="P89" t="n">
        <v>75.04000000000001</v>
      </c>
      <c r="Q89" t="n">
        <v>202.81</v>
      </c>
      <c r="R89" t="n">
        <v>19.28</v>
      </c>
      <c r="S89" t="n">
        <v>13.89</v>
      </c>
      <c r="T89" t="n">
        <v>1019.77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166.8057759794328</v>
      </c>
      <c r="AB89" t="n">
        <v>228.2310216464241</v>
      </c>
      <c r="AC89" t="n">
        <v>206.4489732648059</v>
      </c>
      <c r="AD89" t="n">
        <v>166805.7759794328</v>
      </c>
      <c r="AE89" t="n">
        <v>228231.0216464241</v>
      </c>
      <c r="AF89" t="n">
        <v>4.545098801908379e-06</v>
      </c>
      <c r="AG89" t="n">
        <v>7.022569444444445</v>
      </c>
      <c r="AH89" t="n">
        <v>206448.9732648059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12.3656</v>
      </c>
      <c r="E90" t="n">
        <v>8.09</v>
      </c>
      <c r="F90" t="n">
        <v>5.09</v>
      </c>
      <c r="G90" t="n">
        <v>76.3</v>
      </c>
      <c r="H90" t="n">
        <v>1.39</v>
      </c>
      <c r="I90" t="n">
        <v>4</v>
      </c>
      <c r="J90" t="n">
        <v>295.35</v>
      </c>
      <c r="K90" t="n">
        <v>59.19</v>
      </c>
      <c r="L90" t="n">
        <v>23</v>
      </c>
      <c r="M90" t="n">
        <v>2</v>
      </c>
      <c r="N90" t="n">
        <v>83.16</v>
      </c>
      <c r="O90" t="n">
        <v>36660.94</v>
      </c>
      <c r="P90" t="n">
        <v>74.56</v>
      </c>
      <c r="Q90" t="n">
        <v>202.82</v>
      </c>
      <c r="R90" t="n">
        <v>19.06</v>
      </c>
      <c r="S90" t="n">
        <v>13.89</v>
      </c>
      <c r="T90" t="n">
        <v>909.09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166.5743039318452</v>
      </c>
      <c r="AB90" t="n">
        <v>227.914311379089</v>
      </c>
      <c r="AC90" t="n">
        <v>206.1624893808794</v>
      </c>
      <c r="AD90" t="n">
        <v>166574.3039318452</v>
      </c>
      <c r="AE90" t="n">
        <v>227914.311379089</v>
      </c>
      <c r="AF90" t="n">
        <v>4.547121280966841e-06</v>
      </c>
      <c r="AG90" t="n">
        <v>7.022569444444445</v>
      </c>
      <c r="AH90" t="n">
        <v>206162.4893808794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12.3601</v>
      </c>
      <c r="E91" t="n">
        <v>8.09</v>
      </c>
      <c r="F91" t="n">
        <v>5.09</v>
      </c>
      <c r="G91" t="n">
        <v>76.34999999999999</v>
      </c>
      <c r="H91" t="n">
        <v>1.4</v>
      </c>
      <c r="I91" t="n">
        <v>4</v>
      </c>
      <c r="J91" t="n">
        <v>295.87</v>
      </c>
      <c r="K91" t="n">
        <v>59.19</v>
      </c>
      <c r="L91" t="n">
        <v>23.25</v>
      </c>
      <c r="M91" t="n">
        <v>2</v>
      </c>
      <c r="N91" t="n">
        <v>83.43000000000001</v>
      </c>
      <c r="O91" t="n">
        <v>36724.83</v>
      </c>
      <c r="P91" t="n">
        <v>74.5</v>
      </c>
      <c r="Q91" t="n">
        <v>202.81</v>
      </c>
      <c r="R91" t="n">
        <v>19.18</v>
      </c>
      <c r="S91" t="n">
        <v>13.89</v>
      </c>
      <c r="T91" t="n">
        <v>970.7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166.5680224316332</v>
      </c>
      <c r="AB91" t="n">
        <v>227.9057167533787</v>
      </c>
      <c r="AC91" t="n">
        <v>206.1547150141843</v>
      </c>
      <c r="AD91" t="n">
        <v>166568.0224316332</v>
      </c>
      <c r="AE91" t="n">
        <v>227905.7167533787</v>
      </c>
      <c r="AF91" t="n">
        <v>4.545098801908379e-06</v>
      </c>
      <c r="AG91" t="n">
        <v>7.022569444444445</v>
      </c>
      <c r="AH91" t="n">
        <v>206154.7150141843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12.3597</v>
      </c>
      <c r="E92" t="n">
        <v>8.09</v>
      </c>
      <c r="F92" t="n">
        <v>5.09</v>
      </c>
      <c r="G92" t="n">
        <v>76.34999999999999</v>
      </c>
      <c r="H92" t="n">
        <v>1.41</v>
      </c>
      <c r="I92" t="n">
        <v>4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74.31999999999999</v>
      </c>
      <c r="Q92" t="n">
        <v>202.81</v>
      </c>
      <c r="R92" t="n">
        <v>19.2</v>
      </c>
      <c r="S92" t="n">
        <v>13.89</v>
      </c>
      <c r="T92" t="n">
        <v>980.01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166.4902329327223</v>
      </c>
      <c r="AB92" t="n">
        <v>227.7992817291383</v>
      </c>
      <c r="AC92" t="n">
        <v>206.0584379992749</v>
      </c>
      <c r="AD92" t="n">
        <v>166490.2329327223</v>
      </c>
      <c r="AE92" t="n">
        <v>227799.2817291383</v>
      </c>
      <c r="AF92" t="n">
        <v>4.544951712522308e-06</v>
      </c>
      <c r="AG92" t="n">
        <v>7.022569444444445</v>
      </c>
      <c r="AH92" t="n">
        <v>206058.4379992749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12.3622</v>
      </c>
      <c r="E93" t="n">
        <v>8.09</v>
      </c>
      <c r="F93" t="n">
        <v>5.09</v>
      </c>
      <c r="G93" t="n">
        <v>76.33</v>
      </c>
      <c r="H93" t="n">
        <v>1.42</v>
      </c>
      <c r="I93" t="n">
        <v>4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74.11</v>
      </c>
      <c r="Q93" t="n">
        <v>202.82</v>
      </c>
      <c r="R93" t="n">
        <v>19.16</v>
      </c>
      <c r="S93" t="n">
        <v>13.89</v>
      </c>
      <c r="T93" t="n">
        <v>958.38</v>
      </c>
      <c r="U93" t="n">
        <v>0.73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166.3886549548878</v>
      </c>
      <c r="AB93" t="n">
        <v>227.6602982585612</v>
      </c>
      <c r="AC93" t="n">
        <v>205.9327189160651</v>
      </c>
      <c r="AD93" t="n">
        <v>166388.6549548878</v>
      </c>
      <c r="AE93" t="n">
        <v>227660.2982585612</v>
      </c>
      <c r="AF93" t="n">
        <v>4.545871021185246e-06</v>
      </c>
      <c r="AG93" t="n">
        <v>7.022569444444445</v>
      </c>
      <c r="AH93" t="n">
        <v>205932.7189160651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12.3635</v>
      </c>
      <c r="E94" t="n">
        <v>8.09</v>
      </c>
      <c r="F94" t="n">
        <v>5.09</v>
      </c>
      <c r="G94" t="n">
        <v>76.31999999999999</v>
      </c>
      <c r="H94" t="n">
        <v>1.44</v>
      </c>
      <c r="I94" t="n">
        <v>4</v>
      </c>
      <c r="J94" t="n">
        <v>297.43</v>
      </c>
      <c r="K94" t="n">
        <v>59.19</v>
      </c>
      <c r="L94" t="n">
        <v>24</v>
      </c>
      <c r="M94" t="n">
        <v>2</v>
      </c>
      <c r="N94" t="n">
        <v>84.23999999999999</v>
      </c>
      <c r="O94" t="n">
        <v>36917.19</v>
      </c>
      <c r="P94" t="n">
        <v>73.88</v>
      </c>
      <c r="Q94" t="n">
        <v>202.84</v>
      </c>
      <c r="R94" t="n">
        <v>19.14</v>
      </c>
      <c r="S94" t="n">
        <v>13.89</v>
      </c>
      <c r="T94" t="n">
        <v>947.8200000000001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166.2826789183398</v>
      </c>
      <c r="AB94" t="n">
        <v>227.5152971700235</v>
      </c>
      <c r="AC94" t="n">
        <v>205.8015565279071</v>
      </c>
      <c r="AD94" t="n">
        <v>166282.6789183398</v>
      </c>
      <c r="AE94" t="n">
        <v>227515.2971700235</v>
      </c>
      <c r="AF94" t="n">
        <v>4.546349061689974e-06</v>
      </c>
      <c r="AG94" t="n">
        <v>7.022569444444445</v>
      </c>
      <c r="AH94" t="n">
        <v>205801.5565279071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12.366</v>
      </c>
      <c r="E95" t="n">
        <v>8.09</v>
      </c>
      <c r="F95" t="n">
        <v>5.09</v>
      </c>
      <c r="G95" t="n">
        <v>76.29000000000001</v>
      </c>
      <c r="H95" t="n">
        <v>1.45</v>
      </c>
      <c r="I95" t="n">
        <v>4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73.59</v>
      </c>
      <c r="Q95" t="n">
        <v>202.81</v>
      </c>
      <c r="R95" t="n">
        <v>19.09</v>
      </c>
      <c r="S95" t="n">
        <v>13.89</v>
      </c>
      <c r="T95" t="n">
        <v>924.1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166.1459681729164</v>
      </c>
      <c r="AB95" t="n">
        <v>227.3282434968829</v>
      </c>
      <c r="AC95" t="n">
        <v>205.6323549947994</v>
      </c>
      <c r="AD95" t="n">
        <v>166145.9681729164</v>
      </c>
      <c r="AE95" t="n">
        <v>227328.2434968829</v>
      </c>
      <c r="AF95" t="n">
        <v>4.547268370352911e-06</v>
      </c>
      <c r="AG95" t="n">
        <v>7.022569444444445</v>
      </c>
      <c r="AH95" t="n">
        <v>205632.3549947994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12.3665</v>
      </c>
      <c r="E96" t="n">
        <v>8.09</v>
      </c>
      <c r="F96" t="n">
        <v>5.09</v>
      </c>
      <c r="G96" t="n">
        <v>76.29000000000001</v>
      </c>
      <c r="H96" t="n">
        <v>1.46</v>
      </c>
      <c r="I96" t="n">
        <v>4</v>
      </c>
      <c r="J96" t="n">
        <v>298.47</v>
      </c>
      <c r="K96" t="n">
        <v>59.19</v>
      </c>
      <c r="L96" t="n">
        <v>24.5</v>
      </c>
      <c r="M96" t="n">
        <v>2</v>
      </c>
      <c r="N96" t="n">
        <v>84.78</v>
      </c>
      <c r="O96" t="n">
        <v>37045.99</v>
      </c>
      <c r="P96" t="n">
        <v>73.43000000000001</v>
      </c>
      <c r="Q96" t="n">
        <v>202.81</v>
      </c>
      <c r="R96" t="n">
        <v>19.1</v>
      </c>
      <c r="S96" t="n">
        <v>13.89</v>
      </c>
      <c r="T96" t="n">
        <v>930.6799999999999</v>
      </c>
      <c r="U96" t="n">
        <v>0.73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166.0737468949446</v>
      </c>
      <c r="AB96" t="n">
        <v>227.229427158184</v>
      </c>
      <c r="AC96" t="n">
        <v>205.5429695487764</v>
      </c>
      <c r="AD96" t="n">
        <v>166073.7468949446</v>
      </c>
      <c r="AE96" t="n">
        <v>227229.427158184</v>
      </c>
      <c r="AF96" t="n">
        <v>4.547452232085498e-06</v>
      </c>
      <c r="AG96" t="n">
        <v>7.022569444444445</v>
      </c>
      <c r="AH96" t="n">
        <v>205542.9695487764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12.3694</v>
      </c>
      <c r="E97" t="n">
        <v>8.08</v>
      </c>
      <c r="F97" t="n">
        <v>5.08</v>
      </c>
      <c r="G97" t="n">
        <v>76.26000000000001</v>
      </c>
      <c r="H97" t="n">
        <v>1.47</v>
      </c>
      <c r="I97" t="n">
        <v>4</v>
      </c>
      <c r="J97" t="n">
        <v>299</v>
      </c>
      <c r="K97" t="n">
        <v>59.19</v>
      </c>
      <c r="L97" t="n">
        <v>24.75</v>
      </c>
      <c r="M97" t="n">
        <v>2</v>
      </c>
      <c r="N97" t="n">
        <v>85.05</v>
      </c>
      <c r="O97" t="n">
        <v>37110.57</v>
      </c>
      <c r="P97" t="n">
        <v>73.08</v>
      </c>
      <c r="Q97" t="n">
        <v>202.81</v>
      </c>
      <c r="R97" t="n">
        <v>18.98</v>
      </c>
      <c r="S97" t="n">
        <v>13.89</v>
      </c>
      <c r="T97" t="n">
        <v>869.65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165.8848440527877</v>
      </c>
      <c r="AB97" t="n">
        <v>226.9709619557398</v>
      </c>
      <c r="AC97" t="n">
        <v>205.3091719024951</v>
      </c>
      <c r="AD97" t="n">
        <v>165884.8440527877</v>
      </c>
      <c r="AE97" t="n">
        <v>226970.9619557398</v>
      </c>
      <c r="AF97" t="n">
        <v>4.548518630134505e-06</v>
      </c>
      <c r="AG97" t="n">
        <v>7.013888888888889</v>
      </c>
      <c r="AH97" t="n">
        <v>205309.1719024951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12.3707</v>
      </c>
      <c r="E98" t="n">
        <v>8.08</v>
      </c>
      <c r="F98" t="n">
        <v>5.08</v>
      </c>
      <c r="G98" t="n">
        <v>76.25</v>
      </c>
      <c r="H98" t="n">
        <v>1.49</v>
      </c>
      <c r="I98" t="n">
        <v>4</v>
      </c>
      <c r="J98" t="n">
        <v>299.52</v>
      </c>
      <c r="K98" t="n">
        <v>59.19</v>
      </c>
      <c r="L98" t="n">
        <v>25</v>
      </c>
      <c r="M98" t="n">
        <v>2</v>
      </c>
      <c r="N98" t="n">
        <v>85.33</v>
      </c>
      <c r="O98" t="n">
        <v>37175.38</v>
      </c>
      <c r="P98" t="n">
        <v>72.69</v>
      </c>
      <c r="Q98" t="n">
        <v>202.81</v>
      </c>
      <c r="R98" t="n">
        <v>19.01</v>
      </c>
      <c r="S98" t="n">
        <v>13.89</v>
      </c>
      <c r="T98" t="n">
        <v>886.62</v>
      </c>
      <c r="U98" t="n">
        <v>0.73</v>
      </c>
      <c r="V98" t="n">
        <v>0.76</v>
      </c>
      <c r="W98" t="n">
        <v>0.64</v>
      </c>
      <c r="X98" t="n">
        <v>0.04</v>
      </c>
      <c r="Y98" t="n">
        <v>1</v>
      </c>
      <c r="Z98" t="n">
        <v>10</v>
      </c>
      <c r="AA98" t="n">
        <v>165.7085975069656</v>
      </c>
      <c r="AB98" t="n">
        <v>226.7298136562972</v>
      </c>
      <c r="AC98" t="n">
        <v>205.0910384582976</v>
      </c>
      <c r="AD98" t="n">
        <v>165708.5975069656</v>
      </c>
      <c r="AE98" t="n">
        <v>226729.8136562972</v>
      </c>
      <c r="AF98" t="n">
        <v>4.548996670639232e-06</v>
      </c>
      <c r="AG98" t="n">
        <v>7.013888888888889</v>
      </c>
      <c r="AH98" t="n">
        <v>205091.0384582976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12.369</v>
      </c>
      <c r="E99" t="n">
        <v>8.08</v>
      </c>
      <c r="F99" t="n">
        <v>5.08</v>
      </c>
      <c r="G99" t="n">
        <v>76.26000000000001</v>
      </c>
      <c r="H99" t="n">
        <v>1.5</v>
      </c>
      <c r="I99" t="n">
        <v>4</v>
      </c>
      <c r="J99" t="n">
        <v>300.05</v>
      </c>
      <c r="K99" t="n">
        <v>59.19</v>
      </c>
      <c r="L99" t="n">
        <v>25.25</v>
      </c>
      <c r="M99" t="n">
        <v>2</v>
      </c>
      <c r="N99" t="n">
        <v>85.59999999999999</v>
      </c>
      <c r="O99" t="n">
        <v>37240.19</v>
      </c>
      <c r="P99" t="n">
        <v>72.2</v>
      </c>
      <c r="Q99" t="n">
        <v>202.81</v>
      </c>
      <c r="R99" t="n">
        <v>19.05</v>
      </c>
      <c r="S99" t="n">
        <v>13.89</v>
      </c>
      <c r="T99" t="n">
        <v>902.5599999999999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165.499113667315</v>
      </c>
      <c r="AB99" t="n">
        <v>226.4431886251128</v>
      </c>
      <c r="AC99" t="n">
        <v>204.8317685178085</v>
      </c>
      <c r="AD99" t="n">
        <v>165499.113667315</v>
      </c>
      <c r="AE99" t="n">
        <v>226443.1886251128</v>
      </c>
      <c r="AF99" t="n">
        <v>4.548371540748436e-06</v>
      </c>
      <c r="AG99" t="n">
        <v>7.013888888888889</v>
      </c>
      <c r="AH99" t="n">
        <v>204831.7685178085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12.3618</v>
      </c>
      <c r="E100" t="n">
        <v>8.09</v>
      </c>
      <c r="F100" t="n">
        <v>5.09</v>
      </c>
      <c r="G100" t="n">
        <v>76.33</v>
      </c>
      <c r="H100" t="n">
        <v>1.51</v>
      </c>
      <c r="I100" t="n">
        <v>4</v>
      </c>
      <c r="J100" t="n">
        <v>300.57</v>
      </c>
      <c r="K100" t="n">
        <v>59.19</v>
      </c>
      <c r="L100" t="n">
        <v>25.5</v>
      </c>
      <c r="M100" t="n">
        <v>2</v>
      </c>
      <c r="N100" t="n">
        <v>85.88</v>
      </c>
      <c r="O100" t="n">
        <v>37305.12</v>
      </c>
      <c r="P100" t="n">
        <v>71.93000000000001</v>
      </c>
      <c r="Q100" t="n">
        <v>202.81</v>
      </c>
      <c r="R100" t="n">
        <v>19.19</v>
      </c>
      <c r="S100" t="n">
        <v>13.89</v>
      </c>
      <c r="T100" t="n">
        <v>973.89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165.4304252674154</v>
      </c>
      <c r="AB100" t="n">
        <v>226.3492061260518</v>
      </c>
      <c r="AC100" t="n">
        <v>204.7467555765526</v>
      </c>
      <c r="AD100" t="n">
        <v>165430.4252674154</v>
      </c>
      <c r="AE100" t="n">
        <v>226349.2061260518</v>
      </c>
      <c r="AF100" t="n">
        <v>4.545723931799176e-06</v>
      </c>
      <c r="AG100" t="n">
        <v>7.022569444444445</v>
      </c>
      <c r="AH100" t="n">
        <v>204746.7555765526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12.4701</v>
      </c>
      <c r="E101" t="n">
        <v>8.02</v>
      </c>
      <c r="F101" t="n">
        <v>5.07</v>
      </c>
      <c r="G101" t="n">
        <v>101.35</v>
      </c>
      <c r="H101" t="n">
        <v>1.52</v>
      </c>
      <c r="I101" t="n">
        <v>3</v>
      </c>
      <c r="J101" t="n">
        <v>301.1</v>
      </c>
      <c r="K101" t="n">
        <v>59.19</v>
      </c>
      <c r="L101" t="n">
        <v>25.75</v>
      </c>
      <c r="M101" t="n">
        <v>1</v>
      </c>
      <c r="N101" t="n">
        <v>86.16</v>
      </c>
      <c r="O101" t="n">
        <v>37370.16</v>
      </c>
      <c r="P101" t="n">
        <v>71.45999999999999</v>
      </c>
      <c r="Q101" t="n">
        <v>202.81</v>
      </c>
      <c r="R101" t="n">
        <v>18.54</v>
      </c>
      <c r="S101" t="n">
        <v>13.89</v>
      </c>
      <c r="T101" t="n">
        <v>656.5599999999999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164.6232084423625</v>
      </c>
      <c r="AB101" t="n">
        <v>225.2447364541221</v>
      </c>
      <c r="AC101" t="n">
        <v>203.7476949399786</v>
      </c>
      <c r="AD101" t="n">
        <v>164623.2084423625</v>
      </c>
      <c r="AE101" t="n">
        <v>225244.7364541221</v>
      </c>
      <c r="AF101" t="n">
        <v>4.585548383077619e-06</v>
      </c>
      <c r="AG101" t="n">
        <v>6.961805555555555</v>
      </c>
      <c r="AH101" t="n">
        <v>203747.6949399786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12.4662</v>
      </c>
      <c r="E102" t="n">
        <v>8.02</v>
      </c>
      <c r="F102" t="n">
        <v>5.07</v>
      </c>
      <c r="G102" t="n">
        <v>101.4</v>
      </c>
      <c r="H102" t="n">
        <v>1.54</v>
      </c>
      <c r="I102" t="n">
        <v>3</v>
      </c>
      <c r="J102" t="n">
        <v>301.63</v>
      </c>
      <c r="K102" t="n">
        <v>59.19</v>
      </c>
      <c r="L102" t="n">
        <v>26</v>
      </c>
      <c r="M102" t="n">
        <v>1</v>
      </c>
      <c r="N102" t="n">
        <v>86.44</v>
      </c>
      <c r="O102" t="n">
        <v>37435.32</v>
      </c>
      <c r="P102" t="n">
        <v>71.61</v>
      </c>
      <c r="Q102" t="n">
        <v>202.81</v>
      </c>
      <c r="R102" t="n">
        <v>18.61</v>
      </c>
      <c r="S102" t="n">
        <v>13.89</v>
      </c>
      <c r="T102" t="n">
        <v>688.16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164.7022884046294</v>
      </c>
      <c r="AB102" t="n">
        <v>225.3529371472572</v>
      </c>
      <c r="AC102" t="n">
        <v>203.8455691108215</v>
      </c>
      <c r="AD102" t="n">
        <v>164702.2884046294</v>
      </c>
      <c r="AE102" t="n">
        <v>225352.9371472572</v>
      </c>
      <c r="AF102" t="n">
        <v>4.584114261563437e-06</v>
      </c>
      <c r="AG102" t="n">
        <v>6.961805555555555</v>
      </c>
      <c r="AH102" t="n">
        <v>203845.5691108215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12.4667</v>
      </c>
      <c r="E103" t="n">
        <v>8.02</v>
      </c>
      <c r="F103" t="n">
        <v>5.07</v>
      </c>
      <c r="G103" t="n">
        <v>101.39</v>
      </c>
      <c r="H103" t="n">
        <v>1.55</v>
      </c>
      <c r="I103" t="n">
        <v>3</v>
      </c>
      <c r="J103" t="n">
        <v>302.16</v>
      </c>
      <c r="K103" t="n">
        <v>59.19</v>
      </c>
      <c r="L103" t="n">
        <v>26.25</v>
      </c>
      <c r="M103" t="n">
        <v>1</v>
      </c>
      <c r="N103" t="n">
        <v>86.72</v>
      </c>
      <c r="O103" t="n">
        <v>37500.6</v>
      </c>
      <c r="P103" t="n">
        <v>71.78</v>
      </c>
      <c r="Q103" t="n">
        <v>202.81</v>
      </c>
      <c r="R103" t="n">
        <v>18.62</v>
      </c>
      <c r="S103" t="n">
        <v>13.89</v>
      </c>
      <c r="T103" t="n">
        <v>696.62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164.77475011758</v>
      </c>
      <c r="AB103" t="n">
        <v>225.4520824597014</v>
      </c>
      <c r="AC103" t="n">
        <v>203.9352521337974</v>
      </c>
      <c r="AD103" t="n">
        <v>164774.75011758</v>
      </c>
      <c r="AE103" t="n">
        <v>225452.0824597014</v>
      </c>
      <c r="AF103" t="n">
        <v>4.584298123296024e-06</v>
      </c>
      <c r="AG103" t="n">
        <v>6.961805555555555</v>
      </c>
      <c r="AH103" t="n">
        <v>203935.2521337974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12.4693</v>
      </c>
      <c r="E104" t="n">
        <v>8.02</v>
      </c>
      <c r="F104" t="n">
        <v>5.07</v>
      </c>
      <c r="G104" t="n">
        <v>101.36</v>
      </c>
      <c r="H104" t="n">
        <v>1.56</v>
      </c>
      <c r="I104" t="n">
        <v>3</v>
      </c>
      <c r="J104" t="n">
        <v>302.69</v>
      </c>
      <c r="K104" t="n">
        <v>59.19</v>
      </c>
      <c r="L104" t="n">
        <v>26.5</v>
      </c>
      <c r="M104" t="n">
        <v>1</v>
      </c>
      <c r="N104" t="n">
        <v>87</v>
      </c>
      <c r="O104" t="n">
        <v>37566</v>
      </c>
      <c r="P104" t="n">
        <v>71.87</v>
      </c>
      <c r="Q104" t="n">
        <v>202.81</v>
      </c>
      <c r="R104" t="n">
        <v>18.53</v>
      </c>
      <c r="S104" t="n">
        <v>13.89</v>
      </c>
      <c r="T104" t="n">
        <v>651.8099999999999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164.8049330764438</v>
      </c>
      <c r="AB104" t="n">
        <v>225.4933801155969</v>
      </c>
      <c r="AC104" t="n">
        <v>203.9726083993759</v>
      </c>
      <c r="AD104" t="n">
        <v>164804.9330764438</v>
      </c>
      <c r="AE104" t="n">
        <v>225493.3801155969</v>
      </c>
      <c r="AF104" t="n">
        <v>4.585254204305479e-06</v>
      </c>
      <c r="AG104" t="n">
        <v>6.961805555555555</v>
      </c>
      <c r="AH104" t="n">
        <v>203972.6083993759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12.4714</v>
      </c>
      <c r="E105" t="n">
        <v>8.02</v>
      </c>
      <c r="F105" t="n">
        <v>5.07</v>
      </c>
      <c r="G105" t="n">
        <v>101.33</v>
      </c>
      <c r="H105" t="n">
        <v>1.57</v>
      </c>
      <c r="I105" t="n">
        <v>3</v>
      </c>
      <c r="J105" t="n">
        <v>303.22</v>
      </c>
      <c r="K105" t="n">
        <v>59.19</v>
      </c>
      <c r="L105" t="n">
        <v>26.75</v>
      </c>
      <c r="M105" t="n">
        <v>1</v>
      </c>
      <c r="N105" t="n">
        <v>87.28</v>
      </c>
      <c r="O105" t="n">
        <v>37631.52</v>
      </c>
      <c r="P105" t="n">
        <v>71.92</v>
      </c>
      <c r="Q105" t="n">
        <v>202.81</v>
      </c>
      <c r="R105" t="n">
        <v>18.49</v>
      </c>
      <c r="S105" t="n">
        <v>13.89</v>
      </c>
      <c r="T105" t="n">
        <v>630.99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164.8194005293733</v>
      </c>
      <c r="AB105" t="n">
        <v>225.513175122954</v>
      </c>
      <c r="AC105" t="n">
        <v>203.9905141990133</v>
      </c>
      <c r="AD105" t="n">
        <v>164819.4005293733</v>
      </c>
      <c r="AE105" t="n">
        <v>225513.175122954</v>
      </c>
      <c r="AF105" t="n">
        <v>4.586026423582346e-06</v>
      </c>
      <c r="AG105" t="n">
        <v>6.961805555555555</v>
      </c>
      <c r="AH105" t="n">
        <v>203990.5141990133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12.4719</v>
      </c>
      <c r="E106" t="n">
        <v>8.02</v>
      </c>
      <c r="F106" t="n">
        <v>5.07</v>
      </c>
      <c r="G106" t="n">
        <v>101.33</v>
      </c>
      <c r="H106" t="n">
        <v>1.58</v>
      </c>
      <c r="I106" t="n">
        <v>3</v>
      </c>
      <c r="J106" t="n">
        <v>303.75</v>
      </c>
      <c r="K106" t="n">
        <v>59.19</v>
      </c>
      <c r="L106" t="n">
        <v>27</v>
      </c>
      <c r="M106" t="n">
        <v>1</v>
      </c>
      <c r="N106" t="n">
        <v>87.56</v>
      </c>
      <c r="O106" t="n">
        <v>37697.16</v>
      </c>
      <c r="P106" t="n">
        <v>71.89</v>
      </c>
      <c r="Q106" t="n">
        <v>202.81</v>
      </c>
      <c r="R106" t="n">
        <v>18.48</v>
      </c>
      <c r="S106" t="n">
        <v>13.89</v>
      </c>
      <c r="T106" t="n">
        <v>624.09</v>
      </c>
      <c r="U106" t="n">
        <v>0.75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164.8045598208516</v>
      </c>
      <c r="AB106" t="n">
        <v>225.4928694108287</v>
      </c>
      <c r="AC106" t="n">
        <v>203.972146435554</v>
      </c>
      <c r="AD106" t="n">
        <v>164804.5598208515</v>
      </c>
      <c r="AE106" t="n">
        <v>225492.8694108287</v>
      </c>
      <c r="AF106" t="n">
        <v>4.586210285314933e-06</v>
      </c>
      <c r="AG106" t="n">
        <v>6.961805555555555</v>
      </c>
      <c r="AH106" t="n">
        <v>203972.146435554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12.4706</v>
      </c>
      <c r="E107" t="n">
        <v>8.02</v>
      </c>
      <c r="F107" t="n">
        <v>5.07</v>
      </c>
      <c r="G107" t="n">
        <v>101.34</v>
      </c>
      <c r="H107" t="n">
        <v>1.6</v>
      </c>
      <c r="I107" t="n">
        <v>3</v>
      </c>
      <c r="J107" t="n">
        <v>304.29</v>
      </c>
      <c r="K107" t="n">
        <v>59.19</v>
      </c>
      <c r="L107" t="n">
        <v>27.25</v>
      </c>
      <c r="M107" t="n">
        <v>1</v>
      </c>
      <c r="N107" t="n">
        <v>87.84</v>
      </c>
      <c r="O107" t="n">
        <v>37762.92</v>
      </c>
      <c r="P107" t="n">
        <v>72.02</v>
      </c>
      <c r="Q107" t="n">
        <v>202.81</v>
      </c>
      <c r="R107" t="n">
        <v>18.52</v>
      </c>
      <c r="S107" t="n">
        <v>13.89</v>
      </c>
      <c r="T107" t="n">
        <v>644.83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164.865840057356</v>
      </c>
      <c r="AB107" t="n">
        <v>225.5767157339073</v>
      </c>
      <c r="AC107" t="n">
        <v>204.047990583237</v>
      </c>
      <c r="AD107" t="n">
        <v>164865.840057356</v>
      </c>
      <c r="AE107" t="n">
        <v>225576.7157339073</v>
      </c>
      <c r="AF107" t="n">
        <v>4.585732244810206e-06</v>
      </c>
      <c r="AG107" t="n">
        <v>6.961805555555555</v>
      </c>
      <c r="AH107" t="n">
        <v>204047.990583237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12.4706</v>
      </c>
      <c r="E108" t="n">
        <v>8.02</v>
      </c>
      <c r="F108" t="n">
        <v>5.07</v>
      </c>
      <c r="G108" t="n">
        <v>101.34</v>
      </c>
      <c r="H108" t="n">
        <v>1.61</v>
      </c>
      <c r="I108" t="n">
        <v>3</v>
      </c>
      <c r="J108" t="n">
        <v>304.82</v>
      </c>
      <c r="K108" t="n">
        <v>59.19</v>
      </c>
      <c r="L108" t="n">
        <v>27.5</v>
      </c>
      <c r="M108" t="n">
        <v>1</v>
      </c>
      <c r="N108" t="n">
        <v>88.13</v>
      </c>
      <c r="O108" t="n">
        <v>37828.81</v>
      </c>
      <c r="P108" t="n">
        <v>72.06</v>
      </c>
      <c r="Q108" t="n">
        <v>202.81</v>
      </c>
      <c r="R108" t="n">
        <v>18.5</v>
      </c>
      <c r="S108" t="n">
        <v>13.89</v>
      </c>
      <c r="T108" t="n">
        <v>636.22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164.8832953796884</v>
      </c>
      <c r="AB108" t="n">
        <v>225.600598875997</v>
      </c>
      <c r="AC108" t="n">
        <v>204.0695943517659</v>
      </c>
      <c r="AD108" t="n">
        <v>164883.2953796884</v>
      </c>
      <c r="AE108" t="n">
        <v>225600.598875997</v>
      </c>
      <c r="AF108" t="n">
        <v>4.585732244810206e-06</v>
      </c>
      <c r="AG108" t="n">
        <v>6.961805555555555</v>
      </c>
      <c r="AH108" t="n">
        <v>204069.5943517659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12.4688</v>
      </c>
      <c r="E109" t="n">
        <v>8.02</v>
      </c>
      <c r="F109" t="n">
        <v>5.07</v>
      </c>
      <c r="G109" t="n">
        <v>101.37</v>
      </c>
      <c r="H109" t="n">
        <v>1.62</v>
      </c>
      <c r="I109" t="n">
        <v>3</v>
      </c>
      <c r="J109" t="n">
        <v>305.36</v>
      </c>
      <c r="K109" t="n">
        <v>59.19</v>
      </c>
      <c r="L109" t="n">
        <v>27.75</v>
      </c>
      <c r="M109" t="n">
        <v>1</v>
      </c>
      <c r="N109" t="n">
        <v>88.41</v>
      </c>
      <c r="O109" t="n">
        <v>37894.82</v>
      </c>
      <c r="P109" t="n">
        <v>72.41</v>
      </c>
      <c r="Q109" t="n">
        <v>202.81</v>
      </c>
      <c r="R109" t="n">
        <v>18.57</v>
      </c>
      <c r="S109" t="n">
        <v>13.89</v>
      </c>
      <c r="T109" t="n">
        <v>668.35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165.0423643824263</v>
      </c>
      <c r="AB109" t="n">
        <v>225.8182441031719</v>
      </c>
      <c r="AC109" t="n">
        <v>204.2664678239263</v>
      </c>
      <c r="AD109" t="n">
        <v>165042.3643824263</v>
      </c>
      <c r="AE109" t="n">
        <v>225818.2441031719</v>
      </c>
      <c r="AF109" t="n">
        <v>4.585070342572891e-06</v>
      </c>
      <c r="AG109" t="n">
        <v>6.961805555555555</v>
      </c>
      <c r="AH109" t="n">
        <v>204266.4678239263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12.4658</v>
      </c>
      <c r="E110" t="n">
        <v>8.02</v>
      </c>
      <c r="F110" t="n">
        <v>5.07</v>
      </c>
      <c r="G110" t="n">
        <v>101.41</v>
      </c>
      <c r="H110" t="n">
        <v>1.63</v>
      </c>
      <c r="I110" t="n">
        <v>3</v>
      </c>
      <c r="J110" t="n">
        <v>305.89</v>
      </c>
      <c r="K110" t="n">
        <v>59.19</v>
      </c>
      <c r="L110" t="n">
        <v>28</v>
      </c>
      <c r="M110" t="n">
        <v>1</v>
      </c>
      <c r="N110" t="n">
        <v>88.7</v>
      </c>
      <c r="O110" t="n">
        <v>37960.95</v>
      </c>
      <c r="P110" t="n">
        <v>72.55</v>
      </c>
      <c r="Q110" t="n">
        <v>202.81</v>
      </c>
      <c r="R110" t="n">
        <v>18.6</v>
      </c>
      <c r="S110" t="n">
        <v>13.89</v>
      </c>
      <c r="T110" t="n">
        <v>685.4299999999999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165.1140438209343</v>
      </c>
      <c r="AB110" t="n">
        <v>225.9163190732122</v>
      </c>
      <c r="AC110" t="n">
        <v>204.3551826564751</v>
      </c>
      <c r="AD110" t="n">
        <v>165114.0438209343</v>
      </c>
      <c r="AE110" t="n">
        <v>225916.3190732122</v>
      </c>
      <c r="AF110" t="n">
        <v>4.583967172177367e-06</v>
      </c>
      <c r="AG110" t="n">
        <v>6.961805555555555</v>
      </c>
      <c r="AH110" t="n">
        <v>204355.1826564751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12.4624</v>
      </c>
      <c r="E111" t="n">
        <v>8.02</v>
      </c>
      <c r="F111" t="n">
        <v>5.07</v>
      </c>
      <c r="G111" t="n">
        <v>101.45</v>
      </c>
      <c r="H111" t="n">
        <v>1.64</v>
      </c>
      <c r="I111" t="n">
        <v>3</v>
      </c>
      <c r="J111" t="n">
        <v>306.43</v>
      </c>
      <c r="K111" t="n">
        <v>59.19</v>
      </c>
      <c r="L111" t="n">
        <v>28.25</v>
      </c>
      <c r="M111" t="n">
        <v>1</v>
      </c>
      <c r="N111" t="n">
        <v>88.98999999999999</v>
      </c>
      <c r="O111" t="n">
        <v>38027.2</v>
      </c>
      <c r="P111" t="n">
        <v>72.59</v>
      </c>
      <c r="Q111" t="n">
        <v>202.81</v>
      </c>
      <c r="R111" t="n">
        <v>18.64</v>
      </c>
      <c r="S111" t="n">
        <v>13.89</v>
      </c>
      <c r="T111" t="n">
        <v>707.22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165.1435040407934</v>
      </c>
      <c r="AB111" t="n">
        <v>225.9566278457166</v>
      </c>
      <c r="AC111" t="n">
        <v>204.3916444163054</v>
      </c>
      <c r="AD111" t="n">
        <v>165143.5040407934</v>
      </c>
      <c r="AE111" t="n">
        <v>225956.6278457166</v>
      </c>
      <c r="AF111" t="n">
        <v>4.582716912395772e-06</v>
      </c>
      <c r="AG111" t="n">
        <v>6.961805555555555</v>
      </c>
      <c r="AH111" t="n">
        <v>204391.6444163054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12.4693</v>
      </c>
      <c r="E112" t="n">
        <v>8.02</v>
      </c>
      <c r="F112" t="n">
        <v>5.07</v>
      </c>
      <c r="G112" t="n">
        <v>101.36</v>
      </c>
      <c r="H112" t="n">
        <v>1.65</v>
      </c>
      <c r="I112" t="n">
        <v>3</v>
      </c>
      <c r="J112" t="n">
        <v>306.97</v>
      </c>
      <c r="K112" t="n">
        <v>59.19</v>
      </c>
      <c r="L112" t="n">
        <v>28.5</v>
      </c>
      <c r="M112" t="n">
        <v>1</v>
      </c>
      <c r="N112" t="n">
        <v>89.27</v>
      </c>
      <c r="O112" t="n">
        <v>38093.58</v>
      </c>
      <c r="P112" t="n">
        <v>72.40000000000001</v>
      </c>
      <c r="Q112" t="n">
        <v>202.81</v>
      </c>
      <c r="R112" t="n">
        <v>18.53</v>
      </c>
      <c r="S112" t="n">
        <v>13.89</v>
      </c>
      <c r="T112" t="n">
        <v>649.11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165.0362402100028</v>
      </c>
      <c r="AB112" t="n">
        <v>225.8098647402828</v>
      </c>
      <c r="AC112" t="n">
        <v>204.2588881756708</v>
      </c>
      <c r="AD112" t="n">
        <v>165036.2402100028</v>
      </c>
      <c r="AE112" t="n">
        <v>225809.8647402828</v>
      </c>
      <c r="AF112" t="n">
        <v>4.585254204305479e-06</v>
      </c>
      <c r="AG112" t="n">
        <v>6.961805555555555</v>
      </c>
      <c r="AH112" t="n">
        <v>204258.8881756708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12.4649</v>
      </c>
      <c r="E113" t="n">
        <v>8.02</v>
      </c>
      <c r="F113" t="n">
        <v>5.07</v>
      </c>
      <c r="G113" t="n">
        <v>101.42</v>
      </c>
      <c r="H113" t="n">
        <v>1.67</v>
      </c>
      <c r="I113" t="n">
        <v>3</v>
      </c>
      <c r="J113" t="n">
        <v>307.51</v>
      </c>
      <c r="K113" t="n">
        <v>59.19</v>
      </c>
      <c r="L113" t="n">
        <v>28.75</v>
      </c>
      <c r="M113" t="n">
        <v>1</v>
      </c>
      <c r="N113" t="n">
        <v>89.56</v>
      </c>
      <c r="O113" t="n">
        <v>38160.09</v>
      </c>
      <c r="P113" t="n">
        <v>72.58</v>
      </c>
      <c r="Q113" t="n">
        <v>202.82</v>
      </c>
      <c r="R113" t="n">
        <v>18.6</v>
      </c>
      <c r="S113" t="n">
        <v>13.89</v>
      </c>
      <c r="T113" t="n">
        <v>682.62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165.1303153892627</v>
      </c>
      <c r="AB113" t="n">
        <v>225.9385825508501</v>
      </c>
      <c r="AC113" t="n">
        <v>204.3753213390542</v>
      </c>
      <c r="AD113" t="n">
        <v>165130.3153892627</v>
      </c>
      <c r="AE113" t="n">
        <v>225938.5825508501</v>
      </c>
      <c r="AF113" t="n">
        <v>4.583636221058709e-06</v>
      </c>
      <c r="AG113" t="n">
        <v>6.961805555555555</v>
      </c>
      <c r="AH113" t="n">
        <v>204375.3213390542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12.4641</v>
      </c>
      <c r="E114" t="n">
        <v>8.02</v>
      </c>
      <c r="F114" t="n">
        <v>5.07</v>
      </c>
      <c r="G114" t="n">
        <v>101.43</v>
      </c>
      <c r="H114" t="n">
        <v>1.68</v>
      </c>
      <c r="I114" t="n">
        <v>3</v>
      </c>
      <c r="J114" t="n">
        <v>308.05</v>
      </c>
      <c r="K114" t="n">
        <v>59.19</v>
      </c>
      <c r="L114" t="n">
        <v>29</v>
      </c>
      <c r="M114" t="n">
        <v>1</v>
      </c>
      <c r="N114" t="n">
        <v>89.84999999999999</v>
      </c>
      <c r="O114" t="n">
        <v>38226.72</v>
      </c>
      <c r="P114" t="n">
        <v>72.63</v>
      </c>
      <c r="Q114" t="n">
        <v>202.81</v>
      </c>
      <c r="R114" t="n">
        <v>18.67</v>
      </c>
      <c r="S114" t="n">
        <v>13.89</v>
      </c>
      <c r="T114" t="n">
        <v>719.1799999999999</v>
      </c>
      <c r="U114" t="n">
        <v>0.74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165.1549685596642</v>
      </c>
      <c r="AB114" t="n">
        <v>225.9723141062145</v>
      </c>
      <c r="AC114" t="n">
        <v>204.4058336021172</v>
      </c>
      <c r="AD114" t="n">
        <v>165154.9685596642</v>
      </c>
      <c r="AE114" t="n">
        <v>225972.3141062145</v>
      </c>
      <c r="AF114" t="n">
        <v>4.58334204228657e-06</v>
      </c>
      <c r="AG114" t="n">
        <v>6.961805555555555</v>
      </c>
      <c r="AH114" t="n">
        <v>204405.8336021172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12.4606</v>
      </c>
      <c r="E115" t="n">
        <v>8.029999999999999</v>
      </c>
      <c r="F115" t="n">
        <v>5.07</v>
      </c>
      <c r="G115" t="n">
        <v>101.47</v>
      </c>
      <c r="H115" t="n">
        <v>1.69</v>
      </c>
      <c r="I115" t="n">
        <v>3</v>
      </c>
      <c r="J115" t="n">
        <v>308.59</v>
      </c>
      <c r="K115" t="n">
        <v>59.19</v>
      </c>
      <c r="L115" t="n">
        <v>29.25</v>
      </c>
      <c r="M115" t="n">
        <v>1</v>
      </c>
      <c r="N115" t="n">
        <v>90.14</v>
      </c>
      <c r="O115" t="n">
        <v>38293.47</v>
      </c>
      <c r="P115" t="n">
        <v>72.69</v>
      </c>
      <c r="Q115" t="n">
        <v>202.81</v>
      </c>
      <c r="R115" t="n">
        <v>18.73</v>
      </c>
      <c r="S115" t="n">
        <v>13.89</v>
      </c>
      <c r="T115" t="n">
        <v>749.33</v>
      </c>
      <c r="U115" t="n">
        <v>0.74</v>
      </c>
      <c r="V115" t="n">
        <v>0.76</v>
      </c>
      <c r="W115" t="n">
        <v>0.64</v>
      </c>
      <c r="X115" t="n">
        <v>0.04</v>
      </c>
      <c r="Y115" t="n">
        <v>1</v>
      </c>
      <c r="Z115" t="n">
        <v>10</v>
      </c>
      <c r="AA115" t="n">
        <v>165.1935319941174</v>
      </c>
      <c r="AB115" t="n">
        <v>226.025078298532</v>
      </c>
      <c r="AC115" t="n">
        <v>204.4535620539749</v>
      </c>
      <c r="AD115" t="n">
        <v>165193.5319941174</v>
      </c>
      <c r="AE115" t="n">
        <v>226025.078298532</v>
      </c>
      <c r="AF115" t="n">
        <v>4.582055010158457e-06</v>
      </c>
      <c r="AG115" t="n">
        <v>6.970486111111111</v>
      </c>
      <c r="AH115" t="n">
        <v>204453.5620539749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12.4658</v>
      </c>
      <c r="E116" t="n">
        <v>8.02</v>
      </c>
      <c r="F116" t="n">
        <v>5.07</v>
      </c>
      <c r="G116" t="n">
        <v>101.41</v>
      </c>
      <c r="H116" t="n">
        <v>1.7</v>
      </c>
      <c r="I116" t="n">
        <v>3</v>
      </c>
      <c r="J116" t="n">
        <v>309.13</v>
      </c>
      <c r="K116" t="n">
        <v>59.19</v>
      </c>
      <c r="L116" t="n">
        <v>29.5</v>
      </c>
      <c r="M116" t="n">
        <v>1</v>
      </c>
      <c r="N116" t="n">
        <v>90.44</v>
      </c>
      <c r="O116" t="n">
        <v>38360.36</v>
      </c>
      <c r="P116" t="n">
        <v>72.67</v>
      </c>
      <c r="Q116" t="n">
        <v>202.81</v>
      </c>
      <c r="R116" t="n">
        <v>18.63</v>
      </c>
      <c r="S116" t="n">
        <v>13.89</v>
      </c>
      <c r="T116" t="n">
        <v>699.85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165.1664299516307</v>
      </c>
      <c r="AB116" t="n">
        <v>225.987996088344</v>
      </c>
      <c r="AC116" t="n">
        <v>204.420018917882</v>
      </c>
      <c r="AD116" t="n">
        <v>165166.4299516307</v>
      </c>
      <c r="AE116" t="n">
        <v>225987.996088344</v>
      </c>
      <c r="AF116" t="n">
        <v>4.583967172177367e-06</v>
      </c>
      <c r="AG116" t="n">
        <v>6.961805555555555</v>
      </c>
      <c r="AH116" t="n">
        <v>204420.018917882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12.4645</v>
      </c>
      <c r="E117" t="n">
        <v>8.02</v>
      </c>
      <c r="F117" t="n">
        <v>5.07</v>
      </c>
      <c r="G117" t="n">
        <v>101.42</v>
      </c>
      <c r="H117" t="n">
        <v>1.71</v>
      </c>
      <c r="I117" t="n">
        <v>3</v>
      </c>
      <c r="J117" t="n">
        <v>309.67</v>
      </c>
      <c r="K117" t="n">
        <v>59.19</v>
      </c>
      <c r="L117" t="n">
        <v>29.75</v>
      </c>
      <c r="M117" t="n">
        <v>1</v>
      </c>
      <c r="N117" t="n">
        <v>90.73</v>
      </c>
      <c r="O117" t="n">
        <v>38427.37</v>
      </c>
      <c r="P117" t="n">
        <v>72.75</v>
      </c>
      <c r="Q117" t="n">
        <v>202.81</v>
      </c>
      <c r="R117" t="n">
        <v>18.57</v>
      </c>
      <c r="S117" t="n">
        <v>13.89</v>
      </c>
      <c r="T117" t="n">
        <v>671.86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165.205948088754</v>
      </c>
      <c r="AB117" t="n">
        <v>226.0420665469733</v>
      </c>
      <c r="AC117" t="n">
        <v>204.4689289678281</v>
      </c>
      <c r="AD117" t="n">
        <v>165205.948088754</v>
      </c>
      <c r="AE117" t="n">
        <v>226042.0665469733</v>
      </c>
      <c r="AF117" t="n">
        <v>4.583489131672639e-06</v>
      </c>
      <c r="AG117" t="n">
        <v>6.961805555555555</v>
      </c>
      <c r="AH117" t="n">
        <v>204468.9289678281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12.4632</v>
      </c>
      <c r="E118" t="n">
        <v>8.02</v>
      </c>
      <c r="F118" t="n">
        <v>5.07</v>
      </c>
      <c r="G118" t="n">
        <v>101.44</v>
      </c>
      <c r="H118" t="n">
        <v>1.72</v>
      </c>
      <c r="I118" t="n">
        <v>3</v>
      </c>
      <c r="J118" t="n">
        <v>310.22</v>
      </c>
      <c r="K118" t="n">
        <v>59.19</v>
      </c>
      <c r="L118" t="n">
        <v>30</v>
      </c>
      <c r="M118" t="n">
        <v>1</v>
      </c>
      <c r="N118" t="n">
        <v>91.02</v>
      </c>
      <c r="O118" t="n">
        <v>38494.52</v>
      </c>
      <c r="P118" t="n">
        <v>72.77</v>
      </c>
      <c r="Q118" t="n">
        <v>202.81</v>
      </c>
      <c r="R118" t="n">
        <v>18.65</v>
      </c>
      <c r="S118" t="n">
        <v>13.89</v>
      </c>
      <c r="T118" t="n">
        <v>711.53</v>
      </c>
      <c r="U118" t="n">
        <v>0.74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165.2192759403279</v>
      </c>
      <c r="AB118" t="n">
        <v>226.0603023014799</v>
      </c>
      <c r="AC118" t="n">
        <v>204.4854243275187</v>
      </c>
      <c r="AD118" t="n">
        <v>165219.2759403279</v>
      </c>
      <c r="AE118" t="n">
        <v>226060.3023014799</v>
      </c>
      <c r="AF118" t="n">
        <v>4.583011091167912e-06</v>
      </c>
      <c r="AG118" t="n">
        <v>6.961805555555555</v>
      </c>
      <c r="AH118" t="n">
        <v>204485.4243275187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12.4611</v>
      </c>
      <c r="E119" t="n">
        <v>8.02</v>
      </c>
      <c r="F119" t="n">
        <v>5.07</v>
      </c>
      <c r="G119" t="n">
        <v>101.47</v>
      </c>
      <c r="H119" t="n">
        <v>1.73</v>
      </c>
      <c r="I119" t="n">
        <v>3</v>
      </c>
      <c r="J119" t="n">
        <v>310.76</v>
      </c>
      <c r="K119" t="n">
        <v>59.19</v>
      </c>
      <c r="L119" t="n">
        <v>30.25</v>
      </c>
      <c r="M119" t="n">
        <v>1</v>
      </c>
      <c r="N119" t="n">
        <v>91.31999999999999</v>
      </c>
      <c r="O119" t="n">
        <v>38561.79</v>
      </c>
      <c r="P119" t="n">
        <v>72.81</v>
      </c>
      <c r="Q119" t="n">
        <v>202.81</v>
      </c>
      <c r="R119" t="n">
        <v>18.68</v>
      </c>
      <c r="S119" t="n">
        <v>13.89</v>
      </c>
      <c r="T119" t="n">
        <v>726.11</v>
      </c>
      <c r="U119" t="n">
        <v>0.74</v>
      </c>
      <c r="V119" t="n">
        <v>0.76</v>
      </c>
      <c r="W119" t="n">
        <v>0.64</v>
      </c>
      <c r="X119" t="n">
        <v>0.04</v>
      </c>
      <c r="Y119" t="n">
        <v>1</v>
      </c>
      <c r="Z119" t="n">
        <v>10</v>
      </c>
      <c r="AA119" t="n">
        <v>165.244170772933</v>
      </c>
      <c r="AB119" t="n">
        <v>226.0943645097327</v>
      </c>
      <c r="AC119" t="n">
        <v>204.5162356864224</v>
      </c>
      <c r="AD119" t="n">
        <v>165244.170772933</v>
      </c>
      <c r="AE119" t="n">
        <v>226094.3645097328</v>
      </c>
      <c r="AF119" t="n">
        <v>4.582238871891044e-06</v>
      </c>
      <c r="AG119" t="n">
        <v>6.961805555555555</v>
      </c>
      <c r="AH119" t="n">
        <v>204516.2356864224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12.468</v>
      </c>
      <c r="E120" t="n">
        <v>8.02</v>
      </c>
      <c r="F120" t="n">
        <v>5.07</v>
      </c>
      <c r="G120" t="n">
        <v>101.38</v>
      </c>
      <c r="H120" t="n">
        <v>1.75</v>
      </c>
      <c r="I120" t="n">
        <v>3</v>
      </c>
      <c r="J120" t="n">
        <v>311.31</v>
      </c>
      <c r="K120" t="n">
        <v>59.19</v>
      </c>
      <c r="L120" t="n">
        <v>30.5</v>
      </c>
      <c r="M120" t="n">
        <v>1</v>
      </c>
      <c r="N120" t="n">
        <v>91.62</v>
      </c>
      <c r="O120" t="n">
        <v>38629.19</v>
      </c>
      <c r="P120" t="n">
        <v>72.72</v>
      </c>
      <c r="Q120" t="n">
        <v>202.81</v>
      </c>
      <c r="R120" t="n">
        <v>18.61</v>
      </c>
      <c r="S120" t="n">
        <v>13.89</v>
      </c>
      <c r="T120" t="n">
        <v>688.75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165.1804874533121</v>
      </c>
      <c r="AB120" t="n">
        <v>226.0072301823177</v>
      </c>
      <c r="AC120" t="n">
        <v>204.4374173369221</v>
      </c>
      <c r="AD120" t="n">
        <v>165180.4874533121</v>
      </c>
      <c r="AE120" t="n">
        <v>226007.2301823177</v>
      </c>
      <c r="AF120" t="n">
        <v>4.584776163800751e-06</v>
      </c>
      <c r="AG120" t="n">
        <v>6.961805555555555</v>
      </c>
      <c r="AH120" t="n">
        <v>204437.4173369221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12.4632</v>
      </c>
      <c r="E121" t="n">
        <v>8.02</v>
      </c>
      <c r="F121" t="n">
        <v>5.07</v>
      </c>
      <c r="G121" t="n">
        <v>101.44</v>
      </c>
      <c r="H121" t="n">
        <v>1.76</v>
      </c>
      <c r="I121" t="n">
        <v>3</v>
      </c>
      <c r="J121" t="n">
        <v>311.86</v>
      </c>
      <c r="K121" t="n">
        <v>59.19</v>
      </c>
      <c r="L121" t="n">
        <v>30.75</v>
      </c>
      <c r="M121" t="n">
        <v>0</v>
      </c>
      <c r="N121" t="n">
        <v>91.91</v>
      </c>
      <c r="O121" t="n">
        <v>38696.85</v>
      </c>
      <c r="P121" t="n">
        <v>72.84</v>
      </c>
      <c r="Q121" t="n">
        <v>202.81</v>
      </c>
      <c r="R121" t="n">
        <v>18.58</v>
      </c>
      <c r="S121" t="n">
        <v>13.89</v>
      </c>
      <c r="T121" t="n">
        <v>674.14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165.2498408915191</v>
      </c>
      <c r="AB121" t="n">
        <v>226.1021226161303</v>
      </c>
      <c r="AC121" t="n">
        <v>204.523253370034</v>
      </c>
      <c r="AD121" t="n">
        <v>165249.8408915192</v>
      </c>
      <c r="AE121" t="n">
        <v>226102.1226161303</v>
      </c>
      <c r="AF121" t="n">
        <v>4.583011091167912e-06</v>
      </c>
      <c r="AG121" t="n">
        <v>6.961805555555555</v>
      </c>
      <c r="AH121" t="n">
        <v>204523.253370034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9.995799999999999</v>
      </c>
      <c r="E2" t="n">
        <v>10</v>
      </c>
      <c r="F2" t="n">
        <v>6.11</v>
      </c>
      <c r="G2" t="n">
        <v>6.92</v>
      </c>
      <c r="H2" t="n">
        <v>0.12</v>
      </c>
      <c r="I2" t="n">
        <v>53</v>
      </c>
      <c r="J2" t="n">
        <v>150.44</v>
      </c>
      <c r="K2" t="n">
        <v>49.1</v>
      </c>
      <c r="L2" t="n">
        <v>1</v>
      </c>
      <c r="M2" t="n">
        <v>51</v>
      </c>
      <c r="N2" t="n">
        <v>25.34</v>
      </c>
      <c r="O2" t="n">
        <v>18787.76</v>
      </c>
      <c r="P2" t="n">
        <v>71.69</v>
      </c>
      <c r="Q2" t="n">
        <v>202.99</v>
      </c>
      <c r="R2" t="n">
        <v>51</v>
      </c>
      <c r="S2" t="n">
        <v>13.89</v>
      </c>
      <c r="T2" t="n">
        <v>16636.26</v>
      </c>
      <c r="U2" t="n">
        <v>0.27</v>
      </c>
      <c r="V2" t="n">
        <v>0.63</v>
      </c>
      <c r="W2" t="n">
        <v>0.72</v>
      </c>
      <c r="X2" t="n">
        <v>1.07</v>
      </c>
      <c r="Y2" t="n">
        <v>1</v>
      </c>
      <c r="Z2" t="n">
        <v>10</v>
      </c>
      <c r="AA2" t="n">
        <v>195.9981470525234</v>
      </c>
      <c r="AB2" t="n">
        <v>268.1733116251247</v>
      </c>
      <c r="AC2" t="n">
        <v>242.579227147308</v>
      </c>
      <c r="AD2" t="n">
        <v>195998.1470525234</v>
      </c>
      <c r="AE2" t="n">
        <v>268173.3116251247</v>
      </c>
      <c r="AF2" t="n">
        <v>4.249144214112617e-06</v>
      </c>
      <c r="AG2" t="n">
        <v>8.680555555555555</v>
      </c>
      <c r="AH2" t="n">
        <v>242579.227147308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10.6585</v>
      </c>
      <c r="E3" t="n">
        <v>9.380000000000001</v>
      </c>
      <c r="F3" t="n">
        <v>5.85</v>
      </c>
      <c r="G3" t="n">
        <v>8.57</v>
      </c>
      <c r="H3" t="n">
        <v>0.15</v>
      </c>
      <c r="I3" t="n">
        <v>41</v>
      </c>
      <c r="J3" t="n">
        <v>150.78</v>
      </c>
      <c r="K3" t="n">
        <v>49.1</v>
      </c>
      <c r="L3" t="n">
        <v>1.25</v>
      </c>
      <c r="M3" t="n">
        <v>39</v>
      </c>
      <c r="N3" t="n">
        <v>25.44</v>
      </c>
      <c r="O3" t="n">
        <v>18830.65</v>
      </c>
      <c r="P3" t="n">
        <v>68.45</v>
      </c>
      <c r="Q3" t="n">
        <v>202.91</v>
      </c>
      <c r="R3" t="n">
        <v>43.17</v>
      </c>
      <c r="S3" t="n">
        <v>13.89</v>
      </c>
      <c r="T3" t="n">
        <v>12777.8</v>
      </c>
      <c r="U3" t="n">
        <v>0.32</v>
      </c>
      <c r="V3" t="n">
        <v>0.66</v>
      </c>
      <c r="W3" t="n">
        <v>0.7</v>
      </c>
      <c r="X3" t="n">
        <v>0.8100000000000001</v>
      </c>
      <c r="Y3" t="n">
        <v>1</v>
      </c>
      <c r="Z3" t="n">
        <v>10</v>
      </c>
      <c r="AA3" t="n">
        <v>180.4048253100228</v>
      </c>
      <c r="AB3" t="n">
        <v>246.8378408882424</v>
      </c>
      <c r="AC3" t="n">
        <v>223.2799837930257</v>
      </c>
      <c r="AD3" t="n">
        <v>180404.8253100228</v>
      </c>
      <c r="AE3" t="n">
        <v>246837.8408882424</v>
      </c>
      <c r="AF3" t="n">
        <v>4.530853319005916e-06</v>
      </c>
      <c r="AG3" t="n">
        <v>8.142361111111111</v>
      </c>
      <c r="AH3" t="n">
        <v>223279.9837930257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11.1555</v>
      </c>
      <c r="E4" t="n">
        <v>8.960000000000001</v>
      </c>
      <c r="F4" t="n">
        <v>5.68</v>
      </c>
      <c r="G4" t="n">
        <v>10.33</v>
      </c>
      <c r="H4" t="n">
        <v>0.18</v>
      </c>
      <c r="I4" t="n">
        <v>33</v>
      </c>
      <c r="J4" t="n">
        <v>151.13</v>
      </c>
      <c r="K4" t="n">
        <v>49.1</v>
      </c>
      <c r="L4" t="n">
        <v>1.5</v>
      </c>
      <c r="M4" t="n">
        <v>31</v>
      </c>
      <c r="N4" t="n">
        <v>25.54</v>
      </c>
      <c r="O4" t="n">
        <v>18873.58</v>
      </c>
      <c r="P4" t="n">
        <v>66.23</v>
      </c>
      <c r="Q4" t="n">
        <v>202.85</v>
      </c>
      <c r="R4" t="n">
        <v>37.7</v>
      </c>
      <c r="S4" t="n">
        <v>13.89</v>
      </c>
      <c r="T4" t="n">
        <v>10085.18</v>
      </c>
      <c r="U4" t="n">
        <v>0.37</v>
      </c>
      <c r="V4" t="n">
        <v>0.68</v>
      </c>
      <c r="W4" t="n">
        <v>0.6899999999999999</v>
      </c>
      <c r="X4" t="n">
        <v>0.64</v>
      </c>
      <c r="Y4" t="n">
        <v>1</v>
      </c>
      <c r="Z4" t="n">
        <v>10</v>
      </c>
      <c r="AA4" t="n">
        <v>166.8020383874645</v>
      </c>
      <c r="AB4" t="n">
        <v>228.2259077082023</v>
      </c>
      <c r="AC4" t="n">
        <v>206.4443473936705</v>
      </c>
      <c r="AD4" t="n">
        <v>166802.0383874645</v>
      </c>
      <c r="AE4" t="n">
        <v>228225.9077082023</v>
      </c>
      <c r="AF4" t="n">
        <v>4.742124520351878e-06</v>
      </c>
      <c r="AG4" t="n">
        <v>7.777777777777778</v>
      </c>
      <c r="AH4" t="n">
        <v>206444.3473936705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11.4675</v>
      </c>
      <c r="E5" t="n">
        <v>8.720000000000001</v>
      </c>
      <c r="F5" t="n">
        <v>5.59</v>
      </c>
      <c r="G5" t="n">
        <v>11.97</v>
      </c>
      <c r="H5" t="n">
        <v>0.2</v>
      </c>
      <c r="I5" t="n">
        <v>28</v>
      </c>
      <c r="J5" t="n">
        <v>151.48</v>
      </c>
      <c r="K5" t="n">
        <v>49.1</v>
      </c>
      <c r="L5" t="n">
        <v>1.75</v>
      </c>
      <c r="M5" t="n">
        <v>26</v>
      </c>
      <c r="N5" t="n">
        <v>25.64</v>
      </c>
      <c r="O5" t="n">
        <v>18916.54</v>
      </c>
      <c r="P5" t="n">
        <v>64.81</v>
      </c>
      <c r="Q5" t="n">
        <v>202.81</v>
      </c>
      <c r="R5" t="n">
        <v>34.92</v>
      </c>
      <c r="S5" t="n">
        <v>13.89</v>
      </c>
      <c r="T5" t="n">
        <v>8718.5</v>
      </c>
      <c r="U5" t="n">
        <v>0.4</v>
      </c>
      <c r="V5" t="n">
        <v>0.6899999999999999</v>
      </c>
      <c r="W5" t="n">
        <v>0.68</v>
      </c>
      <c r="X5" t="n">
        <v>0.55</v>
      </c>
      <c r="Y5" t="n">
        <v>1</v>
      </c>
      <c r="Z5" t="n">
        <v>10</v>
      </c>
      <c r="AA5" t="n">
        <v>164.7238942171174</v>
      </c>
      <c r="AB5" t="n">
        <v>225.3824991730845</v>
      </c>
      <c r="AC5" t="n">
        <v>203.8723097783945</v>
      </c>
      <c r="AD5" t="n">
        <v>164723.8942171174</v>
      </c>
      <c r="AE5" t="n">
        <v>225382.4991730844</v>
      </c>
      <c r="AF5" t="n">
        <v>4.874753524013729e-06</v>
      </c>
      <c r="AG5" t="n">
        <v>7.569444444444445</v>
      </c>
      <c r="AH5" t="n">
        <v>203872.3097783944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11.7574</v>
      </c>
      <c r="E6" t="n">
        <v>8.51</v>
      </c>
      <c r="F6" t="n">
        <v>5.5</v>
      </c>
      <c r="G6" t="n">
        <v>13.74</v>
      </c>
      <c r="H6" t="n">
        <v>0.23</v>
      </c>
      <c r="I6" t="n">
        <v>24</v>
      </c>
      <c r="J6" t="n">
        <v>151.83</v>
      </c>
      <c r="K6" t="n">
        <v>49.1</v>
      </c>
      <c r="L6" t="n">
        <v>2</v>
      </c>
      <c r="M6" t="n">
        <v>22</v>
      </c>
      <c r="N6" t="n">
        <v>25.73</v>
      </c>
      <c r="O6" t="n">
        <v>18959.54</v>
      </c>
      <c r="P6" t="n">
        <v>63.47</v>
      </c>
      <c r="Q6" t="n">
        <v>202.91</v>
      </c>
      <c r="R6" t="n">
        <v>31.68</v>
      </c>
      <c r="S6" t="n">
        <v>13.89</v>
      </c>
      <c r="T6" t="n">
        <v>7118.91</v>
      </c>
      <c r="U6" t="n">
        <v>0.44</v>
      </c>
      <c r="V6" t="n">
        <v>0.7</v>
      </c>
      <c r="W6" t="n">
        <v>0.68</v>
      </c>
      <c r="X6" t="n">
        <v>0.46</v>
      </c>
      <c r="Y6" t="n">
        <v>1</v>
      </c>
      <c r="Z6" t="n">
        <v>10</v>
      </c>
      <c r="AA6" t="n">
        <v>162.6985607104818</v>
      </c>
      <c r="AB6" t="n">
        <v>222.6113485178988</v>
      </c>
      <c r="AC6" t="n">
        <v>201.3656338524044</v>
      </c>
      <c r="AD6" t="n">
        <v>162698.5607104817</v>
      </c>
      <c r="AE6" t="n">
        <v>222611.3485178988</v>
      </c>
      <c r="AF6" t="n">
        <v>4.997987973249534e-06</v>
      </c>
      <c r="AG6" t="n">
        <v>7.387152777777778</v>
      </c>
      <c r="AH6" t="n">
        <v>201365.6338524044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11.862</v>
      </c>
      <c r="E7" t="n">
        <v>8.43</v>
      </c>
      <c r="F7" t="n">
        <v>5.48</v>
      </c>
      <c r="G7" t="n">
        <v>14.95</v>
      </c>
      <c r="H7" t="n">
        <v>0.26</v>
      </c>
      <c r="I7" t="n">
        <v>22</v>
      </c>
      <c r="J7" t="n">
        <v>152.18</v>
      </c>
      <c r="K7" t="n">
        <v>49.1</v>
      </c>
      <c r="L7" t="n">
        <v>2.25</v>
      </c>
      <c r="M7" t="n">
        <v>20</v>
      </c>
      <c r="N7" t="n">
        <v>25.83</v>
      </c>
      <c r="O7" t="n">
        <v>19002.56</v>
      </c>
      <c r="P7" t="n">
        <v>63.23</v>
      </c>
      <c r="Q7" t="n">
        <v>202.82</v>
      </c>
      <c r="R7" t="n">
        <v>31.59</v>
      </c>
      <c r="S7" t="n">
        <v>13.89</v>
      </c>
      <c r="T7" t="n">
        <v>7085.02</v>
      </c>
      <c r="U7" t="n">
        <v>0.44</v>
      </c>
      <c r="V7" t="n">
        <v>0.71</v>
      </c>
      <c r="W7" t="n">
        <v>0.67</v>
      </c>
      <c r="X7" t="n">
        <v>0.44</v>
      </c>
      <c r="Y7" t="n">
        <v>1</v>
      </c>
      <c r="Z7" t="n">
        <v>10</v>
      </c>
      <c r="AA7" t="n">
        <v>162.1887576569394</v>
      </c>
      <c r="AB7" t="n">
        <v>221.9138134891191</v>
      </c>
      <c r="AC7" t="n">
        <v>200.7346705877746</v>
      </c>
      <c r="AD7" t="n">
        <v>162188.7576569394</v>
      </c>
      <c r="AE7" t="n">
        <v>221913.8134891191</v>
      </c>
      <c r="AF7" t="n">
        <v>5.04245269691309e-06</v>
      </c>
      <c r="AG7" t="n">
        <v>7.317708333333333</v>
      </c>
      <c r="AH7" t="n">
        <v>200734.6705877747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12.1074</v>
      </c>
      <c r="E8" t="n">
        <v>8.26</v>
      </c>
      <c r="F8" t="n">
        <v>5.4</v>
      </c>
      <c r="G8" t="n">
        <v>17.06</v>
      </c>
      <c r="H8" t="n">
        <v>0.29</v>
      </c>
      <c r="I8" t="n">
        <v>19</v>
      </c>
      <c r="J8" t="n">
        <v>152.53</v>
      </c>
      <c r="K8" t="n">
        <v>49.1</v>
      </c>
      <c r="L8" t="n">
        <v>2.5</v>
      </c>
      <c r="M8" t="n">
        <v>17</v>
      </c>
      <c r="N8" t="n">
        <v>25.93</v>
      </c>
      <c r="O8" t="n">
        <v>19045.63</v>
      </c>
      <c r="P8" t="n">
        <v>61.97</v>
      </c>
      <c r="Q8" t="n">
        <v>202.82</v>
      </c>
      <c r="R8" t="n">
        <v>28.96</v>
      </c>
      <c r="S8" t="n">
        <v>13.89</v>
      </c>
      <c r="T8" t="n">
        <v>5783.97</v>
      </c>
      <c r="U8" t="n">
        <v>0.48</v>
      </c>
      <c r="V8" t="n">
        <v>0.72</v>
      </c>
      <c r="W8" t="n">
        <v>0.67</v>
      </c>
      <c r="X8" t="n">
        <v>0.36</v>
      </c>
      <c r="Y8" t="n">
        <v>1</v>
      </c>
      <c r="Z8" t="n">
        <v>10</v>
      </c>
      <c r="AA8" t="n">
        <v>150.8164022773571</v>
      </c>
      <c r="AB8" t="n">
        <v>206.3536551458721</v>
      </c>
      <c r="AC8" t="n">
        <v>186.6595519179828</v>
      </c>
      <c r="AD8" t="n">
        <v>150816.4022773571</v>
      </c>
      <c r="AE8" t="n">
        <v>206353.6551458721</v>
      </c>
      <c r="AF8" t="n">
        <v>5.146770509408661e-06</v>
      </c>
      <c r="AG8" t="n">
        <v>7.170138888888889</v>
      </c>
      <c r="AH8" t="n">
        <v>186659.5519179828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12.2787</v>
      </c>
      <c r="E9" t="n">
        <v>8.140000000000001</v>
      </c>
      <c r="F9" t="n">
        <v>5.35</v>
      </c>
      <c r="G9" t="n">
        <v>18.88</v>
      </c>
      <c r="H9" t="n">
        <v>0.32</v>
      </c>
      <c r="I9" t="n">
        <v>17</v>
      </c>
      <c r="J9" t="n">
        <v>152.88</v>
      </c>
      <c r="K9" t="n">
        <v>49.1</v>
      </c>
      <c r="L9" t="n">
        <v>2.75</v>
      </c>
      <c r="M9" t="n">
        <v>15</v>
      </c>
      <c r="N9" t="n">
        <v>26.03</v>
      </c>
      <c r="O9" t="n">
        <v>19088.72</v>
      </c>
      <c r="P9" t="n">
        <v>60.97</v>
      </c>
      <c r="Q9" t="n">
        <v>202.83</v>
      </c>
      <c r="R9" t="n">
        <v>27.22</v>
      </c>
      <c r="S9" t="n">
        <v>13.89</v>
      </c>
      <c r="T9" t="n">
        <v>4923.09</v>
      </c>
      <c r="U9" t="n">
        <v>0.51</v>
      </c>
      <c r="V9" t="n">
        <v>0.72</v>
      </c>
      <c r="W9" t="n">
        <v>0.67</v>
      </c>
      <c r="X9" t="n">
        <v>0.31</v>
      </c>
      <c r="Y9" t="n">
        <v>1</v>
      </c>
      <c r="Z9" t="n">
        <v>10</v>
      </c>
      <c r="AA9" t="n">
        <v>149.7354542518762</v>
      </c>
      <c r="AB9" t="n">
        <v>204.8746543693487</v>
      </c>
      <c r="AC9" t="n">
        <v>185.3217048997797</v>
      </c>
      <c r="AD9" t="n">
        <v>149735.4542518762</v>
      </c>
      <c r="AE9" t="n">
        <v>204874.6543693487</v>
      </c>
      <c r="AF9" t="n">
        <v>5.219588933534544e-06</v>
      </c>
      <c r="AG9" t="n">
        <v>7.065972222222223</v>
      </c>
      <c r="AH9" t="n">
        <v>185321.7048997797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5.34</v>
      </c>
      <c r="G10" t="n">
        <v>20.02</v>
      </c>
      <c r="H10" t="n">
        <v>0.35</v>
      </c>
      <c r="I10" t="n">
        <v>16</v>
      </c>
      <c r="J10" t="n">
        <v>153.23</v>
      </c>
      <c r="K10" t="n">
        <v>49.1</v>
      </c>
      <c r="L10" t="n">
        <v>3</v>
      </c>
      <c r="M10" t="n">
        <v>14</v>
      </c>
      <c r="N10" t="n">
        <v>26.13</v>
      </c>
      <c r="O10" t="n">
        <v>19131.85</v>
      </c>
      <c r="P10" t="n">
        <v>60.72</v>
      </c>
      <c r="Q10" t="n">
        <v>202.82</v>
      </c>
      <c r="R10" t="n">
        <v>27.1</v>
      </c>
      <c r="S10" t="n">
        <v>13.89</v>
      </c>
      <c r="T10" t="n">
        <v>4871.83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149.4210825863978</v>
      </c>
      <c r="AB10" t="n">
        <v>204.4445171875424</v>
      </c>
      <c r="AC10" t="n">
        <v>184.9326194069035</v>
      </c>
      <c r="AD10" t="n">
        <v>149421.0825863978</v>
      </c>
      <c r="AE10" t="n">
        <v>204444.5171875424</v>
      </c>
      <c r="AF10" t="n">
        <v>5.245349566938096e-06</v>
      </c>
      <c r="AG10" t="n">
        <v>7.03125</v>
      </c>
      <c r="AH10" t="n">
        <v>184932.6194069035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12.4018</v>
      </c>
      <c r="E11" t="n">
        <v>8.06</v>
      </c>
      <c r="F11" t="n">
        <v>5.33</v>
      </c>
      <c r="G11" t="n">
        <v>21.31</v>
      </c>
      <c r="H11" t="n">
        <v>0.37</v>
      </c>
      <c r="I11" t="n">
        <v>15</v>
      </c>
      <c r="J11" t="n">
        <v>153.58</v>
      </c>
      <c r="K11" t="n">
        <v>49.1</v>
      </c>
      <c r="L11" t="n">
        <v>3.25</v>
      </c>
      <c r="M11" t="n">
        <v>13</v>
      </c>
      <c r="N11" t="n">
        <v>26.23</v>
      </c>
      <c r="O11" t="n">
        <v>19175.02</v>
      </c>
      <c r="P11" t="n">
        <v>60.35</v>
      </c>
      <c r="Q11" t="n">
        <v>202.83</v>
      </c>
      <c r="R11" t="n">
        <v>26.75</v>
      </c>
      <c r="S11" t="n">
        <v>13.89</v>
      </c>
      <c r="T11" t="n">
        <v>4701.41</v>
      </c>
      <c r="U11" t="n">
        <v>0.52</v>
      </c>
      <c r="V11" t="n">
        <v>0.73</v>
      </c>
      <c r="W11" t="n">
        <v>0.66</v>
      </c>
      <c r="X11" t="n">
        <v>0.29</v>
      </c>
      <c r="Y11" t="n">
        <v>1</v>
      </c>
      <c r="Z11" t="n">
        <v>10</v>
      </c>
      <c r="AA11" t="n">
        <v>148.8808753459225</v>
      </c>
      <c r="AB11" t="n">
        <v>203.7053818088629</v>
      </c>
      <c r="AC11" t="n">
        <v>184.2640260713819</v>
      </c>
      <c r="AD11" t="n">
        <v>148880.8753459225</v>
      </c>
      <c r="AE11" t="n">
        <v>203705.3818088629</v>
      </c>
      <c r="AF11" t="n">
        <v>5.271917876966512e-06</v>
      </c>
      <c r="AG11" t="n">
        <v>6.996527777777779</v>
      </c>
      <c r="AH11" t="n">
        <v>184264.026071382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12.487</v>
      </c>
      <c r="E12" t="n">
        <v>8.01</v>
      </c>
      <c r="F12" t="n">
        <v>5.3</v>
      </c>
      <c r="G12" t="n">
        <v>22.73</v>
      </c>
      <c r="H12" t="n">
        <v>0.4</v>
      </c>
      <c r="I12" t="n">
        <v>14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59.95</v>
      </c>
      <c r="Q12" t="n">
        <v>202.83</v>
      </c>
      <c r="R12" t="n">
        <v>25.84</v>
      </c>
      <c r="S12" t="n">
        <v>13.89</v>
      </c>
      <c r="T12" t="n">
        <v>4252.01</v>
      </c>
      <c r="U12" t="n">
        <v>0.54</v>
      </c>
      <c r="V12" t="n">
        <v>0.73</v>
      </c>
      <c r="W12" t="n">
        <v>0.66</v>
      </c>
      <c r="X12" t="n">
        <v>0.27</v>
      </c>
      <c r="Y12" t="n">
        <v>1</v>
      </c>
      <c r="Z12" t="n">
        <v>10</v>
      </c>
      <c r="AA12" t="n">
        <v>148.3967419448238</v>
      </c>
      <c r="AB12" t="n">
        <v>203.0429691310217</v>
      </c>
      <c r="AC12" t="n">
        <v>183.6648331298117</v>
      </c>
      <c r="AD12" t="n">
        <v>148396.7419448238</v>
      </c>
      <c r="AE12" t="n">
        <v>203042.9691310218</v>
      </c>
      <c r="AF12" t="n">
        <v>5.308135797197248e-06</v>
      </c>
      <c r="AG12" t="n">
        <v>6.953125</v>
      </c>
      <c r="AH12" t="n">
        <v>183664.8331298117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12.5817</v>
      </c>
      <c r="E13" t="n">
        <v>7.95</v>
      </c>
      <c r="F13" t="n">
        <v>5.27</v>
      </c>
      <c r="G13" t="n">
        <v>24.34</v>
      </c>
      <c r="H13" t="n">
        <v>0.43</v>
      </c>
      <c r="I13" t="n">
        <v>13</v>
      </c>
      <c r="J13" t="n">
        <v>154.28</v>
      </c>
      <c r="K13" t="n">
        <v>49.1</v>
      </c>
      <c r="L13" t="n">
        <v>3.75</v>
      </c>
      <c r="M13" t="n">
        <v>11</v>
      </c>
      <c r="N13" t="n">
        <v>26.43</v>
      </c>
      <c r="O13" t="n">
        <v>19261.45</v>
      </c>
      <c r="P13" t="n">
        <v>59.33</v>
      </c>
      <c r="Q13" t="n">
        <v>202.81</v>
      </c>
      <c r="R13" t="n">
        <v>24.95</v>
      </c>
      <c r="S13" t="n">
        <v>13.89</v>
      </c>
      <c r="T13" t="n">
        <v>3810.83</v>
      </c>
      <c r="U13" t="n">
        <v>0.5600000000000001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147.7968903419654</v>
      </c>
      <c r="AB13" t="n">
        <v>202.2222257044063</v>
      </c>
      <c r="AC13" t="n">
        <v>182.9224203039116</v>
      </c>
      <c r="AD13" t="n">
        <v>147796.8903419654</v>
      </c>
      <c r="AE13" t="n">
        <v>202222.2257044063</v>
      </c>
      <c r="AF13" t="n">
        <v>5.348392100552304e-06</v>
      </c>
      <c r="AG13" t="n">
        <v>6.901041666666667</v>
      </c>
      <c r="AH13" t="n">
        <v>182922.4203039116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12.6573</v>
      </c>
      <c r="E14" t="n">
        <v>7.9</v>
      </c>
      <c r="F14" t="n">
        <v>5.26</v>
      </c>
      <c r="G14" t="n">
        <v>26.29</v>
      </c>
      <c r="H14" t="n">
        <v>0.46</v>
      </c>
      <c r="I14" t="n">
        <v>12</v>
      </c>
      <c r="J14" t="n">
        <v>154.63</v>
      </c>
      <c r="K14" t="n">
        <v>49.1</v>
      </c>
      <c r="L14" t="n">
        <v>4</v>
      </c>
      <c r="M14" t="n">
        <v>10</v>
      </c>
      <c r="N14" t="n">
        <v>26.53</v>
      </c>
      <c r="O14" t="n">
        <v>19304.72</v>
      </c>
      <c r="P14" t="n">
        <v>59.01</v>
      </c>
      <c r="Q14" t="n">
        <v>202.81</v>
      </c>
      <c r="R14" t="n">
        <v>24.48</v>
      </c>
      <c r="S14" t="n">
        <v>13.89</v>
      </c>
      <c r="T14" t="n">
        <v>3577.94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147.4263594334353</v>
      </c>
      <c r="AB14" t="n">
        <v>201.7152489686856</v>
      </c>
      <c r="AC14" t="n">
        <v>182.4638287163016</v>
      </c>
      <c r="AD14" t="n">
        <v>147426.3594334353</v>
      </c>
      <c r="AE14" t="n">
        <v>201715.2489686856</v>
      </c>
      <c r="AF14" t="n">
        <v>5.380529128362674e-06</v>
      </c>
      <c r="AG14" t="n">
        <v>6.857638888888889</v>
      </c>
      <c r="AH14" t="n">
        <v>182463.8287163016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12.7339</v>
      </c>
      <c r="E15" t="n">
        <v>7.85</v>
      </c>
      <c r="F15" t="n">
        <v>5.24</v>
      </c>
      <c r="G15" t="n">
        <v>28.58</v>
      </c>
      <c r="H15" t="n">
        <v>0.49</v>
      </c>
      <c r="I15" t="n">
        <v>11</v>
      </c>
      <c r="J15" t="n">
        <v>154.98</v>
      </c>
      <c r="K15" t="n">
        <v>49.1</v>
      </c>
      <c r="L15" t="n">
        <v>4.25</v>
      </c>
      <c r="M15" t="n">
        <v>9</v>
      </c>
      <c r="N15" t="n">
        <v>26.63</v>
      </c>
      <c r="O15" t="n">
        <v>19348.03</v>
      </c>
      <c r="P15" t="n">
        <v>58.42</v>
      </c>
      <c r="Q15" t="n">
        <v>202.81</v>
      </c>
      <c r="R15" t="n">
        <v>23.97</v>
      </c>
      <c r="S15" t="n">
        <v>13.89</v>
      </c>
      <c r="T15" t="n">
        <v>3332.02</v>
      </c>
      <c r="U15" t="n">
        <v>0.58</v>
      </c>
      <c r="V15" t="n">
        <v>0.74</v>
      </c>
      <c r="W15" t="n">
        <v>0.65</v>
      </c>
      <c r="X15" t="n">
        <v>0.2</v>
      </c>
      <c r="Y15" t="n">
        <v>1</v>
      </c>
      <c r="Z15" t="n">
        <v>10</v>
      </c>
      <c r="AA15" t="n">
        <v>146.9230809220227</v>
      </c>
      <c r="AB15" t="n">
        <v>201.0266411062905</v>
      </c>
      <c r="AC15" t="n">
        <v>181.840940621826</v>
      </c>
      <c r="AD15" t="n">
        <v>146923.0809220227</v>
      </c>
      <c r="AE15" t="n">
        <v>201026.6411062905</v>
      </c>
      <c r="AF15" t="n">
        <v>5.413091249133502e-06</v>
      </c>
      <c r="AG15" t="n">
        <v>6.814236111111111</v>
      </c>
      <c r="AH15" t="n">
        <v>181840.940621826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12.7452</v>
      </c>
      <c r="E16" t="n">
        <v>7.85</v>
      </c>
      <c r="F16" t="n">
        <v>5.23</v>
      </c>
      <c r="G16" t="n">
        <v>28.55</v>
      </c>
      <c r="H16" t="n">
        <v>0.51</v>
      </c>
      <c r="I16" t="n">
        <v>11</v>
      </c>
      <c r="J16" t="n">
        <v>155.33</v>
      </c>
      <c r="K16" t="n">
        <v>49.1</v>
      </c>
      <c r="L16" t="n">
        <v>4.5</v>
      </c>
      <c r="M16" t="n">
        <v>9</v>
      </c>
      <c r="N16" t="n">
        <v>26.74</v>
      </c>
      <c r="O16" t="n">
        <v>19391.36</v>
      </c>
      <c r="P16" t="n">
        <v>58.18</v>
      </c>
      <c r="Q16" t="n">
        <v>202.86</v>
      </c>
      <c r="R16" t="n">
        <v>23.83</v>
      </c>
      <c r="S16" t="n">
        <v>13.89</v>
      </c>
      <c r="T16" t="n">
        <v>3258.27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146.7706498207667</v>
      </c>
      <c r="AB16" t="n">
        <v>200.8180781487666</v>
      </c>
      <c r="AC16" t="n">
        <v>181.6522826202481</v>
      </c>
      <c r="AD16" t="n">
        <v>146770.6498207668</v>
      </c>
      <c r="AE16" t="n">
        <v>200818.0781487666</v>
      </c>
      <c r="AF16" t="n">
        <v>5.417894799586639e-06</v>
      </c>
      <c r="AG16" t="n">
        <v>6.814236111111111</v>
      </c>
      <c r="AH16" t="n">
        <v>181652.2826202482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12.8251</v>
      </c>
      <c r="E17" t="n">
        <v>7.8</v>
      </c>
      <c r="F17" t="n">
        <v>5.22</v>
      </c>
      <c r="G17" t="n">
        <v>31.29</v>
      </c>
      <c r="H17" t="n">
        <v>0.54</v>
      </c>
      <c r="I17" t="n">
        <v>10</v>
      </c>
      <c r="J17" t="n">
        <v>155.68</v>
      </c>
      <c r="K17" t="n">
        <v>49.1</v>
      </c>
      <c r="L17" t="n">
        <v>4.75</v>
      </c>
      <c r="M17" t="n">
        <v>8</v>
      </c>
      <c r="N17" t="n">
        <v>26.84</v>
      </c>
      <c r="O17" t="n">
        <v>19434.74</v>
      </c>
      <c r="P17" t="n">
        <v>57.58</v>
      </c>
      <c r="Q17" t="n">
        <v>202.81</v>
      </c>
      <c r="R17" t="n">
        <v>23.16</v>
      </c>
      <c r="S17" t="n">
        <v>13.89</v>
      </c>
      <c r="T17" t="n">
        <v>2929.38</v>
      </c>
      <c r="U17" t="n">
        <v>0.6</v>
      </c>
      <c r="V17" t="n">
        <v>0.74</v>
      </c>
      <c r="W17" t="n">
        <v>0.65</v>
      </c>
      <c r="X17" t="n">
        <v>0.18</v>
      </c>
      <c r="Y17" t="n">
        <v>1</v>
      </c>
      <c r="Z17" t="n">
        <v>10</v>
      </c>
      <c r="AA17" t="n">
        <v>146.2805474695761</v>
      </c>
      <c r="AB17" t="n">
        <v>200.1474984900781</v>
      </c>
      <c r="AC17" t="n">
        <v>181.0457021430203</v>
      </c>
      <c r="AD17" t="n">
        <v>146280.5474695761</v>
      </c>
      <c r="AE17" t="n">
        <v>200147.4984900781</v>
      </c>
      <c r="AF17" t="n">
        <v>5.451859727126966e-06</v>
      </c>
      <c r="AG17" t="n">
        <v>6.770833333333333</v>
      </c>
      <c r="AH17" t="n">
        <v>181045.7021430203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12.8319</v>
      </c>
      <c r="E18" t="n">
        <v>7.79</v>
      </c>
      <c r="F18" t="n">
        <v>5.21</v>
      </c>
      <c r="G18" t="n">
        <v>31.27</v>
      </c>
      <c r="H18" t="n">
        <v>0.57</v>
      </c>
      <c r="I18" t="n">
        <v>10</v>
      </c>
      <c r="J18" t="n">
        <v>156.03</v>
      </c>
      <c r="K18" t="n">
        <v>49.1</v>
      </c>
      <c r="L18" t="n">
        <v>5</v>
      </c>
      <c r="M18" t="n">
        <v>8</v>
      </c>
      <c r="N18" t="n">
        <v>26.94</v>
      </c>
      <c r="O18" t="n">
        <v>19478.15</v>
      </c>
      <c r="P18" t="n">
        <v>57.48</v>
      </c>
      <c r="Q18" t="n">
        <v>202.81</v>
      </c>
      <c r="R18" t="n">
        <v>22.98</v>
      </c>
      <c r="S18" t="n">
        <v>13.89</v>
      </c>
      <c r="T18" t="n">
        <v>2838.24</v>
      </c>
      <c r="U18" t="n">
        <v>0.6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146.2011083671449</v>
      </c>
      <c r="AB18" t="n">
        <v>200.0388064055259</v>
      </c>
      <c r="AC18" t="n">
        <v>180.9473834784674</v>
      </c>
      <c r="AD18" t="n">
        <v>146201.1083671449</v>
      </c>
      <c r="AE18" t="n">
        <v>200038.8064055259</v>
      </c>
      <c r="AF18" t="n">
        <v>5.454750359258057e-06</v>
      </c>
      <c r="AG18" t="n">
        <v>6.762152777777778</v>
      </c>
      <c r="AH18" t="n">
        <v>180947.3834784674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12.8903</v>
      </c>
      <c r="E19" t="n">
        <v>7.76</v>
      </c>
      <c r="F19" t="n">
        <v>5.21</v>
      </c>
      <c r="G19" t="n">
        <v>34.71</v>
      </c>
      <c r="H19" t="n">
        <v>0.59</v>
      </c>
      <c r="I19" t="n">
        <v>9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56.99</v>
      </c>
      <c r="Q19" t="n">
        <v>202.81</v>
      </c>
      <c r="R19" t="n">
        <v>22.79</v>
      </c>
      <c r="S19" t="n">
        <v>13.89</v>
      </c>
      <c r="T19" t="n">
        <v>2750.02</v>
      </c>
      <c r="U19" t="n">
        <v>0.61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145.8392802756705</v>
      </c>
      <c r="AB19" t="n">
        <v>199.543737248042</v>
      </c>
      <c r="AC19" t="n">
        <v>180.4995630265397</v>
      </c>
      <c r="AD19" t="n">
        <v>145839.2802756705</v>
      </c>
      <c r="AE19" t="n">
        <v>199543.737248042</v>
      </c>
      <c r="AF19" t="n">
        <v>5.479575788148608e-06</v>
      </c>
      <c r="AG19" t="n">
        <v>6.736111111111111</v>
      </c>
      <c r="AH19" t="n">
        <v>180499.5630265397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12.9018</v>
      </c>
      <c r="E20" t="n">
        <v>7.75</v>
      </c>
      <c r="F20" t="n">
        <v>5.2</v>
      </c>
      <c r="G20" t="n">
        <v>34.66</v>
      </c>
      <c r="H20" t="n">
        <v>0.62</v>
      </c>
      <c r="I20" t="n">
        <v>9</v>
      </c>
      <c r="J20" t="n">
        <v>156.74</v>
      </c>
      <c r="K20" t="n">
        <v>49.1</v>
      </c>
      <c r="L20" t="n">
        <v>5.5</v>
      </c>
      <c r="M20" t="n">
        <v>7</v>
      </c>
      <c r="N20" t="n">
        <v>27.14</v>
      </c>
      <c r="O20" t="n">
        <v>19565.07</v>
      </c>
      <c r="P20" t="n">
        <v>56.57</v>
      </c>
      <c r="Q20" t="n">
        <v>202.81</v>
      </c>
      <c r="R20" t="n">
        <v>22.65</v>
      </c>
      <c r="S20" t="n">
        <v>13.89</v>
      </c>
      <c r="T20" t="n">
        <v>2679.46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145.6132002791869</v>
      </c>
      <c r="AB20" t="n">
        <v>199.2344046229079</v>
      </c>
      <c r="AC20" t="n">
        <v>180.2197526729972</v>
      </c>
      <c r="AD20" t="n">
        <v>145613.2002791869</v>
      </c>
      <c r="AE20" t="n">
        <v>199234.4046229079</v>
      </c>
      <c r="AF20" t="n">
        <v>5.484464357193838e-06</v>
      </c>
      <c r="AG20" t="n">
        <v>6.727430555555555</v>
      </c>
      <c r="AH20" t="n">
        <v>180219.7526729972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12.98</v>
      </c>
      <c r="E21" t="n">
        <v>7.7</v>
      </c>
      <c r="F21" t="n">
        <v>5.18</v>
      </c>
      <c r="G21" t="n">
        <v>38.88</v>
      </c>
      <c r="H21" t="n">
        <v>0.65</v>
      </c>
      <c r="I21" t="n">
        <v>8</v>
      </c>
      <c r="J21" t="n">
        <v>157.09</v>
      </c>
      <c r="K21" t="n">
        <v>49.1</v>
      </c>
      <c r="L21" t="n">
        <v>5.75</v>
      </c>
      <c r="M21" t="n">
        <v>6</v>
      </c>
      <c r="N21" t="n">
        <v>27.25</v>
      </c>
      <c r="O21" t="n">
        <v>19608.58</v>
      </c>
      <c r="P21" t="n">
        <v>56.11</v>
      </c>
      <c r="Q21" t="n">
        <v>202.86</v>
      </c>
      <c r="R21" t="n">
        <v>22.19</v>
      </c>
      <c r="S21" t="n">
        <v>13.89</v>
      </c>
      <c r="T21" t="n">
        <v>2455.66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145.1805237490791</v>
      </c>
      <c r="AB21" t="n">
        <v>198.6423975060734</v>
      </c>
      <c r="AC21" t="n">
        <v>179.684245884506</v>
      </c>
      <c r="AD21" t="n">
        <v>145180.5237490791</v>
      </c>
      <c r="AE21" t="n">
        <v>198642.3975060734</v>
      </c>
      <c r="AF21" t="n">
        <v>5.517706626701391e-06</v>
      </c>
      <c r="AG21" t="n">
        <v>6.684027777777778</v>
      </c>
      <c r="AH21" t="n">
        <v>179684.245884506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12.9758</v>
      </c>
      <c r="E22" t="n">
        <v>7.71</v>
      </c>
      <c r="F22" t="n">
        <v>5.19</v>
      </c>
      <c r="G22" t="n">
        <v>38.89</v>
      </c>
      <c r="H22" t="n">
        <v>0.67</v>
      </c>
      <c r="I22" t="n">
        <v>8</v>
      </c>
      <c r="J22" t="n">
        <v>157.44</v>
      </c>
      <c r="K22" t="n">
        <v>49.1</v>
      </c>
      <c r="L22" t="n">
        <v>6</v>
      </c>
      <c r="M22" t="n">
        <v>6</v>
      </c>
      <c r="N22" t="n">
        <v>27.35</v>
      </c>
      <c r="O22" t="n">
        <v>19652.13</v>
      </c>
      <c r="P22" t="n">
        <v>56.15</v>
      </c>
      <c r="Q22" t="n">
        <v>202.81</v>
      </c>
      <c r="R22" t="n">
        <v>22.27</v>
      </c>
      <c r="S22" t="n">
        <v>13.89</v>
      </c>
      <c r="T22" t="n">
        <v>2494.48</v>
      </c>
      <c r="U22" t="n">
        <v>0.62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145.226692778513</v>
      </c>
      <c r="AB22" t="n">
        <v>198.7055680089786</v>
      </c>
      <c r="AC22" t="n">
        <v>179.7413874832743</v>
      </c>
      <c r="AD22" t="n">
        <v>145226.692778513</v>
      </c>
      <c r="AE22" t="n">
        <v>198705.5680089786</v>
      </c>
      <c r="AF22" t="n">
        <v>5.515921236267482e-06</v>
      </c>
      <c r="AG22" t="n">
        <v>6.692708333333333</v>
      </c>
      <c r="AH22" t="n">
        <v>179741.3874832743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12.9894</v>
      </c>
      <c r="E23" t="n">
        <v>7.7</v>
      </c>
      <c r="F23" t="n">
        <v>5.18</v>
      </c>
      <c r="G23" t="n">
        <v>38.83</v>
      </c>
      <c r="H23" t="n">
        <v>0.7</v>
      </c>
      <c r="I23" t="n">
        <v>8</v>
      </c>
      <c r="J23" t="n">
        <v>157.8</v>
      </c>
      <c r="K23" t="n">
        <v>49.1</v>
      </c>
      <c r="L23" t="n">
        <v>6.25</v>
      </c>
      <c r="M23" t="n">
        <v>6</v>
      </c>
      <c r="N23" t="n">
        <v>27.45</v>
      </c>
      <c r="O23" t="n">
        <v>19695.71</v>
      </c>
      <c r="P23" t="n">
        <v>55.5</v>
      </c>
      <c r="Q23" t="n">
        <v>202.81</v>
      </c>
      <c r="R23" t="n">
        <v>21.96</v>
      </c>
      <c r="S23" t="n">
        <v>13.89</v>
      </c>
      <c r="T23" t="n">
        <v>2339.82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144.9009481931822</v>
      </c>
      <c r="AB23" t="n">
        <v>198.2598698964924</v>
      </c>
      <c r="AC23" t="n">
        <v>179.3382261731024</v>
      </c>
      <c r="AD23" t="n">
        <v>144900.9481931822</v>
      </c>
      <c r="AE23" t="n">
        <v>198259.8698964924</v>
      </c>
      <c r="AF23" t="n">
        <v>5.521702500529666e-06</v>
      </c>
      <c r="AG23" t="n">
        <v>6.684027777777778</v>
      </c>
      <c r="AH23" t="n">
        <v>179338.2261731024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12.9969</v>
      </c>
      <c r="E24" t="n">
        <v>7.69</v>
      </c>
      <c r="F24" t="n">
        <v>5.17</v>
      </c>
      <c r="G24" t="n">
        <v>38.8</v>
      </c>
      <c r="H24" t="n">
        <v>0.73</v>
      </c>
      <c r="I24" t="n">
        <v>8</v>
      </c>
      <c r="J24" t="n">
        <v>158.15</v>
      </c>
      <c r="K24" t="n">
        <v>49.1</v>
      </c>
      <c r="L24" t="n">
        <v>6.5</v>
      </c>
      <c r="M24" t="n">
        <v>6</v>
      </c>
      <c r="N24" t="n">
        <v>27.56</v>
      </c>
      <c r="O24" t="n">
        <v>19739.33</v>
      </c>
      <c r="P24" t="n">
        <v>55.25</v>
      </c>
      <c r="Q24" t="n">
        <v>202.81</v>
      </c>
      <c r="R24" t="n">
        <v>21.83</v>
      </c>
      <c r="S24" t="n">
        <v>13.89</v>
      </c>
      <c r="T24" t="n">
        <v>2272.5</v>
      </c>
      <c r="U24" t="n">
        <v>0.64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144.7586604315979</v>
      </c>
      <c r="AB24" t="n">
        <v>198.0651855037999</v>
      </c>
      <c r="AC24" t="n">
        <v>179.1621221856071</v>
      </c>
      <c r="AD24" t="n">
        <v>144758.6604315979</v>
      </c>
      <c r="AE24" t="n">
        <v>198065.1855037998</v>
      </c>
      <c r="AF24" t="n">
        <v>5.524890697733076e-06</v>
      </c>
      <c r="AG24" t="n">
        <v>6.675347222222222</v>
      </c>
      <c r="AH24" t="n">
        <v>179162.1221856071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13.0638</v>
      </c>
      <c r="E25" t="n">
        <v>7.65</v>
      </c>
      <c r="F25" t="n">
        <v>5.16</v>
      </c>
      <c r="G25" t="n">
        <v>44.27</v>
      </c>
      <c r="H25" t="n">
        <v>0.75</v>
      </c>
      <c r="I25" t="n">
        <v>7</v>
      </c>
      <c r="J25" t="n">
        <v>158.51</v>
      </c>
      <c r="K25" t="n">
        <v>49.1</v>
      </c>
      <c r="L25" t="n">
        <v>6.75</v>
      </c>
      <c r="M25" t="n">
        <v>5</v>
      </c>
      <c r="N25" t="n">
        <v>27.66</v>
      </c>
      <c r="O25" t="n">
        <v>19782.99</v>
      </c>
      <c r="P25" t="n">
        <v>54.94</v>
      </c>
      <c r="Q25" t="n">
        <v>202.85</v>
      </c>
      <c r="R25" t="n">
        <v>21.54</v>
      </c>
      <c r="S25" t="n">
        <v>13.89</v>
      </c>
      <c r="T25" t="n">
        <v>2133.71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144.4432249767105</v>
      </c>
      <c r="AB25" t="n">
        <v>197.633592798393</v>
      </c>
      <c r="AC25" t="n">
        <v>178.77172008226</v>
      </c>
      <c r="AD25" t="n">
        <v>144443.2249767105</v>
      </c>
      <c r="AE25" t="n">
        <v>197633.592798393</v>
      </c>
      <c r="AF25" t="n">
        <v>5.553329416787491e-06</v>
      </c>
      <c r="AG25" t="n">
        <v>6.640625</v>
      </c>
      <c r="AH25" t="n">
        <v>178771.72008226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13.0719</v>
      </c>
      <c r="E26" t="n">
        <v>7.65</v>
      </c>
      <c r="F26" t="n">
        <v>5.16</v>
      </c>
      <c r="G26" t="n">
        <v>44.23</v>
      </c>
      <c r="H26" t="n">
        <v>0.78</v>
      </c>
      <c r="I26" t="n">
        <v>7</v>
      </c>
      <c r="J26" t="n">
        <v>158.86</v>
      </c>
      <c r="K26" t="n">
        <v>49.1</v>
      </c>
      <c r="L26" t="n">
        <v>7</v>
      </c>
      <c r="M26" t="n">
        <v>5</v>
      </c>
      <c r="N26" t="n">
        <v>27.77</v>
      </c>
      <c r="O26" t="n">
        <v>19826.68</v>
      </c>
      <c r="P26" t="n">
        <v>54.92</v>
      </c>
      <c r="Q26" t="n">
        <v>202.81</v>
      </c>
      <c r="R26" t="n">
        <v>21.44</v>
      </c>
      <c r="S26" t="n">
        <v>13.89</v>
      </c>
      <c r="T26" t="n">
        <v>2084.4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144.4147935607967</v>
      </c>
      <c r="AB26" t="n">
        <v>197.5946916808342</v>
      </c>
      <c r="AC26" t="n">
        <v>178.7365316327629</v>
      </c>
      <c r="AD26" t="n">
        <v>144414.7935607967</v>
      </c>
      <c r="AE26" t="n">
        <v>197594.6916808342</v>
      </c>
      <c r="AF26" t="n">
        <v>5.556772669767174e-06</v>
      </c>
      <c r="AG26" t="n">
        <v>6.640625</v>
      </c>
      <c r="AH26" t="n">
        <v>178736.5316327629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13.0586</v>
      </c>
      <c r="E27" t="n">
        <v>7.66</v>
      </c>
      <c r="F27" t="n">
        <v>5.17</v>
      </c>
      <c r="G27" t="n">
        <v>44.29</v>
      </c>
      <c r="H27" t="n">
        <v>0.8100000000000001</v>
      </c>
      <c r="I27" t="n">
        <v>7</v>
      </c>
      <c r="J27" t="n">
        <v>159.22</v>
      </c>
      <c r="K27" t="n">
        <v>49.1</v>
      </c>
      <c r="L27" t="n">
        <v>7.25</v>
      </c>
      <c r="M27" t="n">
        <v>5</v>
      </c>
      <c r="N27" t="n">
        <v>27.87</v>
      </c>
      <c r="O27" t="n">
        <v>19870.53</v>
      </c>
      <c r="P27" t="n">
        <v>54.81</v>
      </c>
      <c r="Q27" t="n">
        <v>202.81</v>
      </c>
      <c r="R27" t="n">
        <v>21.62</v>
      </c>
      <c r="S27" t="n">
        <v>13.89</v>
      </c>
      <c r="T27" t="n">
        <v>2175.43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144.4205040561199</v>
      </c>
      <c r="AB27" t="n">
        <v>197.6025050324647</v>
      </c>
      <c r="AC27" t="n">
        <v>178.7435992890799</v>
      </c>
      <c r="AD27" t="n">
        <v>144420.5040561199</v>
      </c>
      <c r="AE27" t="n">
        <v>197602.5050324647</v>
      </c>
      <c r="AF27" t="n">
        <v>5.551118933393128e-06</v>
      </c>
      <c r="AG27" t="n">
        <v>6.649305555555555</v>
      </c>
      <c r="AH27" t="n">
        <v>178743.5992890799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13.0624</v>
      </c>
      <c r="E28" t="n">
        <v>7.66</v>
      </c>
      <c r="F28" t="n">
        <v>5.17</v>
      </c>
      <c r="G28" t="n">
        <v>44.27</v>
      </c>
      <c r="H28" t="n">
        <v>0.83</v>
      </c>
      <c r="I28" t="n">
        <v>7</v>
      </c>
      <c r="J28" t="n">
        <v>159.57</v>
      </c>
      <c r="K28" t="n">
        <v>49.1</v>
      </c>
      <c r="L28" t="n">
        <v>7.5</v>
      </c>
      <c r="M28" t="n">
        <v>5</v>
      </c>
      <c r="N28" t="n">
        <v>27.98</v>
      </c>
      <c r="O28" t="n">
        <v>19914.3</v>
      </c>
      <c r="P28" t="n">
        <v>54.28</v>
      </c>
      <c r="Q28" t="n">
        <v>202.85</v>
      </c>
      <c r="R28" t="n">
        <v>21.65</v>
      </c>
      <c r="S28" t="n">
        <v>13.89</v>
      </c>
      <c r="T28" t="n">
        <v>2188.36</v>
      </c>
      <c r="U28" t="n">
        <v>0.64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144.1902671240252</v>
      </c>
      <c r="AB28" t="n">
        <v>197.2874847046363</v>
      </c>
      <c r="AC28" t="n">
        <v>178.4586440592056</v>
      </c>
      <c r="AD28" t="n">
        <v>144190.2671240252</v>
      </c>
      <c r="AE28" t="n">
        <v>197287.4847046363</v>
      </c>
      <c r="AF28" t="n">
        <v>5.552734286642856e-06</v>
      </c>
      <c r="AG28" t="n">
        <v>6.649305555555555</v>
      </c>
      <c r="AH28" t="n">
        <v>178458.6440592056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13.1651</v>
      </c>
      <c r="E29" t="n">
        <v>7.6</v>
      </c>
      <c r="F29" t="n">
        <v>5.14</v>
      </c>
      <c r="G29" t="n">
        <v>51.36</v>
      </c>
      <c r="H29" t="n">
        <v>0.86</v>
      </c>
      <c r="I29" t="n">
        <v>6</v>
      </c>
      <c r="J29" t="n">
        <v>159.92</v>
      </c>
      <c r="K29" t="n">
        <v>49.1</v>
      </c>
      <c r="L29" t="n">
        <v>7.75</v>
      </c>
      <c r="M29" t="n">
        <v>4</v>
      </c>
      <c r="N29" t="n">
        <v>28.08</v>
      </c>
      <c r="O29" t="n">
        <v>19958.1</v>
      </c>
      <c r="P29" t="n">
        <v>53.52</v>
      </c>
      <c r="Q29" t="n">
        <v>202.81</v>
      </c>
      <c r="R29" t="n">
        <v>20.67</v>
      </c>
      <c r="S29" t="n">
        <v>13.89</v>
      </c>
      <c r="T29" t="n">
        <v>1703.48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133.7383122413548</v>
      </c>
      <c r="AB29" t="n">
        <v>182.9866589264678</v>
      </c>
      <c r="AC29" t="n">
        <v>165.5226690219658</v>
      </c>
      <c r="AD29" t="n">
        <v>133738.3122413548</v>
      </c>
      <c r="AE29" t="n">
        <v>182986.6589264678</v>
      </c>
      <c r="AF29" t="n">
        <v>5.596391333681548e-06</v>
      </c>
      <c r="AG29" t="n">
        <v>6.597222222222222</v>
      </c>
      <c r="AH29" t="n">
        <v>165522.6690219658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13.1617</v>
      </c>
      <c r="E30" t="n">
        <v>7.6</v>
      </c>
      <c r="F30" t="n">
        <v>5.14</v>
      </c>
      <c r="G30" t="n">
        <v>51.38</v>
      </c>
      <c r="H30" t="n">
        <v>0.88</v>
      </c>
      <c r="I30" t="n">
        <v>6</v>
      </c>
      <c r="J30" t="n">
        <v>160.28</v>
      </c>
      <c r="K30" t="n">
        <v>49.1</v>
      </c>
      <c r="L30" t="n">
        <v>8</v>
      </c>
      <c r="M30" t="n">
        <v>4</v>
      </c>
      <c r="N30" t="n">
        <v>28.19</v>
      </c>
      <c r="O30" t="n">
        <v>20001.93</v>
      </c>
      <c r="P30" t="n">
        <v>53.36</v>
      </c>
      <c r="Q30" t="n">
        <v>202.82</v>
      </c>
      <c r="R30" t="n">
        <v>20.77</v>
      </c>
      <c r="S30" t="n">
        <v>13.89</v>
      </c>
      <c r="T30" t="n">
        <v>1752.78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133.6803131848916</v>
      </c>
      <c r="AB30" t="n">
        <v>182.9073020586771</v>
      </c>
      <c r="AC30" t="n">
        <v>165.450885862259</v>
      </c>
      <c r="AD30" t="n">
        <v>133680.3131848916</v>
      </c>
      <c r="AE30" t="n">
        <v>182907.3020586771</v>
      </c>
      <c r="AF30" t="n">
        <v>5.594946017616003e-06</v>
      </c>
      <c r="AG30" t="n">
        <v>6.597222222222222</v>
      </c>
      <c r="AH30" t="n">
        <v>165450.885862259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13.1796</v>
      </c>
      <c r="E31" t="n">
        <v>7.59</v>
      </c>
      <c r="F31" t="n">
        <v>5.13</v>
      </c>
      <c r="G31" t="n">
        <v>51.28</v>
      </c>
      <c r="H31" t="n">
        <v>0.91</v>
      </c>
      <c r="I31" t="n">
        <v>6</v>
      </c>
      <c r="J31" t="n">
        <v>160.64</v>
      </c>
      <c r="K31" t="n">
        <v>49.1</v>
      </c>
      <c r="L31" t="n">
        <v>8.25</v>
      </c>
      <c r="M31" t="n">
        <v>4</v>
      </c>
      <c r="N31" t="n">
        <v>28.29</v>
      </c>
      <c r="O31" t="n">
        <v>20045.81</v>
      </c>
      <c r="P31" t="n">
        <v>53.12</v>
      </c>
      <c r="Q31" t="n">
        <v>202.82</v>
      </c>
      <c r="R31" t="n">
        <v>20.47</v>
      </c>
      <c r="S31" t="n">
        <v>13.89</v>
      </c>
      <c r="T31" t="n">
        <v>1603.49</v>
      </c>
      <c r="U31" t="n">
        <v>0.68</v>
      </c>
      <c r="V31" t="n">
        <v>0.75</v>
      </c>
      <c r="W31" t="n">
        <v>0.64</v>
      </c>
      <c r="X31" t="n">
        <v>0.09</v>
      </c>
      <c r="Y31" t="n">
        <v>1</v>
      </c>
      <c r="Z31" t="n">
        <v>10</v>
      </c>
      <c r="AA31" t="n">
        <v>133.5200492388439</v>
      </c>
      <c r="AB31" t="n">
        <v>182.6880218573483</v>
      </c>
      <c r="AC31" t="n">
        <v>165.2525334555833</v>
      </c>
      <c r="AD31" t="n">
        <v>133520.0492388439</v>
      </c>
      <c r="AE31" t="n">
        <v>182688.0218573483</v>
      </c>
      <c r="AF31" t="n">
        <v>5.602555181608139e-06</v>
      </c>
      <c r="AG31" t="n">
        <v>6.588541666666667</v>
      </c>
      <c r="AH31" t="n">
        <v>165252.5334555833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13.1656</v>
      </c>
      <c r="E32" t="n">
        <v>7.6</v>
      </c>
      <c r="F32" t="n">
        <v>5.14</v>
      </c>
      <c r="G32" t="n">
        <v>51.36</v>
      </c>
      <c r="H32" t="n">
        <v>0.9399999999999999</v>
      </c>
      <c r="I32" t="n">
        <v>6</v>
      </c>
      <c r="J32" t="n">
        <v>160.99</v>
      </c>
      <c r="K32" t="n">
        <v>49.1</v>
      </c>
      <c r="L32" t="n">
        <v>8.5</v>
      </c>
      <c r="M32" t="n">
        <v>4</v>
      </c>
      <c r="N32" t="n">
        <v>28.4</v>
      </c>
      <c r="O32" t="n">
        <v>20089.72</v>
      </c>
      <c r="P32" t="n">
        <v>52.96</v>
      </c>
      <c r="Q32" t="n">
        <v>202.81</v>
      </c>
      <c r="R32" t="n">
        <v>20.69</v>
      </c>
      <c r="S32" t="n">
        <v>13.89</v>
      </c>
      <c r="T32" t="n">
        <v>1715.24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133.505638975506</v>
      </c>
      <c r="AB32" t="n">
        <v>182.6683050993136</v>
      </c>
      <c r="AC32" t="n">
        <v>165.2346984372627</v>
      </c>
      <c r="AD32" t="n">
        <v>133505.638975506</v>
      </c>
      <c r="AE32" t="n">
        <v>182668.3050993136</v>
      </c>
      <c r="AF32" t="n">
        <v>5.596603880161774e-06</v>
      </c>
      <c r="AG32" t="n">
        <v>6.597222222222222</v>
      </c>
      <c r="AH32" t="n">
        <v>165234.6984372627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13.1646</v>
      </c>
      <c r="E33" t="n">
        <v>7.6</v>
      </c>
      <c r="F33" t="n">
        <v>5.14</v>
      </c>
      <c r="G33" t="n">
        <v>51.36</v>
      </c>
      <c r="H33" t="n">
        <v>0.96</v>
      </c>
      <c r="I33" t="n">
        <v>6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52.76</v>
      </c>
      <c r="Q33" t="n">
        <v>202.81</v>
      </c>
      <c r="R33" t="n">
        <v>20.71</v>
      </c>
      <c r="S33" t="n">
        <v>13.89</v>
      </c>
      <c r="T33" t="n">
        <v>1722.5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133.425343965864</v>
      </c>
      <c r="AB33" t="n">
        <v>182.5584419247556</v>
      </c>
      <c r="AC33" t="n">
        <v>165.1353204498906</v>
      </c>
      <c r="AD33" t="n">
        <v>133425.343965864</v>
      </c>
      <c r="AE33" t="n">
        <v>182558.4419247556</v>
      </c>
      <c r="AF33" t="n">
        <v>5.59617878720132e-06</v>
      </c>
      <c r="AG33" t="n">
        <v>6.597222222222222</v>
      </c>
      <c r="AH33" t="n">
        <v>165135.3204498906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13.1699</v>
      </c>
      <c r="E34" t="n">
        <v>7.59</v>
      </c>
      <c r="F34" t="n">
        <v>5.13</v>
      </c>
      <c r="G34" t="n">
        <v>51.33</v>
      </c>
      <c r="H34" t="n">
        <v>0.99</v>
      </c>
      <c r="I34" t="n">
        <v>6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52.37</v>
      </c>
      <c r="Q34" t="n">
        <v>202.82</v>
      </c>
      <c r="R34" t="n">
        <v>20.7</v>
      </c>
      <c r="S34" t="n">
        <v>13.89</v>
      </c>
      <c r="T34" t="n">
        <v>1718.95</v>
      </c>
      <c r="U34" t="n">
        <v>0.67</v>
      </c>
      <c r="V34" t="n">
        <v>0.75</v>
      </c>
      <c r="W34" t="n">
        <v>0.64</v>
      </c>
      <c r="X34" t="n">
        <v>0.1</v>
      </c>
      <c r="Y34" t="n">
        <v>1</v>
      </c>
      <c r="Z34" t="n">
        <v>10</v>
      </c>
      <c r="AA34" t="n">
        <v>133.233233783911</v>
      </c>
      <c r="AB34" t="n">
        <v>182.2955882985046</v>
      </c>
      <c r="AC34" t="n">
        <v>164.8975532048115</v>
      </c>
      <c r="AD34" t="n">
        <v>133233.233783911</v>
      </c>
      <c r="AE34" t="n">
        <v>182295.5882985046</v>
      </c>
      <c r="AF34" t="n">
        <v>5.598431779891731e-06</v>
      </c>
      <c r="AG34" t="n">
        <v>6.588541666666667</v>
      </c>
      <c r="AH34" t="n">
        <v>164897.5532048115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13.1449</v>
      </c>
      <c r="E35" t="n">
        <v>7.61</v>
      </c>
      <c r="F35" t="n">
        <v>5.15</v>
      </c>
      <c r="G35" t="n">
        <v>51.48</v>
      </c>
      <c r="H35" t="n">
        <v>1.01</v>
      </c>
      <c r="I35" t="n">
        <v>6</v>
      </c>
      <c r="J35" t="n">
        <v>162.06</v>
      </c>
      <c r="K35" t="n">
        <v>49.1</v>
      </c>
      <c r="L35" t="n">
        <v>9.25</v>
      </c>
      <c r="M35" t="n">
        <v>4</v>
      </c>
      <c r="N35" t="n">
        <v>28.72</v>
      </c>
      <c r="O35" t="n">
        <v>20221.66</v>
      </c>
      <c r="P35" t="n">
        <v>52.19</v>
      </c>
      <c r="Q35" t="n">
        <v>202.84</v>
      </c>
      <c r="R35" t="n">
        <v>21.05</v>
      </c>
      <c r="S35" t="n">
        <v>13.89</v>
      </c>
      <c r="T35" t="n">
        <v>1892.44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143.0861361692837</v>
      </c>
      <c r="AB35" t="n">
        <v>195.7767640215398</v>
      </c>
      <c r="AC35" t="n">
        <v>177.0921044377935</v>
      </c>
      <c r="AD35" t="n">
        <v>143086.1361692837</v>
      </c>
      <c r="AE35" t="n">
        <v>195776.7640215398</v>
      </c>
      <c r="AF35" t="n">
        <v>5.587804455880364e-06</v>
      </c>
      <c r="AG35" t="n">
        <v>6.605902777777778</v>
      </c>
      <c r="AH35" t="n">
        <v>177092.1044377935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13.246</v>
      </c>
      <c r="E36" t="n">
        <v>7.55</v>
      </c>
      <c r="F36" t="n">
        <v>5.12</v>
      </c>
      <c r="G36" t="n">
        <v>61.44</v>
      </c>
      <c r="H36" t="n">
        <v>1.04</v>
      </c>
      <c r="I36" t="n">
        <v>5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51.57</v>
      </c>
      <c r="Q36" t="n">
        <v>202.81</v>
      </c>
      <c r="R36" t="n">
        <v>20.24</v>
      </c>
      <c r="S36" t="n">
        <v>13.89</v>
      </c>
      <c r="T36" t="n">
        <v>1493.63</v>
      </c>
      <c r="U36" t="n">
        <v>0.6899999999999999</v>
      </c>
      <c r="V36" t="n">
        <v>0.76</v>
      </c>
      <c r="W36" t="n">
        <v>0.64</v>
      </c>
      <c r="X36" t="n">
        <v>0.08</v>
      </c>
      <c r="Y36" t="n">
        <v>1</v>
      </c>
      <c r="Z36" t="n">
        <v>10</v>
      </c>
      <c r="AA36" t="n">
        <v>132.7078038796482</v>
      </c>
      <c r="AB36" t="n">
        <v>181.5766719231612</v>
      </c>
      <c r="AC36" t="n">
        <v>164.2472491993252</v>
      </c>
      <c r="AD36" t="n">
        <v>132707.8038796482</v>
      </c>
      <c r="AE36" t="n">
        <v>181576.6719231612</v>
      </c>
      <c r="AF36" t="n">
        <v>5.630781354182328e-06</v>
      </c>
      <c r="AG36" t="n">
        <v>6.553819444444445</v>
      </c>
      <c r="AH36" t="n">
        <v>164247.2491993252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13.2533</v>
      </c>
      <c r="E37" t="n">
        <v>7.55</v>
      </c>
      <c r="F37" t="n">
        <v>5.12</v>
      </c>
      <c r="G37" t="n">
        <v>61.39</v>
      </c>
      <c r="H37" t="n">
        <v>1.06</v>
      </c>
      <c r="I37" t="n">
        <v>5</v>
      </c>
      <c r="J37" t="n">
        <v>162.78</v>
      </c>
      <c r="K37" t="n">
        <v>49.1</v>
      </c>
      <c r="L37" t="n">
        <v>9.75</v>
      </c>
      <c r="M37" t="n">
        <v>3</v>
      </c>
      <c r="N37" t="n">
        <v>28.93</v>
      </c>
      <c r="O37" t="n">
        <v>20309.81</v>
      </c>
      <c r="P37" t="n">
        <v>51.28</v>
      </c>
      <c r="Q37" t="n">
        <v>202.81</v>
      </c>
      <c r="R37" t="n">
        <v>20.02</v>
      </c>
      <c r="S37" t="n">
        <v>13.89</v>
      </c>
      <c r="T37" t="n">
        <v>1382.95</v>
      </c>
      <c r="U37" t="n">
        <v>0.6899999999999999</v>
      </c>
      <c r="V37" t="n">
        <v>0.76</v>
      </c>
      <c r="W37" t="n">
        <v>0.65</v>
      </c>
      <c r="X37" t="n">
        <v>0.08</v>
      </c>
      <c r="Y37" t="n">
        <v>1</v>
      </c>
      <c r="Z37" t="n">
        <v>10</v>
      </c>
      <c r="AA37" t="n">
        <v>132.5719036885062</v>
      </c>
      <c r="AB37" t="n">
        <v>181.3907272861474</v>
      </c>
      <c r="AC37" t="n">
        <v>164.079050857493</v>
      </c>
      <c r="AD37" t="n">
        <v>132571.9036885062</v>
      </c>
      <c r="AE37" t="n">
        <v>181390.7272861474</v>
      </c>
      <c r="AF37" t="n">
        <v>5.633884532793647e-06</v>
      </c>
      <c r="AG37" t="n">
        <v>6.553819444444445</v>
      </c>
      <c r="AH37" t="n">
        <v>164079.050857493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13.246</v>
      </c>
      <c r="E38" t="n">
        <v>7.55</v>
      </c>
      <c r="F38" t="n">
        <v>5.12</v>
      </c>
      <c r="G38" t="n">
        <v>61.44</v>
      </c>
      <c r="H38" t="n">
        <v>1.09</v>
      </c>
      <c r="I38" t="n">
        <v>5</v>
      </c>
      <c r="J38" t="n">
        <v>163.13</v>
      </c>
      <c r="K38" t="n">
        <v>49.1</v>
      </c>
      <c r="L38" t="n">
        <v>10</v>
      </c>
      <c r="M38" t="n">
        <v>3</v>
      </c>
      <c r="N38" t="n">
        <v>29.04</v>
      </c>
      <c r="O38" t="n">
        <v>20353.94</v>
      </c>
      <c r="P38" t="n">
        <v>51.47</v>
      </c>
      <c r="Q38" t="n">
        <v>202.81</v>
      </c>
      <c r="R38" t="n">
        <v>20.19</v>
      </c>
      <c r="S38" t="n">
        <v>13.89</v>
      </c>
      <c r="T38" t="n">
        <v>1467.63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132.6667200915842</v>
      </c>
      <c r="AB38" t="n">
        <v>181.5204592718432</v>
      </c>
      <c r="AC38" t="n">
        <v>164.1964014045541</v>
      </c>
      <c r="AD38" t="n">
        <v>132666.7200915842</v>
      </c>
      <c r="AE38" t="n">
        <v>181520.4592718432</v>
      </c>
      <c r="AF38" t="n">
        <v>5.630781354182328e-06</v>
      </c>
      <c r="AG38" t="n">
        <v>6.553819444444445</v>
      </c>
      <c r="AH38" t="n">
        <v>164196.4014045541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13.2445</v>
      </c>
      <c r="E39" t="n">
        <v>7.55</v>
      </c>
      <c r="F39" t="n">
        <v>5.12</v>
      </c>
      <c r="G39" t="n">
        <v>61.45</v>
      </c>
      <c r="H39" t="n">
        <v>1.11</v>
      </c>
      <c r="I39" t="n">
        <v>5</v>
      </c>
      <c r="J39" t="n">
        <v>163.49</v>
      </c>
      <c r="K39" t="n">
        <v>49.1</v>
      </c>
      <c r="L39" t="n">
        <v>10.25</v>
      </c>
      <c r="M39" t="n">
        <v>3</v>
      </c>
      <c r="N39" t="n">
        <v>29.15</v>
      </c>
      <c r="O39" t="n">
        <v>20398.1</v>
      </c>
      <c r="P39" t="n">
        <v>51.01</v>
      </c>
      <c r="Q39" t="n">
        <v>202.81</v>
      </c>
      <c r="R39" t="n">
        <v>20.25</v>
      </c>
      <c r="S39" t="n">
        <v>13.89</v>
      </c>
      <c r="T39" t="n">
        <v>1501.47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132.4811676528406</v>
      </c>
      <c r="AB39" t="n">
        <v>181.2665782391585</v>
      </c>
      <c r="AC39" t="n">
        <v>163.9667504213044</v>
      </c>
      <c r="AD39" t="n">
        <v>132481.1676528406</v>
      </c>
      <c r="AE39" t="n">
        <v>181266.5782391585</v>
      </c>
      <c r="AF39" t="n">
        <v>5.630143714741647e-06</v>
      </c>
      <c r="AG39" t="n">
        <v>6.553819444444445</v>
      </c>
      <c r="AH39" t="n">
        <v>163966.7504213044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13.2353</v>
      </c>
      <c r="E40" t="n">
        <v>7.56</v>
      </c>
      <c r="F40" t="n">
        <v>5.13</v>
      </c>
      <c r="G40" t="n">
        <v>61.52</v>
      </c>
      <c r="H40" t="n">
        <v>1.14</v>
      </c>
      <c r="I40" t="n">
        <v>5</v>
      </c>
      <c r="J40" t="n">
        <v>163.85</v>
      </c>
      <c r="K40" t="n">
        <v>49.1</v>
      </c>
      <c r="L40" t="n">
        <v>10.5</v>
      </c>
      <c r="M40" t="n">
        <v>3</v>
      </c>
      <c r="N40" t="n">
        <v>29.26</v>
      </c>
      <c r="O40" t="n">
        <v>20442.3</v>
      </c>
      <c r="P40" t="n">
        <v>50.77</v>
      </c>
      <c r="Q40" t="n">
        <v>202.81</v>
      </c>
      <c r="R40" t="n">
        <v>20.35</v>
      </c>
      <c r="S40" t="n">
        <v>13.89</v>
      </c>
      <c r="T40" t="n">
        <v>1550.36</v>
      </c>
      <c r="U40" t="n">
        <v>0.68</v>
      </c>
      <c r="V40" t="n">
        <v>0.75</v>
      </c>
      <c r="W40" t="n">
        <v>0.65</v>
      </c>
      <c r="X40" t="n">
        <v>0.09</v>
      </c>
      <c r="Y40" t="n">
        <v>1</v>
      </c>
      <c r="Z40" t="n">
        <v>10</v>
      </c>
      <c r="AA40" t="n">
        <v>132.4218463326128</v>
      </c>
      <c r="AB40" t="n">
        <v>181.1854121917508</v>
      </c>
      <c r="AC40" t="n">
        <v>163.893330747544</v>
      </c>
      <c r="AD40" t="n">
        <v>132421.8463326128</v>
      </c>
      <c r="AE40" t="n">
        <v>181185.4121917508</v>
      </c>
      <c r="AF40" t="n">
        <v>5.626232859505464e-06</v>
      </c>
      <c r="AG40" t="n">
        <v>6.5625</v>
      </c>
      <c r="AH40" t="n">
        <v>163893.330747544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13.2587</v>
      </c>
      <c r="E41" t="n">
        <v>7.54</v>
      </c>
      <c r="F41" t="n">
        <v>5.11</v>
      </c>
      <c r="G41" t="n">
        <v>61.36</v>
      </c>
      <c r="H41" t="n">
        <v>1.16</v>
      </c>
      <c r="I41" t="n">
        <v>5</v>
      </c>
      <c r="J41" t="n">
        <v>164.21</v>
      </c>
      <c r="K41" t="n">
        <v>49.1</v>
      </c>
      <c r="L41" t="n">
        <v>10.75</v>
      </c>
      <c r="M41" t="n">
        <v>3</v>
      </c>
      <c r="N41" t="n">
        <v>29.36</v>
      </c>
      <c r="O41" t="n">
        <v>20486.54</v>
      </c>
      <c r="P41" t="n">
        <v>49.85</v>
      </c>
      <c r="Q41" t="n">
        <v>202.81</v>
      </c>
      <c r="R41" t="n">
        <v>20</v>
      </c>
      <c r="S41" t="n">
        <v>13.89</v>
      </c>
      <c r="T41" t="n">
        <v>1373.28</v>
      </c>
      <c r="U41" t="n">
        <v>0.6899999999999999</v>
      </c>
      <c r="V41" t="n">
        <v>0.76</v>
      </c>
      <c r="W41" t="n">
        <v>0.64</v>
      </c>
      <c r="X41" t="n">
        <v>0.07000000000000001</v>
      </c>
      <c r="Y41" t="n">
        <v>1</v>
      </c>
      <c r="Z41" t="n">
        <v>10</v>
      </c>
      <c r="AA41" t="n">
        <v>131.9543298546547</v>
      </c>
      <c r="AB41" t="n">
        <v>180.5457355212376</v>
      </c>
      <c r="AC41" t="n">
        <v>163.3147039206725</v>
      </c>
      <c r="AD41" t="n">
        <v>131954.3298546547</v>
      </c>
      <c r="AE41" t="n">
        <v>180545.7355212376</v>
      </c>
      <c r="AF41" t="n">
        <v>5.636180034780102e-06</v>
      </c>
      <c r="AG41" t="n">
        <v>6.545138888888889</v>
      </c>
      <c r="AH41" t="n">
        <v>163314.7039206725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13.2509</v>
      </c>
      <c r="E42" t="n">
        <v>7.55</v>
      </c>
      <c r="F42" t="n">
        <v>5.12</v>
      </c>
      <c r="G42" t="n">
        <v>61.41</v>
      </c>
      <c r="H42" t="n">
        <v>1.18</v>
      </c>
      <c r="I42" t="n">
        <v>5</v>
      </c>
      <c r="J42" t="n">
        <v>164.57</v>
      </c>
      <c r="K42" t="n">
        <v>49.1</v>
      </c>
      <c r="L42" t="n">
        <v>11</v>
      </c>
      <c r="M42" t="n">
        <v>3</v>
      </c>
      <c r="N42" t="n">
        <v>29.47</v>
      </c>
      <c r="O42" t="n">
        <v>20530.82</v>
      </c>
      <c r="P42" t="n">
        <v>49.34</v>
      </c>
      <c r="Q42" t="n">
        <v>202.81</v>
      </c>
      <c r="R42" t="n">
        <v>20.07</v>
      </c>
      <c r="S42" t="n">
        <v>13.89</v>
      </c>
      <c r="T42" t="n">
        <v>1410.64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131.7806801101916</v>
      </c>
      <c r="AB42" t="n">
        <v>180.3081402799773</v>
      </c>
      <c r="AC42" t="n">
        <v>163.099784435771</v>
      </c>
      <c r="AD42" t="n">
        <v>131780.6801101916</v>
      </c>
      <c r="AE42" t="n">
        <v>180308.1402799773</v>
      </c>
      <c r="AF42" t="n">
        <v>5.632864309688556e-06</v>
      </c>
      <c r="AG42" t="n">
        <v>6.553819444444445</v>
      </c>
      <c r="AH42" t="n">
        <v>163099.784435771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13.2494</v>
      </c>
      <c r="E43" t="n">
        <v>7.55</v>
      </c>
      <c r="F43" t="n">
        <v>5.12</v>
      </c>
      <c r="G43" t="n">
        <v>61.42</v>
      </c>
      <c r="H43" t="n">
        <v>1.21</v>
      </c>
      <c r="I43" t="n">
        <v>5</v>
      </c>
      <c r="J43" t="n">
        <v>164.93</v>
      </c>
      <c r="K43" t="n">
        <v>49.1</v>
      </c>
      <c r="L43" t="n">
        <v>11.25</v>
      </c>
      <c r="M43" t="n">
        <v>3</v>
      </c>
      <c r="N43" t="n">
        <v>29.58</v>
      </c>
      <c r="O43" t="n">
        <v>20575.13</v>
      </c>
      <c r="P43" t="n">
        <v>49</v>
      </c>
      <c r="Q43" t="n">
        <v>202.81</v>
      </c>
      <c r="R43" t="n">
        <v>20.14</v>
      </c>
      <c r="S43" t="n">
        <v>13.89</v>
      </c>
      <c r="T43" t="n">
        <v>1446.65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131.6443838773904</v>
      </c>
      <c r="AB43" t="n">
        <v>180.1216537612933</v>
      </c>
      <c r="AC43" t="n">
        <v>162.9310959286947</v>
      </c>
      <c r="AD43" t="n">
        <v>131644.3838773904</v>
      </c>
      <c r="AE43" t="n">
        <v>180121.6537612933</v>
      </c>
      <c r="AF43" t="n">
        <v>5.632226670247875e-06</v>
      </c>
      <c r="AG43" t="n">
        <v>6.553819444444445</v>
      </c>
      <c r="AH43" t="n">
        <v>162931.0959286947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13.3417</v>
      </c>
      <c r="E44" t="n">
        <v>7.5</v>
      </c>
      <c r="F44" t="n">
        <v>5.1</v>
      </c>
      <c r="G44" t="n">
        <v>76.45</v>
      </c>
      <c r="H44" t="n">
        <v>1.23</v>
      </c>
      <c r="I44" t="n">
        <v>4</v>
      </c>
      <c r="J44" t="n">
        <v>165.29</v>
      </c>
      <c r="K44" t="n">
        <v>49.1</v>
      </c>
      <c r="L44" t="n">
        <v>11.5</v>
      </c>
      <c r="M44" t="n">
        <v>2</v>
      </c>
      <c r="N44" t="n">
        <v>29.69</v>
      </c>
      <c r="O44" t="n">
        <v>20619.48</v>
      </c>
      <c r="P44" t="n">
        <v>48.06</v>
      </c>
      <c r="Q44" t="n">
        <v>202.81</v>
      </c>
      <c r="R44" t="n">
        <v>19.4</v>
      </c>
      <c r="S44" t="n">
        <v>13.89</v>
      </c>
      <c r="T44" t="n">
        <v>1078.75</v>
      </c>
      <c r="U44" t="n">
        <v>0.72</v>
      </c>
      <c r="V44" t="n">
        <v>0.76</v>
      </c>
      <c r="W44" t="n">
        <v>0.65</v>
      </c>
      <c r="X44" t="n">
        <v>0.06</v>
      </c>
      <c r="Y44" t="n">
        <v>1</v>
      </c>
      <c r="Z44" t="n">
        <v>10</v>
      </c>
      <c r="AA44" t="n">
        <v>131.0207455981907</v>
      </c>
      <c r="AB44" t="n">
        <v>179.2683643547137</v>
      </c>
      <c r="AC44" t="n">
        <v>162.1592432654795</v>
      </c>
      <c r="AD44" t="n">
        <v>131020.7455981907</v>
      </c>
      <c r="AE44" t="n">
        <v>179268.3643547137</v>
      </c>
      <c r="AF44" t="n">
        <v>5.67146275049784e-06</v>
      </c>
      <c r="AG44" t="n">
        <v>6.510416666666667</v>
      </c>
      <c r="AH44" t="n">
        <v>162159.2432654795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13.3368</v>
      </c>
      <c r="E45" t="n">
        <v>7.5</v>
      </c>
      <c r="F45" t="n">
        <v>5.1</v>
      </c>
      <c r="G45" t="n">
        <v>76.48999999999999</v>
      </c>
      <c r="H45" t="n">
        <v>1.26</v>
      </c>
      <c r="I45" t="n">
        <v>4</v>
      </c>
      <c r="J45" t="n">
        <v>165.65</v>
      </c>
      <c r="K45" t="n">
        <v>49.1</v>
      </c>
      <c r="L45" t="n">
        <v>11.75</v>
      </c>
      <c r="M45" t="n">
        <v>1</v>
      </c>
      <c r="N45" t="n">
        <v>29.8</v>
      </c>
      <c r="O45" t="n">
        <v>20663.87</v>
      </c>
      <c r="P45" t="n">
        <v>48.19</v>
      </c>
      <c r="Q45" t="n">
        <v>202.81</v>
      </c>
      <c r="R45" t="n">
        <v>19.5</v>
      </c>
      <c r="S45" t="n">
        <v>13.89</v>
      </c>
      <c r="T45" t="n">
        <v>1129.69</v>
      </c>
      <c r="U45" t="n">
        <v>0.71</v>
      </c>
      <c r="V45" t="n">
        <v>0.76</v>
      </c>
      <c r="W45" t="n">
        <v>0.65</v>
      </c>
      <c r="X45" t="n">
        <v>0.06</v>
      </c>
      <c r="Y45" t="n">
        <v>1</v>
      </c>
      <c r="Z45" t="n">
        <v>10</v>
      </c>
      <c r="AA45" t="n">
        <v>131.0843924085576</v>
      </c>
      <c r="AB45" t="n">
        <v>179.3554487285567</v>
      </c>
      <c r="AC45" t="n">
        <v>162.2380164289067</v>
      </c>
      <c r="AD45" t="n">
        <v>131084.3924085576</v>
      </c>
      <c r="AE45" t="n">
        <v>179355.4487285567</v>
      </c>
      <c r="AF45" t="n">
        <v>5.669379794991612e-06</v>
      </c>
      <c r="AG45" t="n">
        <v>6.510416666666667</v>
      </c>
      <c r="AH45" t="n">
        <v>162238.0164289067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13.3333</v>
      </c>
      <c r="E46" t="n">
        <v>7.5</v>
      </c>
      <c r="F46" t="n">
        <v>5.1</v>
      </c>
      <c r="G46" t="n">
        <v>76.52</v>
      </c>
      <c r="H46" t="n">
        <v>1.28</v>
      </c>
      <c r="I46" t="n">
        <v>4</v>
      </c>
      <c r="J46" t="n">
        <v>166.01</v>
      </c>
      <c r="K46" t="n">
        <v>49.1</v>
      </c>
      <c r="L46" t="n">
        <v>12</v>
      </c>
      <c r="M46" t="n">
        <v>1</v>
      </c>
      <c r="N46" t="n">
        <v>29.91</v>
      </c>
      <c r="O46" t="n">
        <v>20708.3</v>
      </c>
      <c r="P46" t="n">
        <v>48.38</v>
      </c>
      <c r="Q46" t="n">
        <v>202.81</v>
      </c>
      <c r="R46" t="n">
        <v>19.53</v>
      </c>
      <c r="S46" t="n">
        <v>13.89</v>
      </c>
      <c r="T46" t="n">
        <v>1145.84</v>
      </c>
      <c r="U46" t="n">
        <v>0.71</v>
      </c>
      <c r="V46" t="n">
        <v>0.76</v>
      </c>
      <c r="W46" t="n">
        <v>0.65</v>
      </c>
      <c r="X46" t="n">
        <v>0.06</v>
      </c>
      <c r="Y46" t="n">
        <v>1</v>
      </c>
      <c r="Z46" t="n">
        <v>10</v>
      </c>
      <c r="AA46" t="n">
        <v>131.169531711494</v>
      </c>
      <c r="AB46" t="n">
        <v>179.4719400789151</v>
      </c>
      <c r="AC46" t="n">
        <v>162.3433900082836</v>
      </c>
      <c r="AD46" t="n">
        <v>131169.531711494</v>
      </c>
      <c r="AE46" t="n">
        <v>179471.9400789151</v>
      </c>
      <c r="AF46" t="n">
        <v>5.66789196963002e-06</v>
      </c>
      <c r="AG46" t="n">
        <v>6.510416666666667</v>
      </c>
      <c r="AH46" t="n">
        <v>162343.3900082836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13.3323</v>
      </c>
      <c r="E47" t="n">
        <v>7.5</v>
      </c>
      <c r="F47" t="n">
        <v>5.1</v>
      </c>
      <c r="G47" t="n">
        <v>76.53</v>
      </c>
      <c r="H47" t="n">
        <v>1.3</v>
      </c>
      <c r="I47" t="n">
        <v>4</v>
      </c>
      <c r="J47" t="n">
        <v>166.37</v>
      </c>
      <c r="K47" t="n">
        <v>49.1</v>
      </c>
      <c r="L47" t="n">
        <v>12.25</v>
      </c>
      <c r="M47" t="n">
        <v>0</v>
      </c>
      <c r="N47" t="n">
        <v>30.02</v>
      </c>
      <c r="O47" t="n">
        <v>20752.76</v>
      </c>
      <c r="P47" t="n">
        <v>48.4</v>
      </c>
      <c r="Q47" t="n">
        <v>202.81</v>
      </c>
      <c r="R47" t="n">
        <v>19.53</v>
      </c>
      <c r="S47" t="n">
        <v>13.89</v>
      </c>
      <c r="T47" t="n">
        <v>1146.38</v>
      </c>
      <c r="U47" t="n">
        <v>0.71</v>
      </c>
      <c r="V47" t="n">
        <v>0.76</v>
      </c>
      <c r="W47" t="n">
        <v>0.65</v>
      </c>
      <c r="X47" t="n">
        <v>0.06</v>
      </c>
      <c r="Y47" t="n">
        <v>1</v>
      </c>
      <c r="Z47" t="n">
        <v>10</v>
      </c>
      <c r="AA47" t="n">
        <v>131.179870744784</v>
      </c>
      <c r="AB47" t="n">
        <v>179.4860864003885</v>
      </c>
      <c r="AC47" t="n">
        <v>162.3561862246901</v>
      </c>
      <c r="AD47" t="n">
        <v>131179.870744784</v>
      </c>
      <c r="AE47" t="n">
        <v>179486.0864003885</v>
      </c>
      <c r="AF47" t="n">
        <v>5.667466876669566e-06</v>
      </c>
      <c r="AG47" t="n">
        <v>6.510416666666667</v>
      </c>
      <c r="AH47" t="n">
        <v>162356.1862246901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9.042999999999999</v>
      </c>
      <c r="E2" t="n">
        <v>11.06</v>
      </c>
      <c r="F2" t="n">
        <v>6.28</v>
      </c>
      <c r="G2" t="n">
        <v>6.08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84.73</v>
      </c>
      <c r="Q2" t="n">
        <v>203.01</v>
      </c>
      <c r="R2" t="n">
        <v>56.54</v>
      </c>
      <c r="S2" t="n">
        <v>13.89</v>
      </c>
      <c r="T2" t="n">
        <v>19361.71</v>
      </c>
      <c r="U2" t="n">
        <v>0.25</v>
      </c>
      <c r="V2" t="n">
        <v>0.62</v>
      </c>
      <c r="W2" t="n">
        <v>0.73</v>
      </c>
      <c r="X2" t="n">
        <v>1.24</v>
      </c>
      <c r="Y2" t="n">
        <v>1</v>
      </c>
      <c r="Z2" t="n">
        <v>10</v>
      </c>
      <c r="AA2" t="n">
        <v>226.8543073797859</v>
      </c>
      <c r="AB2" t="n">
        <v>310.3920714625835</v>
      </c>
      <c r="AC2" t="n">
        <v>280.7686878002949</v>
      </c>
      <c r="AD2" t="n">
        <v>226854.3073797859</v>
      </c>
      <c r="AE2" t="n">
        <v>310392.0714625835</v>
      </c>
      <c r="AF2" t="n">
        <v>3.616857521546764e-06</v>
      </c>
      <c r="AG2" t="n">
        <v>9.600694444444445</v>
      </c>
      <c r="AH2" t="n">
        <v>280768.6878002948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9.819699999999999</v>
      </c>
      <c r="E3" t="n">
        <v>10.18</v>
      </c>
      <c r="F3" t="n">
        <v>5.97</v>
      </c>
      <c r="G3" t="n">
        <v>7.62</v>
      </c>
      <c r="H3" t="n">
        <v>0.12</v>
      </c>
      <c r="I3" t="n">
        <v>47</v>
      </c>
      <c r="J3" t="n">
        <v>186.07</v>
      </c>
      <c r="K3" t="n">
        <v>53.44</v>
      </c>
      <c r="L3" t="n">
        <v>1.25</v>
      </c>
      <c r="M3" t="n">
        <v>45</v>
      </c>
      <c r="N3" t="n">
        <v>36.39</v>
      </c>
      <c r="O3" t="n">
        <v>23182.76</v>
      </c>
      <c r="P3" t="n">
        <v>80.23</v>
      </c>
      <c r="Q3" t="n">
        <v>202.89</v>
      </c>
      <c r="R3" t="n">
        <v>46.71</v>
      </c>
      <c r="S3" t="n">
        <v>13.89</v>
      </c>
      <c r="T3" t="n">
        <v>14520.06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207.5164927154327</v>
      </c>
      <c r="AB3" t="n">
        <v>283.9332203146563</v>
      </c>
      <c r="AC3" t="n">
        <v>256.8350322706866</v>
      </c>
      <c r="AD3" t="n">
        <v>207516.4927154327</v>
      </c>
      <c r="AE3" t="n">
        <v>283933.2203146563</v>
      </c>
      <c r="AF3" t="n">
        <v>3.927508106196258e-06</v>
      </c>
      <c r="AG3" t="n">
        <v>8.836805555555555</v>
      </c>
      <c r="AH3" t="n">
        <v>256835.0322706865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10.3538</v>
      </c>
      <c r="E4" t="n">
        <v>9.66</v>
      </c>
      <c r="F4" t="n">
        <v>5.78</v>
      </c>
      <c r="G4" t="n">
        <v>9.119999999999999</v>
      </c>
      <c r="H4" t="n">
        <v>0.14</v>
      </c>
      <c r="I4" t="n">
        <v>38</v>
      </c>
      <c r="J4" t="n">
        <v>186.45</v>
      </c>
      <c r="K4" t="n">
        <v>53.44</v>
      </c>
      <c r="L4" t="n">
        <v>1.5</v>
      </c>
      <c r="M4" t="n">
        <v>36</v>
      </c>
      <c r="N4" t="n">
        <v>36.51</v>
      </c>
      <c r="O4" t="n">
        <v>23229.42</v>
      </c>
      <c r="P4" t="n">
        <v>77.52</v>
      </c>
      <c r="Q4" t="n">
        <v>202.83</v>
      </c>
      <c r="R4" t="n">
        <v>40.75</v>
      </c>
      <c r="S4" t="n">
        <v>13.89</v>
      </c>
      <c r="T4" t="n">
        <v>11583.9</v>
      </c>
      <c r="U4" t="n">
        <v>0.34</v>
      </c>
      <c r="V4" t="n">
        <v>0.67</v>
      </c>
      <c r="W4" t="n">
        <v>0.6899999999999999</v>
      </c>
      <c r="X4" t="n">
        <v>0.74</v>
      </c>
      <c r="Y4" t="n">
        <v>1</v>
      </c>
      <c r="Z4" t="n">
        <v>10</v>
      </c>
      <c r="AA4" t="n">
        <v>192.1376151856091</v>
      </c>
      <c r="AB4" t="n">
        <v>262.8911616101695</v>
      </c>
      <c r="AC4" t="n">
        <v>237.8011981162344</v>
      </c>
      <c r="AD4" t="n">
        <v>192137.6151856091</v>
      </c>
      <c r="AE4" t="n">
        <v>262891.1616101695</v>
      </c>
      <c r="AF4" t="n">
        <v>4.141127878645459e-06</v>
      </c>
      <c r="AG4" t="n">
        <v>8.385416666666666</v>
      </c>
      <c r="AH4" t="n">
        <v>237801.1981162344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10.7328</v>
      </c>
      <c r="E5" t="n">
        <v>9.32</v>
      </c>
      <c r="F5" t="n">
        <v>5.66</v>
      </c>
      <c r="G5" t="n">
        <v>10.61</v>
      </c>
      <c r="H5" t="n">
        <v>0.17</v>
      </c>
      <c r="I5" t="n">
        <v>32</v>
      </c>
      <c r="J5" t="n">
        <v>186.83</v>
      </c>
      <c r="K5" t="n">
        <v>53.44</v>
      </c>
      <c r="L5" t="n">
        <v>1.75</v>
      </c>
      <c r="M5" t="n">
        <v>30</v>
      </c>
      <c r="N5" t="n">
        <v>36.64</v>
      </c>
      <c r="O5" t="n">
        <v>23276.13</v>
      </c>
      <c r="P5" t="n">
        <v>75.70999999999999</v>
      </c>
      <c r="Q5" t="n">
        <v>202.91</v>
      </c>
      <c r="R5" t="n">
        <v>36.95</v>
      </c>
      <c r="S5" t="n">
        <v>13.89</v>
      </c>
      <c r="T5" t="n">
        <v>9713.059999999999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188.958556916027</v>
      </c>
      <c r="AB5" t="n">
        <v>258.5414338355769</v>
      </c>
      <c r="AC5" t="n">
        <v>233.8666022555662</v>
      </c>
      <c r="AD5" t="n">
        <v>188958.556916027</v>
      </c>
      <c r="AE5" t="n">
        <v>258541.4338355769</v>
      </c>
      <c r="AF5" t="n">
        <v>4.292713525075429e-06</v>
      </c>
      <c r="AG5" t="n">
        <v>8.090277777777779</v>
      </c>
      <c r="AH5" t="n">
        <v>233866.6022555662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10.9877</v>
      </c>
      <c r="E6" t="n">
        <v>9.1</v>
      </c>
      <c r="F6" t="n">
        <v>5.59</v>
      </c>
      <c r="G6" t="n">
        <v>11.98</v>
      </c>
      <c r="H6" t="n">
        <v>0.19</v>
      </c>
      <c r="I6" t="n">
        <v>28</v>
      </c>
      <c r="J6" t="n">
        <v>187.21</v>
      </c>
      <c r="K6" t="n">
        <v>53.44</v>
      </c>
      <c r="L6" t="n">
        <v>2</v>
      </c>
      <c r="M6" t="n">
        <v>26</v>
      </c>
      <c r="N6" t="n">
        <v>36.77</v>
      </c>
      <c r="O6" t="n">
        <v>23322.88</v>
      </c>
      <c r="P6" t="n">
        <v>74.59</v>
      </c>
      <c r="Q6" t="n">
        <v>202.83</v>
      </c>
      <c r="R6" t="n">
        <v>34.93</v>
      </c>
      <c r="S6" t="n">
        <v>13.89</v>
      </c>
      <c r="T6" t="n">
        <v>8723</v>
      </c>
      <c r="U6" t="n">
        <v>0.4</v>
      </c>
      <c r="V6" t="n">
        <v>0.6899999999999999</v>
      </c>
      <c r="W6" t="n">
        <v>0.68</v>
      </c>
      <c r="X6" t="n">
        <v>0.55</v>
      </c>
      <c r="Y6" t="n">
        <v>1</v>
      </c>
      <c r="Z6" t="n">
        <v>10</v>
      </c>
      <c r="AA6" t="n">
        <v>176.6806180473148</v>
      </c>
      <c r="AB6" t="n">
        <v>241.7422162109791</v>
      </c>
      <c r="AC6" t="n">
        <v>218.6706783832047</v>
      </c>
      <c r="AD6" t="n">
        <v>176680.6180473148</v>
      </c>
      <c r="AE6" t="n">
        <v>241742.2162109791</v>
      </c>
      <c r="AF6" t="n">
        <v>4.39466387144746e-06</v>
      </c>
      <c r="AG6" t="n">
        <v>7.899305555555555</v>
      </c>
      <c r="AH6" t="n">
        <v>218670.6783832047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11.1989</v>
      </c>
      <c r="E7" t="n">
        <v>8.93</v>
      </c>
      <c r="F7" t="n">
        <v>5.53</v>
      </c>
      <c r="G7" t="n">
        <v>13.27</v>
      </c>
      <c r="H7" t="n">
        <v>0.21</v>
      </c>
      <c r="I7" t="n">
        <v>25</v>
      </c>
      <c r="J7" t="n">
        <v>187.59</v>
      </c>
      <c r="K7" t="n">
        <v>53.44</v>
      </c>
      <c r="L7" t="n">
        <v>2.25</v>
      </c>
      <c r="M7" t="n">
        <v>23</v>
      </c>
      <c r="N7" t="n">
        <v>36.9</v>
      </c>
      <c r="O7" t="n">
        <v>23369.68</v>
      </c>
      <c r="P7" t="n">
        <v>73.69</v>
      </c>
      <c r="Q7" t="n">
        <v>202.86</v>
      </c>
      <c r="R7" t="n">
        <v>32.76</v>
      </c>
      <c r="S7" t="n">
        <v>13.89</v>
      </c>
      <c r="T7" t="n">
        <v>7656.2</v>
      </c>
      <c r="U7" t="n">
        <v>0.42</v>
      </c>
      <c r="V7" t="n">
        <v>0.7</v>
      </c>
      <c r="W7" t="n">
        <v>0.68</v>
      </c>
      <c r="X7" t="n">
        <v>0.49</v>
      </c>
      <c r="Y7" t="n">
        <v>1</v>
      </c>
      <c r="Z7" t="n">
        <v>10</v>
      </c>
      <c r="AA7" t="n">
        <v>175.148476292558</v>
      </c>
      <c r="AB7" t="n">
        <v>239.6458722687983</v>
      </c>
      <c r="AC7" t="n">
        <v>216.7744065646278</v>
      </c>
      <c r="AD7" t="n">
        <v>175148.476292558</v>
      </c>
      <c r="AE7" t="n">
        <v>239645.8722687983</v>
      </c>
      <c r="AF7" t="n">
        <v>4.479135872835349e-06</v>
      </c>
      <c r="AG7" t="n">
        <v>7.751736111111111</v>
      </c>
      <c r="AH7" t="n">
        <v>216774.4065646278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11.4271</v>
      </c>
      <c r="E8" t="n">
        <v>8.75</v>
      </c>
      <c r="F8" t="n">
        <v>5.46</v>
      </c>
      <c r="G8" t="n">
        <v>14.9</v>
      </c>
      <c r="H8" t="n">
        <v>0.24</v>
      </c>
      <c r="I8" t="n">
        <v>22</v>
      </c>
      <c r="J8" t="n">
        <v>187.97</v>
      </c>
      <c r="K8" t="n">
        <v>53.44</v>
      </c>
      <c r="L8" t="n">
        <v>2.5</v>
      </c>
      <c r="M8" t="n">
        <v>20</v>
      </c>
      <c r="N8" t="n">
        <v>37.03</v>
      </c>
      <c r="O8" t="n">
        <v>23416.52</v>
      </c>
      <c r="P8" t="n">
        <v>72.56999999999999</v>
      </c>
      <c r="Q8" t="n">
        <v>202.83</v>
      </c>
      <c r="R8" t="n">
        <v>30.81</v>
      </c>
      <c r="S8" t="n">
        <v>13.89</v>
      </c>
      <c r="T8" t="n">
        <v>6692.79</v>
      </c>
      <c r="U8" t="n">
        <v>0.45</v>
      </c>
      <c r="V8" t="n">
        <v>0.71</v>
      </c>
      <c r="W8" t="n">
        <v>0.67</v>
      </c>
      <c r="X8" t="n">
        <v>0.42</v>
      </c>
      <c r="Y8" t="n">
        <v>1</v>
      </c>
      <c r="Z8" t="n">
        <v>10</v>
      </c>
      <c r="AA8" t="n">
        <v>173.4743472408083</v>
      </c>
      <c r="AB8" t="n">
        <v>237.3552550428343</v>
      </c>
      <c r="AC8" t="n">
        <v>214.7024026318076</v>
      </c>
      <c r="AD8" t="n">
        <v>173474.3472408083</v>
      </c>
      <c r="AE8" t="n">
        <v>237355.2550428343</v>
      </c>
      <c r="AF8" t="n">
        <v>4.570407230395557e-06</v>
      </c>
      <c r="AG8" t="n">
        <v>7.595486111111111</v>
      </c>
      <c r="AH8" t="n">
        <v>214702.4026318075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11.5886</v>
      </c>
      <c r="E9" t="n">
        <v>8.630000000000001</v>
      </c>
      <c r="F9" t="n">
        <v>5.42</v>
      </c>
      <c r="G9" t="n">
        <v>16.25</v>
      </c>
      <c r="H9" t="n">
        <v>0.26</v>
      </c>
      <c r="I9" t="n">
        <v>20</v>
      </c>
      <c r="J9" t="n">
        <v>188.35</v>
      </c>
      <c r="K9" t="n">
        <v>53.44</v>
      </c>
      <c r="L9" t="n">
        <v>2.75</v>
      </c>
      <c r="M9" t="n">
        <v>18</v>
      </c>
      <c r="N9" t="n">
        <v>37.16</v>
      </c>
      <c r="O9" t="n">
        <v>23463.4</v>
      </c>
      <c r="P9" t="n">
        <v>71.81</v>
      </c>
      <c r="Q9" t="n">
        <v>202.83</v>
      </c>
      <c r="R9" t="n">
        <v>29.57</v>
      </c>
      <c r="S9" t="n">
        <v>13.89</v>
      </c>
      <c r="T9" t="n">
        <v>6084.81</v>
      </c>
      <c r="U9" t="n">
        <v>0.47</v>
      </c>
      <c r="V9" t="n">
        <v>0.71</v>
      </c>
      <c r="W9" t="n">
        <v>0.66</v>
      </c>
      <c r="X9" t="n">
        <v>0.38</v>
      </c>
      <c r="Y9" t="n">
        <v>1</v>
      </c>
      <c r="Z9" t="n">
        <v>10</v>
      </c>
      <c r="AA9" t="n">
        <v>172.1960396607833</v>
      </c>
      <c r="AB9" t="n">
        <v>235.6062182168947</v>
      </c>
      <c r="AC9" t="n">
        <v>213.1202914257464</v>
      </c>
      <c r="AD9" t="n">
        <v>172196.0396607833</v>
      </c>
      <c r="AE9" t="n">
        <v>235606.2182168947</v>
      </c>
      <c r="AF9" t="n">
        <v>4.635001114032603e-06</v>
      </c>
      <c r="AG9" t="n">
        <v>7.491319444444445</v>
      </c>
      <c r="AH9" t="n">
        <v>213120.2914257465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11.7497</v>
      </c>
      <c r="E10" t="n">
        <v>8.51</v>
      </c>
      <c r="F10" t="n">
        <v>5.37</v>
      </c>
      <c r="G10" t="n">
        <v>17.91</v>
      </c>
      <c r="H10" t="n">
        <v>0.28</v>
      </c>
      <c r="I10" t="n">
        <v>18</v>
      </c>
      <c r="J10" t="n">
        <v>188.73</v>
      </c>
      <c r="K10" t="n">
        <v>53.44</v>
      </c>
      <c r="L10" t="n">
        <v>3</v>
      </c>
      <c r="M10" t="n">
        <v>16</v>
      </c>
      <c r="N10" t="n">
        <v>37.29</v>
      </c>
      <c r="O10" t="n">
        <v>23510.33</v>
      </c>
      <c r="P10" t="n">
        <v>71.09</v>
      </c>
      <c r="Q10" t="n">
        <v>202.94</v>
      </c>
      <c r="R10" t="n">
        <v>27.89</v>
      </c>
      <c r="S10" t="n">
        <v>13.89</v>
      </c>
      <c r="T10" t="n">
        <v>5257</v>
      </c>
      <c r="U10" t="n">
        <v>0.5</v>
      </c>
      <c r="V10" t="n">
        <v>0.72</v>
      </c>
      <c r="W10" t="n">
        <v>0.67</v>
      </c>
      <c r="X10" t="n">
        <v>0.33</v>
      </c>
      <c r="Y10" t="n">
        <v>1</v>
      </c>
      <c r="Z10" t="n">
        <v>10</v>
      </c>
      <c r="AA10" t="n">
        <v>171.1161761657752</v>
      </c>
      <c r="AB10" t="n">
        <v>234.1287013428103</v>
      </c>
      <c r="AC10" t="n">
        <v>211.7837866884162</v>
      </c>
      <c r="AD10" t="n">
        <v>171116.1761657752</v>
      </c>
      <c r="AE10" t="n">
        <v>234128.7013428103</v>
      </c>
      <c r="AF10" t="n">
        <v>4.699435012818535e-06</v>
      </c>
      <c r="AG10" t="n">
        <v>7.387152777777778</v>
      </c>
      <c r="AH10" t="n">
        <v>211783.7866884162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11.8079</v>
      </c>
      <c r="E11" t="n">
        <v>8.470000000000001</v>
      </c>
      <c r="F11" t="n">
        <v>5.37</v>
      </c>
      <c r="G11" t="n">
        <v>18.94</v>
      </c>
      <c r="H11" t="n">
        <v>0.3</v>
      </c>
      <c r="I11" t="n">
        <v>17</v>
      </c>
      <c r="J11" t="n">
        <v>189.11</v>
      </c>
      <c r="K11" t="n">
        <v>53.44</v>
      </c>
      <c r="L11" t="n">
        <v>3.25</v>
      </c>
      <c r="M11" t="n">
        <v>15</v>
      </c>
      <c r="N11" t="n">
        <v>37.42</v>
      </c>
      <c r="O11" t="n">
        <v>23557.3</v>
      </c>
      <c r="P11" t="n">
        <v>70.72</v>
      </c>
      <c r="Q11" t="n">
        <v>202.81</v>
      </c>
      <c r="R11" t="n">
        <v>27.83</v>
      </c>
      <c r="S11" t="n">
        <v>13.89</v>
      </c>
      <c r="T11" t="n">
        <v>5228.57</v>
      </c>
      <c r="U11" t="n">
        <v>0.5</v>
      </c>
      <c r="V11" t="n">
        <v>0.72</v>
      </c>
      <c r="W11" t="n">
        <v>0.67</v>
      </c>
      <c r="X11" t="n">
        <v>0.33</v>
      </c>
      <c r="Y11" t="n">
        <v>1</v>
      </c>
      <c r="Z11" t="n">
        <v>10</v>
      </c>
      <c r="AA11" t="n">
        <v>170.7233879262734</v>
      </c>
      <c r="AB11" t="n">
        <v>233.5912711449299</v>
      </c>
      <c r="AC11" t="n">
        <v>211.2976480743334</v>
      </c>
      <c r="AD11" t="n">
        <v>170723.3879262734</v>
      </c>
      <c r="AE11" t="n">
        <v>233591.27114493</v>
      </c>
      <c r="AF11" t="n">
        <v>4.722712808655539e-06</v>
      </c>
      <c r="AG11" t="n">
        <v>7.352430555555555</v>
      </c>
      <c r="AH11" t="n">
        <v>211297.6480743334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11.8953</v>
      </c>
      <c r="E12" t="n">
        <v>8.41</v>
      </c>
      <c r="F12" t="n">
        <v>5.34</v>
      </c>
      <c r="G12" t="n">
        <v>20.03</v>
      </c>
      <c r="H12" t="n">
        <v>0.33</v>
      </c>
      <c r="I12" t="n">
        <v>16</v>
      </c>
      <c r="J12" t="n">
        <v>189.49</v>
      </c>
      <c r="K12" t="n">
        <v>53.44</v>
      </c>
      <c r="L12" t="n">
        <v>3.5</v>
      </c>
      <c r="M12" t="n">
        <v>14</v>
      </c>
      <c r="N12" t="n">
        <v>37.55</v>
      </c>
      <c r="O12" t="n">
        <v>23604.32</v>
      </c>
      <c r="P12" t="n">
        <v>70.2</v>
      </c>
      <c r="Q12" t="n">
        <v>202.83</v>
      </c>
      <c r="R12" t="n">
        <v>27.03</v>
      </c>
      <c r="S12" t="n">
        <v>13.89</v>
      </c>
      <c r="T12" t="n">
        <v>4833.71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170.0899062584543</v>
      </c>
      <c r="AB12" t="n">
        <v>232.7245135797816</v>
      </c>
      <c r="AC12" t="n">
        <v>210.5136126347007</v>
      </c>
      <c r="AD12" t="n">
        <v>170089.9062584543</v>
      </c>
      <c r="AE12" t="n">
        <v>232724.5135797816</v>
      </c>
      <c r="AF12" t="n">
        <v>4.757669498623822e-06</v>
      </c>
      <c r="AG12" t="n">
        <v>7.300347222222222</v>
      </c>
      <c r="AH12" t="n">
        <v>210513.6126347007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11.9717</v>
      </c>
      <c r="E13" t="n">
        <v>8.35</v>
      </c>
      <c r="F13" t="n">
        <v>5.33</v>
      </c>
      <c r="G13" t="n">
        <v>21.3</v>
      </c>
      <c r="H13" t="n">
        <v>0.35</v>
      </c>
      <c r="I13" t="n">
        <v>15</v>
      </c>
      <c r="J13" t="n">
        <v>189.87</v>
      </c>
      <c r="K13" t="n">
        <v>53.44</v>
      </c>
      <c r="L13" t="n">
        <v>3.75</v>
      </c>
      <c r="M13" t="n">
        <v>13</v>
      </c>
      <c r="N13" t="n">
        <v>37.69</v>
      </c>
      <c r="O13" t="n">
        <v>23651.38</v>
      </c>
      <c r="P13" t="n">
        <v>69.81999999999999</v>
      </c>
      <c r="Q13" t="n">
        <v>202.82</v>
      </c>
      <c r="R13" t="n">
        <v>26.77</v>
      </c>
      <c r="S13" t="n">
        <v>13.89</v>
      </c>
      <c r="T13" t="n">
        <v>4708.43</v>
      </c>
      <c r="U13" t="n">
        <v>0.52</v>
      </c>
      <c r="V13" t="n">
        <v>0.73</v>
      </c>
      <c r="W13" t="n">
        <v>0.66</v>
      </c>
      <c r="X13" t="n">
        <v>0.29</v>
      </c>
      <c r="Y13" t="n">
        <v>1</v>
      </c>
      <c r="Z13" t="n">
        <v>10</v>
      </c>
      <c r="AA13" t="n">
        <v>159.446958261071</v>
      </c>
      <c r="AB13" t="n">
        <v>218.1623625960414</v>
      </c>
      <c r="AC13" t="n">
        <v>197.3412529027366</v>
      </c>
      <c r="AD13" t="n">
        <v>159446.9582610709</v>
      </c>
      <c r="AE13" t="n">
        <v>218162.3625960413</v>
      </c>
      <c r="AF13" t="n">
        <v>4.788226605186486e-06</v>
      </c>
      <c r="AG13" t="n">
        <v>7.248263888888889</v>
      </c>
      <c r="AH13" t="n">
        <v>197341.2529027367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5.29</v>
      </c>
      <c r="G14" t="n">
        <v>22.68</v>
      </c>
      <c r="H14" t="n">
        <v>0.37</v>
      </c>
      <c r="I14" t="n">
        <v>14</v>
      </c>
      <c r="J14" t="n">
        <v>190.25</v>
      </c>
      <c r="K14" t="n">
        <v>53.44</v>
      </c>
      <c r="L14" t="n">
        <v>4</v>
      </c>
      <c r="M14" t="n">
        <v>12</v>
      </c>
      <c r="N14" t="n">
        <v>37.82</v>
      </c>
      <c r="O14" t="n">
        <v>23698.48</v>
      </c>
      <c r="P14" t="n">
        <v>69.19</v>
      </c>
      <c r="Q14" t="n">
        <v>202.93</v>
      </c>
      <c r="R14" t="n">
        <v>25.67</v>
      </c>
      <c r="S14" t="n">
        <v>13.89</v>
      </c>
      <c r="T14" t="n">
        <v>4164.65</v>
      </c>
      <c r="U14" t="n">
        <v>0.54</v>
      </c>
      <c r="V14" t="n">
        <v>0.73</v>
      </c>
      <c r="W14" t="n">
        <v>0.66</v>
      </c>
      <c r="X14" t="n">
        <v>0.25</v>
      </c>
      <c r="Y14" t="n">
        <v>1</v>
      </c>
      <c r="Z14" t="n">
        <v>10</v>
      </c>
      <c r="AA14" t="n">
        <v>158.7008472601384</v>
      </c>
      <c r="AB14" t="n">
        <v>217.1415006084717</v>
      </c>
      <c r="AC14" t="n">
        <v>196.4178205504715</v>
      </c>
      <c r="AD14" t="n">
        <v>158700.8472601384</v>
      </c>
      <c r="AE14" t="n">
        <v>217141.5006084717</v>
      </c>
      <c r="AF14" t="n">
        <v>4.829662681624864e-06</v>
      </c>
      <c r="AG14" t="n">
        <v>7.1875</v>
      </c>
      <c r="AH14" t="n">
        <v>196417.8205504715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12.1482</v>
      </c>
      <c r="E15" t="n">
        <v>8.23</v>
      </c>
      <c r="F15" t="n">
        <v>5.28</v>
      </c>
      <c r="G15" t="n">
        <v>24.37</v>
      </c>
      <c r="H15" t="n">
        <v>0.4</v>
      </c>
      <c r="I15" t="n">
        <v>13</v>
      </c>
      <c r="J15" t="n">
        <v>190.63</v>
      </c>
      <c r="K15" t="n">
        <v>53.44</v>
      </c>
      <c r="L15" t="n">
        <v>4.25</v>
      </c>
      <c r="M15" t="n">
        <v>11</v>
      </c>
      <c r="N15" t="n">
        <v>37.95</v>
      </c>
      <c r="O15" t="n">
        <v>23745.63</v>
      </c>
      <c r="P15" t="n">
        <v>68.90000000000001</v>
      </c>
      <c r="Q15" t="n">
        <v>202.82</v>
      </c>
      <c r="R15" t="n">
        <v>25.23</v>
      </c>
      <c r="S15" t="n">
        <v>13.89</v>
      </c>
      <c r="T15" t="n">
        <v>3951.72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158.2919096922625</v>
      </c>
      <c r="AB15" t="n">
        <v>216.581974187052</v>
      </c>
      <c r="AC15" t="n">
        <v>195.9116945454117</v>
      </c>
      <c r="AD15" t="n">
        <v>158291.9096922626</v>
      </c>
      <c r="AE15" t="n">
        <v>216581.974187052</v>
      </c>
      <c r="AF15" t="n">
        <v>4.858819920740285e-06</v>
      </c>
      <c r="AG15" t="n">
        <v>7.144097222222222</v>
      </c>
      <c r="AH15" t="n">
        <v>195911.6945454117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12.2349</v>
      </c>
      <c r="E16" t="n">
        <v>8.17</v>
      </c>
      <c r="F16" t="n">
        <v>5.26</v>
      </c>
      <c r="G16" t="n">
        <v>26.29</v>
      </c>
      <c r="H16" t="n">
        <v>0.42</v>
      </c>
      <c r="I16" t="n">
        <v>12</v>
      </c>
      <c r="J16" t="n">
        <v>191.02</v>
      </c>
      <c r="K16" t="n">
        <v>53.44</v>
      </c>
      <c r="L16" t="n">
        <v>4.5</v>
      </c>
      <c r="M16" t="n">
        <v>10</v>
      </c>
      <c r="N16" t="n">
        <v>38.08</v>
      </c>
      <c r="O16" t="n">
        <v>23792.83</v>
      </c>
      <c r="P16" t="n">
        <v>68.51000000000001</v>
      </c>
      <c r="Q16" t="n">
        <v>202.82</v>
      </c>
      <c r="R16" t="n">
        <v>24.5</v>
      </c>
      <c r="S16" t="n">
        <v>13.89</v>
      </c>
      <c r="T16" t="n">
        <v>3589.91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157.7742012695774</v>
      </c>
      <c r="AB16" t="n">
        <v>215.8736226834509</v>
      </c>
      <c r="AC16" t="n">
        <v>195.2709471151365</v>
      </c>
      <c r="AD16" t="n">
        <v>157774.2012695774</v>
      </c>
      <c r="AE16" t="n">
        <v>215873.6226834509</v>
      </c>
      <c r="AF16" t="n">
        <v>4.89349663721912e-06</v>
      </c>
      <c r="AG16" t="n">
        <v>7.092013888888889</v>
      </c>
      <c r="AH16" t="n">
        <v>195270.9471151365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12.2224</v>
      </c>
      <c r="E17" t="n">
        <v>8.18</v>
      </c>
      <c r="F17" t="n">
        <v>5.27</v>
      </c>
      <c r="G17" t="n">
        <v>26.33</v>
      </c>
      <c r="H17" t="n">
        <v>0.44</v>
      </c>
      <c r="I17" t="n">
        <v>12</v>
      </c>
      <c r="J17" t="n">
        <v>191.4</v>
      </c>
      <c r="K17" t="n">
        <v>53.44</v>
      </c>
      <c r="L17" t="n">
        <v>4.75</v>
      </c>
      <c r="M17" t="n">
        <v>10</v>
      </c>
      <c r="N17" t="n">
        <v>38.22</v>
      </c>
      <c r="O17" t="n">
        <v>23840.07</v>
      </c>
      <c r="P17" t="n">
        <v>68.39</v>
      </c>
      <c r="Q17" t="n">
        <v>202.82</v>
      </c>
      <c r="R17" t="n">
        <v>24.72</v>
      </c>
      <c r="S17" t="n">
        <v>13.89</v>
      </c>
      <c r="T17" t="n">
        <v>3700.08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157.7854263244641</v>
      </c>
      <c r="AB17" t="n">
        <v>215.8889812987613</v>
      </c>
      <c r="AC17" t="n">
        <v>195.2848399257577</v>
      </c>
      <c r="AD17" t="n">
        <v>157785.4263244641</v>
      </c>
      <c r="AE17" t="n">
        <v>215888.9812987613</v>
      </c>
      <c r="AF17" t="n">
        <v>4.888497110621826e-06</v>
      </c>
      <c r="AG17" t="n">
        <v>7.100694444444445</v>
      </c>
      <c r="AH17" t="n">
        <v>195284.8399257577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12.3208</v>
      </c>
      <c r="E18" t="n">
        <v>8.119999999999999</v>
      </c>
      <c r="F18" t="n">
        <v>5.24</v>
      </c>
      <c r="G18" t="n">
        <v>28.57</v>
      </c>
      <c r="H18" t="n">
        <v>0.46</v>
      </c>
      <c r="I18" t="n">
        <v>11</v>
      </c>
      <c r="J18" t="n">
        <v>191.78</v>
      </c>
      <c r="K18" t="n">
        <v>53.44</v>
      </c>
      <c r="L18" t="n">
        <v>5</v>
      </c>
      <c r="M18" t="n">
        <v>9</v>
      </c>
      <c r="N18" t="n">
        <v>38.35</v>
      </c>
      <c r="O18" t="n">
        <v>23887.36</v>
      </c>
      <c r="P18" t="n">
        <v>67.75</v>
      </c>
      <c r="Q18" t="n">
        <v>202.81</v>
      </c>
      <c r="R18" t="n">
        <v>23.88</v>
      </c>
      <c r="S18" t="n">
        <v>13.89</v>
      </c>
      <c r="T18" t="n">
        <v>3284.14</v>
      </c>
      <c r="U18" t="n">
        <v>0.58</v>
      </c>
      <c r="V18" t="n">
        <v>0.74</v>
      </c>
      <c r="W18" t="n">
        <v>0.65</v>
      </c>
      <c r="X18" t="n">
        <v>0.2</v>
      </c>
      <c r="Y18" t="n">
        <v>1</v>
      </c>
      <c r="Z18" t="n">
        <v>10</v>
      </c>
      <c r="AA18" t="n">
        <v>157.1030423355367</v>
      </c>
      <c r="AB18" t="n">
        <v>214.9553134204543</v>
      </c>
      <c r="AC18" t="n">
        <v>194.4402799993449</v>
      </c>
      <c r="AD18" t="n">
        <v>157103.0423355367</v>
      </c>
      <c r="AE18" t="n">
        <v>214955.3134204543</v>
      </c>
      <c r="AF18" t="n">
        <v>4.927853383995729e-06</v>
      </c>
      <c r="AG18" t="n">
        <v>7.048611111111111</v>
      </c>
      <c r="AH18" t="n">
        <v>194440.2799993449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12.3233</v>
      </c>
      <c r="E19" t="n">
        <v>8.109999999999999</v>
      </c>
      <c r="F19" t="n">
        <v>5.24</v>
      </c>
      <c r="G19" t="n">
        <v>28.56</v>
      </c>
      <c r="H19" t="n">
        <v>0.48</v>
      </c>
      <c r="I19" t="n">
        <v>11</v>
      </c>
      <c r="J19" t="n">
        <v>192.17</v>
      </c>
      <c r="K19" t="n">
        <v>53.44</v>
      </c>
      <c r="L19" t="n">
        <v>5.25</v>
      </c>
      <c r="M19" t="n">
        <v>9</v>
      </c>
      <c r="N19" t="n">
        <v>38.48</v>
      </c>
      <c r="O19" t="n">
        <v>23934.69</v>
      </c>
      <c r="P19" t="n">
        <v>67.67</v>
      </c>
      <c r="Q19" t="n">
        <v>202.82</v>
      </c>
      <c r="R19" t="n">
        <v>23.84</v>
      </c>
      <c r="S19" t="n">
        <v>13.89</v>
      </c>
      <c r="T19" t="n">
        <v>3267.1</v>
      </c>
      <c r="U19" t="n">
        <v>0.58</v>
      </c>
      <c r="V19" t="n">
        <v>0.74</v>
      </c>
      <c r="W19" t="n">
        <v>0.65</v>
      </c>
      <c r="X19" t="n">
        <v>0.2</v>
      </c>
      <c r="Y19" t="n">
        <v>1</v>
      </c>
      <c r="Z19" t="n">
        <v>10</v>
      </c>
      <c r="AA19" t="n">
        <v>157.0593465651575</v>
      </c>
      <c r="AB19" t="n">
        <v>214.8955269397003</v>
      </c>
      <c r="AC19" t="n">
        <v>194.3861994564031</v>
      </c>
      <c r="AD19" t="n">
        <v>157059.3465651575</v>
      </c>
      <c r="AE19" t="n">
        <v>214895.5269397003</v>
      </c>
      <c r="AF19" t="n">
        <v>4.928853289315188e-06</v>
      </c>
      <c r="AG19" t="n">
        <v>7.039930555555554</v>
      </c>
      <c r="AH19" t="n">
        <v>194386.1994564031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12.4018</v>
      </c>
      <c r="E20" t="n">
        <v>8.06</v>
      </c>
      <c r="F20" t="n">
        <v>5.22</v>
      </c>
      <c r="G20" t="n">
        <v>31.33</v>
      </c>
      <c r="H20" t="n">
        <v>0.51</v>
      </c>
      <c r="I20" t="n">
        <v>10</v>
      </c>
      <c r="J20" t="n">
        <v>192.55</v>
      </c>
      <c r="K20" t="n">
        <v>53.44</v>
      </c>
      <c r="L20" t="n">
        <v>5.5</v>
      </c>
      <c r="M20" t="n">
        <v>8</v>
      </c>
      <c r="N20" t="n">
        <v>38.62</v>
      </c>
      <c r="O20" t="n">
        <v>23982.06</v>
      </c>
      <c r="P20" t="n">
        <v>67.18000000000001</v>
      </c>
      <c r="Q20" t="n">
        <v>202.83</v>
      </c>
      <c r="R20" t="n">
        <v>23.29</v>
      </c>
      <c r="S20" t="n">
        <v>13.89</v>
      </c>
      <c r="T20" t="n">
        <v>2994.76</v>
      </c>
      <c r="U20" t="n">
        <v>0.6</v>
      </c>
      <c r="V20" t="n">
        <v>0.74</v>
      </c>
      <c r="W20" t="n">
        <v>0.66</v>
      </c>
      <c r="X20" t="n">
        <v>0.18</v>
      </c>
      <c r="Y20" t="n">
        <v>1</v>
      </c>
      <c r="Z20" t="n">
        <v>10</v>
      </c>
      <c r="AA20" t="n">
        <v>156.3699933716577</v>
      </c>
      <c r="AB20" t="n">
        <v>213.9523234882378</v>
      </c>
      <c r="AC20" t="n">
        <v>193.5330140185535</v>
      </c>
      <c r="AD20" t="n">
        <v>156369.9933716577</v>
      </c>
      <c r="AE20" t="n">
        <v>213952.3234882378</v>
      </c>
      <c r="AF20" t="n">
        <v>4.960250316346197e-06</v>
      </c>
      <c r="AG20" t="n">
        <v>6.996527777777779</v>
      </c>
      <c r="AH20" t="n">
        <v>193533.0140185535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12.4189</v>
      </c>
      <c r="E21" t="n">
        <v>8.050000000000001</v>
      </c>
      <c r="F21" t="n">
        <v>5.21</v>
      </c>
      <c r="G21" t="n">
        <v>31.27</v>
      </c>
      <c r="H21" t="n">
        <v>0.53</v>
      </c>
      <c r="I21" t="n">
        <v>10</v>
      </c>
      <c r="J21" t="n">
        <v>192.94</v>
      </c>
      <c r="K21" t="n">
        <v>53.44</v>
      </c>
      <c r="L21" t="n">
        <v>5.75</v>
      </c>
      <c r="M21" t="n">
        <v>8</v>
      </c>
      <c r="N21" t="n">
        <v>38.75</v>
      </c>
      <c r="O21" t="n">
        <v>24029.48</v>
      </c>
      <c r="P21" t="n">
        <v>67.04000000000001</v>
      </c>
      <c r="Q21" t="n">
        <v>202.81</v>
      </c>
      <c r="R21" t="n">
        <v>23.07</v>
      </c>
      <c r="S21" t="n">
        <v>13.89</v>
      </c>
      <c r="T21" t="n">
        <v>2886.66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156.231185704299</v>
      </c>
      <c r="AB21" t="n">
        <v>213.7624007139956</v>
      </c>
      <c r="AC21" t="n">
        <v>193.3612172073267</v>
      </c>
      <c r="AD21" t="n">
        <v>156231.185704299</v>
      </c>
      <c r="AE21" t="n">
        <v>213762.4007139956</v>
      </c>
      <c r="AF21" t="n">
        <v>4.967089668731297e-06</v>
      </c>
      <c r="AG21" t="n">
        <v>6.987847222222223</v>
      </c>
      <c r="AH21" t="n">
        <v>193361.2172073267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12.4887</v>
      </c>
      <c r="E22" t="n">
        <v>8.01</v>
      </c>
      <c r="F22" t="n">
        <v>5.2</v>
      </c>
      <c r="G22" t="n">
        <v>34.69</v>
      </c>
      <c r="H22" t="n">
        <v>0.55</v>
      </c>
      <c r="I22" t="n">
        <v>9</v>
      </c>
      <c r="J22" t="n">
        <v>193.32</v>
      </c>
      <c r="K22" t="n">
        <v>53.44</v>
      </c>
      <c r="L22" t="n">
        <v>6</v>
      </c>
      <c r="M22" t="n">
        <v>7</v>
      </c>
      <c r="N22" t="n">
        <v>38.89</v>
      </c>
      <c r="O22" t="n">
        <v>24076.95</v>
      </c>
      <c r="P22" t="n">
        <v>66.45999999999999</v>
      </c>
      <c r="Q22" t="n">
        <v>202.81</v>
      </c>
      <c r="R22" t="n">
        <v>22.64</v>
      </c>
      <c r="S22" t="n">
        <v>13.89</v>
      </c>
      <c r="T22" t="n">
        <v>2674.65</v>
      </c>
      <c r="U22" t="n">
        <v>0.61</v>
      </c>
      <c r="V22" t="n">
        <v>0.74</v>
      </c>
      <c r="W22" t="n">
        <v>0.66</v>
      </c>
      <c r="X22" t="n">
        <v>0.17</v>
      </c>
      <c r="Y22" t="n">
        <v>1</v>
      </c>
      <c r="Z22" t="n">
        <v>10</v>
      </c>
      <c r="AA22" t="n">
        <v>155.7305149337587</v>
      </c>
      <c r="AB22" t="n">
        <v>213.0773608777072</v>
      </c>
      <c r="AC22" t="n">
        <v>192.741556611554</v>
      </c>
      <c r="AD22" t="n">
        <v>155730.5149337586</v>
      </c>
      <c r="AE22" t="n">
        <v>213077.3608777072</v>
      </c>
      <c r="AF22" t="n">
        <v>4.995007025250589e-06</v>
      </c>
      <c r="AG22" t="n">
        <v>6.953125</v>
      </c>
      <c r="AH22" t="n">
        <v>192741.556611554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12.5</v>
      </c>
      <c r="E23" t="n">
        <v>8</v>
      </c>
      <c r="F23" t="n">
        <v>5.2</v>
      </c>
      <c r="G23" t="n">
        <v>34.64</v>
      </c>
      <c r="H23" t="n">
        <v>0.57</v>
      </c>
      <c r="I23" t="n">
        <v>9</v>
      </c>
      <c r="J23" t="n">
        <v>193.71</v>
      </c>
      <c r="K23" t="n">
        <v>53.44</v>
      </c>
      <c r="L23" t="n">
        <v>6.25</v>
      </c>
      <c r="M23" t="n">
        <v>7</v>
      </c>
      <c r="N23" t="n">
        <v>39.02</v>
      </c>
      <c r="O23" t="n">
        <v>24124.47</v>
      </c>
      <c r="P23" t="n">
        <v>66.22</v>
      </c>
      <c r="Q23" t="n">
        <v>202.82</v>
      </c>
      <c r="R23" t="n">
        <v>22.55</v>
      </c>
      <c r="S23" t="n">
        <v>13.89</v>
      </c>
      <c r="T23" t="n">
        <v>2627.36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155.5898279030197</v>
      </c>
      <c r="AB23" t="n">
        <v>212.8848666755765</v>
      </c>
      <c r="AC23" t="n">
        <v>192.5674337859073</v>
      </c>
      <c r="AD23" t="n">
        <v>155589.8279030197</v>
      </c>
      <c r="AE23" t="n">
        <v>212884.8666755765</v>
      </c>
      <c r="AF23" t="n">
        <v>4.999526597294543e-06</v>
      </c>
      <c r="AG23" t="n">
        <v>6.944444444444445</v>
      </c>
      <c r="AH23" t="n">
        <v>192567.4337859073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12.4952</v>
      </c>
      <c r="E24" t="n">
        <v>8</v>
      </c>
      <c r="F24" t="n">
        <v>5.2</v>
      </c>
      <c r="G24" t="n">
        <v>34.66</v>
      </c>
      <c r="H24" t="n">
        <v>0.59</v>
      </c>
      <c r="I24" t="n">
        <v>9</v>
      </c>
      <c r="J24" t="n">
        <v>194.09</v>
      </c>
      <c r="K24" t="n">
        <v>53.44</v>
      </c>
      <c r="L24" t="n">
        <v>6.5</v>
      </c>
      <c r="M24" t="n">
        <v>7</v>
      </c>
      <c r="N24" t="n">
        <v>39.16</v>
      </c>
      <c r="O24" t="n">
        <v>24172.03</v>
      </c>
      <c r="P24" t="n">
        <v>66.11</v>
      </c>
      <c r="Q24" t="n">
        <v>202.81</v>
      </c>
      <c r="R24" t="n">
        <v>22.71</v>
      </c>
      <c r="S24" t="n">
        <v>13.89</v>
      </c>
      <c r="T24" t="n">
        <v>2708.11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155.5572497307851</v>
      </c>
      <c r="AB24" t="n">
        <v>212.8402917830776</v>
      </c>
      <c r="AC24" t="n">
        <v>192.5271130585872</v>
      </c>
      <c r="AD24" t="n">
        <v>155557.2497307851</v>
      </c>
      <c r="AE24" t="n">
        <v>212840.2917830776</v>
      </c>
      <c r="AF24" t="n">
        <v>4.997606779081182e-06</v>
      </c>
      <c r="AG24" t="n">
        <v>6.944444444444445</v>
      </c>
      <c r="AH24" t="n">
        <v>192527.1130585872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12.5795</v>
      </c>
      <c r="E25" t="n">
        <v>7.95</v>
      </c>
      <c r="F25" t="n">
        <v>5.18</v>
      </c>
      <c r="G25" t="n">
        <v>38.87</v>
      </c>
      <c r="H25" t="n">
        <v>0.62</v>
      </c>
      <c r="I25" t="n">
        <v>8</v>
      </c>
      <c r="J25" t="n">
        <v>194.48</v>
      </c>
      <c r="K25" t="n">
        <v>53.44</v>
      </c>
      <c r="L25" t="n">
        <v>6.75</v>
      </c>
      <c r="M25" t="n">
        <v>6</v>
      </c>
      <c r="N25" t="n">
        <v>39.29</v>
      </c>
      <c r="O25" t="n">
        <v>24219.63</v>
      </c>
      <c r="P25" t="n">
        <v>65.65000000000001</v>
      </c>
      <c r="Q25" t="n">
        <v>202.81</v>
      </c>
      <c r="R25" t="n">
        <v>22.25</v>
      </c>
      <c r="S25" t="n">
        <v>13.89</v>
      </c>
      <c r="T25" t="n">
        <v>2485.81</v>
      </c>
      <c r="U25" t="n">
        <v>0.62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155.0487200546603</v>
      </c>
      <c r="AB25" t="n">
        <v>212.144499045458</v>
      </c>
      <c r="AC25" t="n">
        <v>191.8977258032945</v>
      </c>
      <c r="AD25" t="n">
        <v>155048.7200546603</v>
      </c>
      <c r="AE25" t="n">
        <v>212144.499045458</v>
      </c>
      <c r="AF25" t="n">
        <v>5.031323586453336e-06</v>
      </c>
      <c r="AG25" t="n">
        <v>6.901041666666667</v>
      </c>
      <c r="AH25" t="n">
        <v>191897.7258032945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12.5777</v>
      </c>
      <c r="E26" t="n">
        <v>7.95</v>
      </c>
      <c r="F26" t="n">
        <v>5.18</v>
      </c>
      <c r="G26" t="n">
        <v>38.88</v>
      </c>
      <c r="H26" t="n">
        <v>0.64</v>
      </c>
      <c r="I26" t="n">
        <v>8</v>
      </c>
      <c r="J26" t="n">
        <v>194.86</v>
      </c>
      <c r="K26" t="n">
        <v>53.44</v>
      </c>
      <c r="L26" t="n">
        <v>7</v>
      </c>
      <c r="M26" t="n">
        <v>6</v>
      </c>
      <c r="N26" t="n">
        <v>39.43</v>
      </c>
      <c r="O26" t="n">
        <v>24267.28</v>
      </c>
      <c r="P26" t="n">
        <v>65.72</v>
      </c>
      <c r="Q26" t="n">
        <v>202.81</v>
      </c>
      <c r="R26" t="n">
        <v>22.23</v>
      </c>
      <c r="S26" t="n">
        <v>13.89</v>
      </c>
      <c r="T26" t="n">
        <v>2476.01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155.0846401636474</v>
      </c>
      <c r="AB26" t="n">
        <v>212.1936465232575</v>
      </c>
      <c r="AC26" t="n">
        <v>191.9421827147918</v>
      </c>
      <c r="AD26" t="n">
        <v>155084.6401636474</v>
      </c>
      <c r="AE26" t="n">
        <v>212193.6465232575</v>
      </c>
      <c r="AF26" t="n">
        <v>5.030603654623325e-06</v>
      </c>
      <c r="AG26" t="n">
        <v>6.901041666666667</v>
      </c>
      <c r="AH26" t="n">
        <v>191942.1827147918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12.5901</v>
      </c>
      <c r="E27" t="n">
        <v>7.94</v>
      </c>
      <c r="F27" t="n">
        <v>5.18</v>
      </c>
      <c r="G27" t="n">
        <v>38.82</v>
      </c>
      <c r="H27" t="n">
        <v>0.66</v>
      </c>
      <c r="I27" t="n">
        <v>8</v>
      </c>
      <c r="J27" t="n">
        <v>195.25</v>
      </c>
      <c r="K27" t="n">
        <v>53.44</v>
      </c>
      <c r="L27" t="n">
        <v>7.25</v>
      </c>
      <c r="M27" t="n">
        <v>6</v>
      </c>
      <c r="N27" t="n">
        <v>39.57</v>
      </c>
      <c r="O27" t="n">
        <v>24314.98</v>
      </c>
      <c r="P27" t="n">
        <v>65.2</v>
      </c>
      <c r="Q27" t="n">
        <v>202.83</v>
      </c>
      <c r="R27" t="n">
        <v>21.88</v>
      </c>
      <c r="S27" t="n">
        <v>13.89</v>
      </c>
      <c r="T27" t="n">
        <v>2297.38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154.8210697516659</v>
      </c>
      <c r="AB27" t="n">
        <v>211.8330178576788</v>
      </c>
      <c r="AC27" t="n">
        <v>191.6159719429103</v>
      </c>
      <c r="AD27" t="n">
        <v>154821.0697516659</v>
      </c>
      <c r="AE27" t="n">
        <v>211833.0178576788</v>
      </c>
      <c r="AF27" t="n">
        <v>5.035563185007841e-06</v>
      </c>
      <c r="AG27" t="n">
        <v>6.892361111111111</v>
      </c>
      <c r="AH27" t="n">
        <v>191615.9719429103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12.5945</v>
      </c>
      <c r="E28" t="n">
        <v>7.94</v>
      </c>
      <c r="F28" t="n">
        <v>5.17</v>
      </c>
      <c r="G28" t="n">
        <v>38.8</v>
      </c>
      <c r="H28" t="n">
        <v>0.68</v>
      </c>
      <c r="I28" t="n">
        <v>8</v>
      </c>
      <c r="J28" t="n">
        <v>195.64</v>
      </c>
      <c r="K28" t="n">
        <v>53.44</v>
      </c>
      <c r="L28" t="n">
        <v>7.5</v>
      </c>
      <c r="M28" t="n">
        <v>6</v>
      </c>
      <c r="N28" t="n">
        <v>39.7</v>
      </c>
      <c r="O28" t="n">
        <v>24362.73</v>
      </c>
      <c r="P28" t="n">
        <v>64.98</v>
      </c>
      <c r="Q28" t="n">
        <v>202.81</v>
      </c>
      <c r="R28" t="n">
        <v>21.77</v>
      </c>
      <c r="S28" t="n">
        <v>13.89</v>
      </c>
      <c r="T28" t="n">
        <v>2244.59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154.6911974580807</v>
      </c>
      <c r="AB28" t="n">
        <v>211.6553208560343</v>
      </c>
      <c r="AC28" t="n">
        <v>191.4552340937034</v>
      </c>
      <c r="AD28" t="n">
        <v>154691.1974580807</v>
      </c>
      <c r="AE28" t="n">
        <v>211655.3208560343</v>
      </c>
      <c r="AF28" t="n">
        <v>5.03732301837009e-06</v>
      </c>
      <c r="AG28" t="n">
        <v>6.892361111111111</v>
      </c>
      <c r="AH28" t="n">
        <v>191455.2340937034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12.6747</v>
      </c>
      <c r="E29" t="n">
        <v>7.89</v>
      </c>
      <c r="F29" t="n">
        <v>5.16</v>
      </c>
      <c r="G29" t="n">
        <v>44.23</v>
      </c>
      <c r="H29" t="n">
        <v>0.7</v>
      </c>
      <c r="I29" t="n">
        <v>7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64.56999999999999</v>
      </c>
      <c r="Q29" t="n">
        <v>202.86</v>
      </c>
      <c r="R29" t="n">
        <v>21.4</v>
      </c>
      <c r="S29" t="n">
        <v>13.89</v>
      </c>
      <c r="T29" t="n">
        <v>2064.4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154.2473391735022</v>
      </c>
      <c r="AB29" t="n">
        <v>211.0480143694289</v>
      </c>
      <c r="AC29" t="n">
        <v>190.9058880858194</v>
      </c>
      <c r="AD29" t="n">
        <v>154247.3391735022</v>
      </c>
      <c r="AE29" t="n">
        <v>211048.0143694289</v>
      </c>
      <c r="AF29" t="n">
        <v>5.069399981018331e-06</v>
      </c>
      <c r="AG29" t="n">
        <v>6.848958333333333</v>
      </c>
      <c r="AH29" t="n">
        <v>190905.8880858194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12.6841</v>
      </c>
      <c r="E30" t="n">
        <v>7.88</v>
      </c>
      <c r="F30" t="n">
        <v>5.15</v>
      </c>
      <c r="G30" t="n">
        <v>44.18</v>
      </c>
      <c r="H30" t="n">
        <v>0.72</v>
      </c>
      <c r="I30" t="n">
        <v>7</v>
      </c>
      <c r="J30" t="n">
        <v>196.41</v>
      </c>
      <c r="K30" t="n">
        <v>53.44</v>
      </c>
      <c r="L30" t="n">
        <v>8</v>
      </c>
      <c r="M30" t="n">
        <v>5</v>
      </c>
      <c r="N30" t="n">
        <v>39.98</v>
      </c>
      <c r="O30" t="n">
        <v>24458.36</v>
      </c>
      <c r="P30" t="n">
        <v>64.48</v>
      </c>
      <c r="Q30" t="n">
        <v>202.85</v>
      </c>
      <c r="R30" t="n">
        <v>21.33</v>
      </c>
      <c r="S30" t="n">
        <v>13.89</v>
      </c>
      <c r="T30" t="n">
        <v>2030.02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154.1591570539969</v>
      </c>
      <c r="AB30" t="n">
        <v>210.9273597032011</v>
      </c>
      <c r="AC30" t="n">
        <v>190.7967485315965</v>
      </c>
      <c r="AD30" t="n">
        <v>154159.1570539969</v>
      </c>
      <c r="AE30" t="n">
        <v>210927.3597032012</v>
      </c>
      <c r="AF30" t="n">
        <v>5.073159625019497e-06</v>
      </c>
      <c r="AG30" t="n">
        <v>6.840277777777778</v>
      </c>
      <c r="AH30" t="n">
        <v>190796.7485315965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12.6734</v>
      </c>
      <c r="E31" t="n">
        <v>7.89</v>
      </c>
      <c r="F31" t="n">
        <v>5.16</v>
      </c>
      <c r="G31" t="n">
        <v>44.24</v>
      </c>
      <c r="H31" t="n">
        <v>0.74</v>
      </c>
      <c r="I31" t="n">
        <v>7</v>
      </c>
      <c r="J31" t="n">
        <v>196.8</v>
      </c>
      <c r="K31" t="n">
        <v>53.44</v>
      </c>
      <c r="L31" t="n">
        <v>8.25</v>
      </c>
      <c r="M31" t="n">
        <v>5</v>
      </c>
      <c r="N31" t="n">
        <v>40.12</v>
      </c>
      <c r="O31" t="n">
        <v>24506.24</v>
      </c>
      <c r="P31" t="n">
        <v>64.59999999999999</v>
      </c>
      <c r="Q31" t="n">
        <v>202.81</v>
      </c>
      <c r="R31" t="n">
        <v>21.47</v>
      </c>
      <c r="S31" t="n">
        <v>13.89</v>
      </c>
      <c r="T31" t="n">
        <v>2098.95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154.2641768178339</v>
      </c>
      <c r="AB31" t="n">
        <v>211.0710523772278</v>
      </c>
      <c r="AC31" t="n">
        <v>190.926727378488</v>
      </c>
      <c r="AD31" t="n">
        <v>154264.1768178339</v>
      </c>
      <c r="AE31" t="n">
        <v>211071.0523772278</v>
      </c>
      <c r="AF31" t="n">
        <v>5.068880030252213e-06</v>
      </c>
      <c r="AG31" t="n">
        <v>6.848958333333333</v>
      </c>
      <c r="AH31" t="n">
        <v>190926.727378488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12.6676</v>
      </c>
      <c r="E32" t="n">
        <v>7.89</v>
      </c>
      <c r="F32" t="n">
        <v>5.17</v>
      </c>
      <c r="G32" t="n">
        <v>44.27</v>
      </c>
      <c r="H32" t="n">
        <v>0.77</v>
      </c>
      <c r="I32" t="n">
        <v>7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64.54000000000001</v>
      </c>
      <c r="Q32" t="n">
        <v>202.81</v>
      </c>
      <c r="R32" t="n">
        <v>21.59</v>
      </c>
      <c r="S32" t="n">
        <v>13.89</v>
      </c>
      <c r="T32" t="n">
        <v>2159.9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154.2770829055097</v>
      </c>
      <c r="AB32" t="n">
        <v>211.0887110557622</v>
      </c>
      <c r="AC32" t="n">
        <v>190.9427007375273</v>
      </c>
      <c r="AD32" t="n">
        <v>154277.0829055097</v>
      </c>
      <c r="AE32" t="n">
        <v>211088.7110557623</v>
      </c>
      <c r="AF32" t="n">
        <v>5.066560249911069e-06</v>
      </c>
      <c r="AG32" t="n">
        <v>6.848958333333333</v>
      </c>
      <c r="AH32" t="n">
        <v>190942.7007375273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12.6765</v>
      </c>
      <c r="E33" t="n">
        <v>7.89</v>
      </c>
      <c r="F33" t="n">
        <v>5.16</v>
      </c>
      <c r="G33" t="n">
        <v>44.22</v>
      </c>
      <c r="H33" t="n">
        <v>0.79</v>
      </c>
      <c r="I33" t="n">
        <v>7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64.12</v>
      </c>
      <c r="Q33" t="n">
        <v>202.81</v>
      </c>
      <c r="R33" t="n">
        <v>21.36</v>
      </c>
      <c r="S33" t="n">
        <v>13.89</v>
      </c>
      <c r="T33" t="n">
        <v>2047.1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154.0486807011585</v>
      </c>
      <c r="AB33" t="n">
        <v>210.776201083375</v>
      </c>
      <c r="AC33" t="n">
        <v>190.6600162782941</v>
      </c>
      <c r="AD33" t="n">
        <v>154048.6807011585</v>
      </c>
      <c r="AE33" t="n">
        <v>210776.201083375</v>
      </c>
      <c r="AF33" t="n">
        <v>5.070119912848343e-06</v>
      </c>
      <c r="AG33" t="n">
        <v>6.848958333333333</v>
      </c>
      <c r="AH33" t="n">
        <v>190660.0162782941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12.6596</v>
      </c>
      <c r="E34" t="n">
        <v>7.9</v>
      </c>
      <c r="F34" t="n">
        <v>5.17</v>
      </c>
      <c r="G34" t="n">
        <v>44.31</v>
      </c>
      <c r="H34" t="n">
        <v>0.8100000000000001</v>
      </c>
      <c r="I34" t="n">
        <v>7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63.78</v>
      </c>
      <c r="Q34" t="n">
        <v>202.81</v>
      </c>
      <c r="R34" t="n">
        <v>21.73</v>
      </c>
      <c r="S34" t="n">
        <v>13.89</v>
      </c>
      <c r="T34" t="n">
        <v>2230.02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153.9747708764485</v>
      </c>
      <c r="AB34" t="n">
        <v>210.6750744005356</v>
      </c>
      <c r="AC34" t="n">
        <v>190.5685409841326</v>
      </c>
      <c r="AD34" t="n">
        <v>153974.7708764485</v>
      </c>
      <c r="AE34" t="n">
        <v>210675.0744005356</v>
      </c>
      <c r="AF34" t="n">
        <v>5.063360552888799e-06</v>
      </c>
      <c r="AG34" t="n">
        <v>6.857638888888889</v>
      </c>
      <c r="AH34" t="n">
        <v>190568.5409841326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12.77</v>
      </c>
      <c r="E35" t="n">
        <v>7.83</v>
      </c>
      <c r="F35" t="n">
        <v>5.14</v>
      </c>
      <c r="G35" t="n">
        <v>51.39</v>
      </c>
      <c r="H35" t="n">
        <v>0.83</v>
      </c>
      <c r="I35" t="n">
        <v>6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63.27</v>
      </c>
      <c r="Q35" t="n">
        <v>202.81</v>
      </c>
      <c r="R35" t="n">
        <v>20.71</v>
      </c>
      <c r="S35" t="n">
        <v>13.89</v>
      </c>
      <c r="T35" t="n">
        <v>1724.15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153.3638577369922</v>
      </c>
      <c r="AB35" t="n">
        <v>209.8391960915463</v>
      </c>
      <c r="AC35" t="n">
        <v>189.8124377277905</v>
      </c>
      <c r="AD35" t="n">
        <v>153363.8577369922</v>
      </c>
      <c r="AE35" t="n">
        <v>209839.1960915463</v>
      </c>
      <c r="AF35" t="n">
        <v>5.107516371796105e-06</v>
      </c>
      <c r="AG35" t="n">
        <v>6.796875</v>
      </c>
      <c r="AH35" t="n">
        <v>189812.4377277905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12.7737</v>
      </c>
      <c r="E36" t="n">
        <v>7.83</v>
      </c>
      <c r="F36" t="n">
        <v>5.14</v>
      </c>
      <c r="G36" t="n">
        <v>51.37</v>
      </c>
      <c r="H36" t="n">
        <v>0.85</v>
      </c>
      <c r="I36" t="n">
        <v>6</v>
      </c>
      <c r="J36" t="n">
        <v>198.75</v>
      </c>
      <c r="K36" t="n">
        <v>53.44</v>
      </c>
      <c r="L36" t="n">
        <v>9.5</v>
      </c>
      <c r="M36" t="n">
        <v>4</v>
      </c>
      <c r="N36" t="n">
        <v>40.81</v>
      </c>
      <c r="O36" t="n">
        <v>24746.38</v>
      </c>
      <c r="P36" t="n">
        <v>63.12</v>
      </c>
      <c r="Q36" t="n">
        <v>202.84</v>
      </c>
      <c r="R36" t="n">
        <v>20.73</v>
      </c>
      <c r="S36" t="n">
        <v>13.89</v>
      </c>
      <c r="T36" t="n">
        <v>1734.1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153.2890394221915</v>
      </c>
      <c r="AB36" t="n">
        <v>209.7368263724848</v>
      </c>
      <c r="AC36" t="n">
        <v>189.7198380310394</v>
      </c>
      <c r="AD36" t="n">
        <v>153289.0394221914</v>
      </c>
      <c r="AE36" t="n">
        <v>209736.8263724849</v>
      </c>
      <c r="AF36" t="n">
        <v>5.108996231668904e-06</v>
      </c>
      <c r="AG36" t="n">
        <v>6.796875</v>
      </c>
      <c r="AH36" t="n">
        <v>189719.8380310394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12.7868</v>
      </c>
      <c r="E37" t="n">
        <v>7.82</v>
      </c>
      <c r="F37" t="n">
        <v>5.13</v>
      </c>
      <c r="G37" t="n">
        <v>51.29</v>
      </c>
      <c r="H37" t="n">
        <v>0.87</v>
      </c>
      <c r="I37" t="n">
        <v>6</v>
      </c>
      <c r="J37" t="n">
        <v>199.14</v>
      </c>
      <c r="K37" t="n">
        <v>53.44</v>
      </c>
      <c r="L37" t="n">
        <v>9.75</v>
      </c>
      <c r="M37" t="n">
        <v>4</v>
      </c>
      <c r="N37" t="n">
        <v>40.95</v>
      </c>
      <c r="O37" t="n">
        <v>24794.55</v>
      </c>
      <c r="P37" t="n">
        <v>63.01</v>
      </c>
      <c r="Q37" t="n">
        <v>202.81</v>
      </c>
      <c r="R37" t="n">
        <v>20.54</v>
      </c>
      <c r="S37" t="n">
        <v>13.89</v>
      </c>
      <c r="T37" t="n">
        <v>1640.68</v>
      </c>
      <c r="U37" t="n">
        <v>0.68</v>
      </c>
      <c r="V37" t="n">
        <v>0.75</v>
      </c>
      <c r="W37" t="n">
        <v>0.64</v>
      </c>
      <c r="X37" t="n">
        <v>0.09</v>
      </c>
      <c r="Y37" t="n">
        <v>1</v>
      </c>
      <c r="Z37" t="n">
        <v>10</v>
      </c>
      <c r="AA37" t="n">
        <v>153.1828769678904</v>
      </c>
      <c r="AB37" t="n">
        <v>209.5915702189533</v>
      </c>
      <c r="AC37" t="n">
        <v>189.5884449209325</v>
      </c>
      <c r="AD37" t="n">
        <v>153182.8769678904</v>
      </c>
      <c r="AE37" t="n">
        <v>209591.5702189532</v>
      </c>
      <c r="AF37" t="n">
        <v>5.11423573554287e-06</v>
      </c>
      <c r="AG37" t="n">
        <v>6.788194444444445</v>
      </c>
      <c r="AH37" t="n">
        <v>189588.4449209325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12.7687</v>
      </c>
      <c r="E38" t="n">
        <v>7.83</v>
      </c>
      <c r="F38" t="n">
        <v>5.14</v>
      </c>
      <c r="G38" t="n">
        <v>51.4</v>
      </c>
      <c r="H38" t="n">
        <v>0.89</v>
      </c>
      <c r="I38" t="n">
        <v>6</v>
      </c>
      <c r="J38" t="n">
        <v>199.53</v>
      </c>
      <c r="K38" t="n">
        <v>53.44</v>
      </c>
      <c r="L38" t="n">
        <v>10</v>
      </c>
      <c r="M38" t="n">
        <v>4</v>
      </c>
      <c r="N38" t="n">
        <v>41.1</v>
      </c>
      <c r="O38" t="n">
        <v>24842.77</v>
      </c>
      <c r="P38" t="n">
        <v>62.9</v>
      </c>
      <c r="Q38" t="n">
        <v>202.81</v>
      </c>
      <c r="R38" t="n">
        <v>20.78</v>
      </c>
      <c r="S38" t="n">
        <v>13.89</v>
      </c>
      <c r="T38" t="n">
        <v>1761.49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153.2100016865737</v>
      </c>
      <c r="AB38" t="n">
        <v>209.628683455714</v>
      </c>
      <c r="AC38" t="n">
        <v>189.6220161224655</v>
      </c>
      <c r="AD38" t="n">
        <v>153210.0016865738</v>
      </c>
      <c r="AE38" t="n">
        <v>209628.683455714</v>
      </c>
      <c r="AF38" t="n">
        <v>5.106996421029988e-06</v>
      </c>
      <c r="AG38" t="n">
        <v>6.796875</v>
      </c>
      <c r="AH38" t="n">
        <v>189622.0161224655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12.7687</v>
      </c>
      <c r="E39" t="n">
        <v>7.83</v>
      </c>
      <c r="F39" t="n">
        <v>5.14</v>
      </c>
      <c r="G39" t="n">
        <v>51.4</v>
      </c>
      <c r="H39" t="n">
        <v>0.91</v>
      </c>
      <c r="I39" t="n">
        <v>6</v>
      </c>
      <c r="J39" t="n">
        <v>199.92</v>
      </c>
      <c r="K39" t="n">
        <v>53.44</v>
      </c>
      <c r="L39" t="n">
        <v>10.25</v>
      </c>
      <c r="M39" t="n">
        <v>4</v>
      </c>
      <c r="N39" t="n">
        <v>41.24</v>
      </c>
      <c r="O39" t="n">
        <v>24891.03</v>
      </c>
      <c r="P39" t="n">
        <v>62.81</v>
      </c>
      <c r="Q39" t="n">
        <v>202.81</v>
      </c>
      <c r="R39" t="n">
        <v>20.74</v>
      </c>
      <c r="S39" t="n">
        <v>13.89</v>
      </c>
      <c r="T39" t="n">
        <v>1741.31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153.1716441191608</v>
      </c>
      <c r="AB39" t="n">
        <v>209.5762009397631</v>
      </c>
      <c r="AC39" t="n">
        <v>189.5745424641773</v>
      </c>
      <c r="AD39" t="n">
        <v>153171.6441191608</v>
      </c>
      <c r="AE39" t="n">
        <v>209576.2009397631</v>
      </c>
      <c r="AF39" t="n">
        <v>5.106996421029988e-06</v>
      </c>
      <c r="AG39" t="n">
        <v>6.796875</v>
      </c>
      <c r="AH39" t="n">
        <v>189574.5424641773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12.7737</v>
      </c>
      <c r="E40" t="n">
        <v>7.83</v>
      </c>
      <c r="F40" t="n">
        <v>5.14</v>
      </c>
      <c r="G40" t="n">
        <v>51.37</v>
      </c>
      <c r="H40" t="n">
        <v>0.93</v>
      </c>
      <c r="I40" t="n">
        <v>6</v>
      </c>
      <c r="J40" t="n">
        <v>200.31</v>
      </c>
      <c r="K40" t="n">
        <v>53.44</v>
      </c>
      <c r="L40" t="n">
        <v>10.5</v>
      </c>
      <c r="M40" t="n">
        <v>4</v>
      </c>
      <c r="N40" t="n">
        <v>41.38</v>
      </c>
      <c r="O40" t="n">
        <v>24939.35</v>
      </c>
      <c r="P40" t="n">
        <v>62.57</v>
      </c>
      <c r="Q40" t="n">
        <v>202.81</v>
      </c>
      <c r="R40" t="n">
        <v>20.74</v>
      </c>
      <c r="S40" t="n">
        <v>13.89</v>
      </c>
      <c r="T40" t="n">
        <v>1741.48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153.0547238196779</v>
      </c>
      <c r="AB40" t="n">
        <v>209.4162254278512</v>
      </c>
      <c r="AC40" t="n">
        <v>189.4298347905952</v>
      </c>
      <c r="AD40" t="n">
        <v>153054.7238196779</v>
      </c>
      <c r="AE40" t="n">
        <v>209416.2254278512</v>
      </c>
      <c r="AF40" t="n">
        <v>5.108996231668904e-06</v>
      </c>
      <c r="AG40" t="n">
        <v>6.796875</v>
      </c>
      <c r="AH40" t="n">
        <v>189429.8347905952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12.7791</v>
      </c>
      <c r="E41" t="n">
        <v>7.83</v>
      </c>
      <c r="F41" t="n">
        <v>5.13</v>
      </c>
      <c r="G41" t="n">
        <v>51.33</v>
      </c>
      <c r="H41" t="n">
        <v>0.95</v>
      </c>
      <c r="I41" t="n">
        <v>6</v>
      </c>
      <c r="J41" t="n">
        <v>200.71</v>
      </c>
      <c r="K41" t="n">
        <v>53.44</v>
      </c>
      <c r="L41" t="n">
        <v>10.75</v>
      </c>
      <c r="M41" t="n">
        <v>4</v>
      </c>
      <c r="N41" t="n">
        <v>41.52</v>
      </c>
      <c r="O41" t="n">
        <v>24987.71</v>
      </c>
      <c r="P41" t="n">
        <v>62.23</v>
      </c>
      <c r="Q41" t="n">
        <v>202.81</v>
      </c>
      <c r="R41" t="n">
        <v>20.69</v>
      </c>
      <c r="S41" t="n">
        <v>13.89</v>
      </c>
      <c r="T41" t="n">
        <v>1714.99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152.8733096557789</v>
      </c>
      <c r="AB41" t="n">
        <v>209.1680065653767</v>
      </c>
      <c r="AC41" t="n">
        <v>189.2053055879778</v>
      </c>
      <c r="AD41" t="n">
        <v>152873.3096557789</v>
      </c>
      <c r="AE41" t="n">
        <v>209168.0065653767</v>
      </c>
      <c r="AF41" t="n">
        <v>5.111156027158935e-06</v>
      </c>
      <c r="AG41" t="n">
        <v>6.796875</v>
      </c>
      <c r="AH41" t="n">
        <v>189205.3055879778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12.7605</v>
      </c>
      <c r="E42" t="n">
        <v>7.84</v>
      </c>
      <c r="F42" t="n">
        <v>5.14</v>
      </c>
      <c r="G42" t="n">
        <v>51.45</v>
      </c>
      <c r="H42" t="n">
        <v>0.97</v>
      </c>
      <c r="I42" t="n">
        <v>6</v>
      </c>
      <c r="J42" t="n">
        <v>201.1</v>
      </c>
      <c r="K42" t="n">
        <v>53.44</v>
      </c>
      <c r="L42" t="n">
        <v>11</v>
      </c>
      <c r="M42" t="n">
        <v>4</v>
      </c>
      <c r="N42" t="n">
        <v>41.66</v>
      </c>
      <c r="O42" t="n">
        <v>25036.12</v>
      </c>
      <c r="P42" t="n">
        <v>62.12</v>
      </c>
      <c r="Q42" t="n">
        <v>202.83</v>
      </c>
      <c r="R42" t="n">
        <v>20.97</v>
      </c>
      <c r="S42" t="n">
        <v>13.89</v>
      </c>
      <c r="T42" t="n">
        <v>1852.45</v>
      </c>
      <c r="U42" t="n">
        <v>0.66</v>
      </c>
      <c r="V42" t="n">
        <v>0.75</v>
      </c>
      <c r="W42" t="n">
        <v>0.65</v>
      </c>
      <c r="X42" t="n">
        <v>0.11</v>
      </c>
      <c r="Y42" t="n">
        <v>1</v>
      </c>
      <c r="Z42" t="n">
        <v>10</v>
      </c>
      <c r="AA42" t="n">
        <v>152.9014698796899</v>
      </c>
      <c r="AB42" t="n">
        <v>209.206536626073</v>
      </c>
      <c r="AC42" t="n">
        <v>189.2401583937585</v>
      </c>
      <c r="AD42" t="n">
        <v>152901.4698796899</v>
      </c>
      <c r="AE42" t="n">
        <v>209206.5366260729</v>
      </c>
      <c r="AF42" t="n">
        <v>5.103716731582161e-06</v>
      </c>
      <c r="AG42" t="n">
        <v>6.805555555555555</v>
      </c>
      <c r="AH42" t="n">
        <v>189240.1583937585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12.8548</v>
      </c>
      <c r="E43" t="n">
        <v>7.78</v>
      </c>
      <c r="F43" t="n">
        <v>5.12</v>
      </c>
      <c r="G43" t="n">
        <v>61.49</v>
      </c>
      <c r="H43" t="n">
        <v>0.99</v>
      </c>
      <c r="I43" t="n">
        <v>5</v>
      </c>
      <c r="J43" t="n">
        <v>201.49</v>
      </c>
      <c r="K43" t="n">
        <v>53.44</v>
      </c>
      <c r="L43" t="n">
        <v>11.25</v>
      </c>
      <c r="M43" t="n">
        <v>3</v>
      </c>
      <c r="N43" t="n">
        <v>41.81</v>
      </c>
      <c r="O43" t="n">
        <v>25084.58</v>
      </c>
      <c r="P43" t="n">
        <v>61.59</v>
      </c>
      <c r="Q43" t="n">
        <v>202.81</v>
      </c>
      <c r="R43" t="n">
        <v>20.29</v>
      </c>
      <c r="S43" t="n">
        <v>13.89</v>
      </c>
      <c r="T43" t="n">
        <v>1518.99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152.3626616739203</v>
      </c>
      <c r="AB43" t="n">
        <v>208.469315468399</v>
      </c>
      <c r="AC43" t="n">
        <v>188.5732965886764</v>
      </c>
      <c r="AD43" t="n">
        <v>152362.6616739203</v>
      </c>
      <c r="AE43" t="n">
        <v>208469.315468399</v>
      </c>
      <c r="AF43" t="n">
        <v>5.141433160232151e-06</v>
      </c>
      <c r="AG43" t="n">
        <v>6.753472222222222</v>
      </c>
      <c r="AH43" t="n">
        <v>188573.2965886764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12.8581</v>
      </c>
      <c r="E44" t="n">
        <v>7.78</v>
      </c>
      <c r="F44" t="n">
        <v>5.12</v>
      </c>
      <c r="G44" t="n">
        <v>61.47</v>
      </c>
      <c r="H44" t="n">
        <v>1.01</v>
      </c>
      <c r="I44" t="n">
        <v>5</v>
      </c>
      <c r="J44" t="n">
        <v>201.88</v>
      </c>
      <c r="K44" t="n">
        <v>53.44</v>
      </c>
      <c r="L44" t="n">
        <v>11.5</v>
      </c>
      <c r="M44" t="n">
        <v>3</v>
      </c>
      <c r="N44" t="n">
        <v>41.95</v>
      </c>
      <c r="O44" t="n">
        <v>25133.09</v>
      </c>
      <c r="P44" t="n">
        <v>61.43</v>
      </c>
      <c r="Q44" t="n">
        <v>202.81</v>
      </c>
      <c r="R44" t="n">
        <v>20.29</v>
      </c>
      <c r="S44" t="n">
        <v>13.89</v>
      </c>
      <c r="T44" t="n">
        <v>1520.91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152.2855312519208</v>
      </c>
      <c r="AB44" t="n">
        <v>208.3637822222654</v>
      </c>
      <c r="AC44" t="n">
        <v>188.4778352874368</v>
      </c>
      <c r="AD44" t="n">
        <v>152285.5312519209</v>
      </c>
      <c r="AE44" t="n">
        <v>208363.7822222654</v>
      </c>
      <c r="AF44" t="n">
        <v>5.142753035253837e-06</v>
      </c>
      <c r="AG44" t="n">
        <v>6.753472222222222</v>
      </c>
      <c r="AH44" t="n">
        <v>188477.8352874368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12.8673</v>
      </c>
      <c r="E45" t="n">
        <v>7.77</v>
      </c>
      <c r="F45" t="n">
        <v>5.12</v>
      </c>
      <c r="G45" t="n">
        <v>61.4</v>
      </c>
      <c r="H45" t="n">
        <v>1.03</v>
      </c>
      <c r="I45" t="n">
        <v>5</v>
      </c>
      <c r="J45" t="n">
        <v>202.28</v>
      </c>
      <c r="K45" t="n">
        <v>53.44</v>
      </c>
      <c r="L45" t="n">
        <v>11.75</v>
      </c>
      <c r="M45" t="n">
        <v>3</v>
      </c>
      <c r="N45" t="n">
        <v>42.09</v>
      </c>
      <c r="O45" t="n">
        <v>25181.64</v>
      </c>
      <c r="P45" t="n">
        <v>61.25</v>
      </c>
      <c r="Q45" t="n">
        <v>202.81</v>
      </c>
      <c r="R45" t="n">
        <v>20.16</v>
      </c>
      <c r="S45" t="n">
        <v>13.89</v>
      </c>
      <c r="T45" t="n">
        <v>1452.53</v>
      </c>
      <c r="U45" t="n">
        <v>0.6899999999999999</v>
      </c>
      <c r="V45" t="n">
        <v>0.76</v>
      </c>
      <c r="W45" t="n">
        <v>0.64</v>
      </c>
      <c r="X45" t="n">
        <v>0.08</v>
      </c>
      <c r="Y45" t="n">
        <v>1</v>
      </c>
      <c r="Z45" t="n">
        <v>10</v>
      </c>
      <c r="AA45" t="n">
        <v>152.1832347105491</v>
      </c>
      <c r="AB45" t="n">
        <v>208.2238155813556</v>
      </c>
      <c r="AC45" t="n">
        <v>188.3512268662911</v>
      </c>
      <c r="AD45" t="n">
        <v>152183.2347105491</v>
      </c>
      <c r="AE45" t="n">
        <v>208223.8155813557</v>
      </c>
      <c r="AF45" t="n">
        <v>5.146432686829446e-06</v>
      </c>
      <c r="AG45" t="n">
        <v>6.744791666666667</v>
      </c>
      <c r="AH45" t="n">
        <v>188351.2268662911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12.8645</v>
      </c>
      <c r="E46" t="n">
        <v>7.77</v>
      </c>
      <c r="F46" t="n">
        <v>5.12</v>
      </c>
      <c r="G46" t="n">
        <v>61.42</v>
      </c>
      <c r="H46" t="n">
        <v>1.05</v>
      </c>
      <c r="I46" t="n">
        <v>5</v>
      </c>
      <c r="J46" t="n">
        <v>202.67</v>
      </c>
      <c r="K46" t="n">
        <v>53.44</v>
      </c>
      <c r="L46" t="n">
        <v>12</v>
      </c>
      <c r="M46" t="n">
        <v>3</v>
      </c>
      <c r="N46" t="n">
        <v>42.24</v>
      </c>
      <c r="O46" t="n">
        <v>25230.25</v>
      </c>
      <c r="P46" t="n">
        <v>61.49</v>
      </c>
      <c r="Q46" t="n">
        <v>202.83</v>
      </c>
      <c r="R46" t="n">
        <v>20.16</v>
      </c>
      <c r="S46" t="n">
        <v>13.89</v>
      </c>
      <c r="T46" t="n">
        <v>1455.31</v>
      </c>
      <c r="U46" t="n">
        <v>0.6899999999999999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152.2927038685303</v>
      </c>
      <c r="AB46" t="n">
        <v>208.3735961127439</v>
      </c>
      <c r="AC46" t="n">
        <v>188.486712553982</v>
      </c>
      <c r="AD46" t="n">
        <v>152292.7038685303</v>
      </c>
      <c r="AE46" t="n">
        <v>208373.5961127439</v>
      </c>
      <c r="AF46" t="n">
        <v>5.145312792871652e-06</v>
      </c>
      <c r="AG46" t="n">
        <v>6.744791666666667</v>
      </c>
      <c r="AH46" t="n">
        <v>188486.712553982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12.8448</v>
      </c>
      <c r="E47" t="n">
        <v>7.79</v>
      </c>
      <c r="F47" t="n">
        <v>5.13</v>
      </c>
      <c r="G47" t="n">
        <v>61.57</v>
      </c>
      <c r="H47" t="n">
        <v>1.07</v>
      </c>
      <c r="I47" t="n">
        <v>5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61.51</v>
      </c>
      <c r="Q47" t="n">
        <v>202.81</v>
      </c>
      <c r="R47" t="n">
        <v>20.47</v>
      </c>
      <c r="S47" t="n">
        <v>13.89</v>
      </c>
      <c r="T47" t="n">
        <v>1609.09</v>
      </c>
      <c r="U47" t="n">
        <v>0.68</v>
      </c>
      <c r="V47" t="n">
        <v>0.75</v>
      </c>
      <c r="W47" t="n">
        <v>0.65</v>
      </c>
      <c r="X47" t="n">
        <v>0.09</v>
      </c>
      <c r="Y47" t="n">
        <v>1</v>
      </c>
      <c r="Z47" t="n">
        <v>10</v>
      </c>
      <c r="AA47" t="n">
        <v>152.3780506780685</v>
      </c>
      <c r="AB47" t="n">
        <v>208.4903713827896</v>
      </c>
      <c r="AC47" t="n">
        <v>188.5923429561497</v>
      </c>
      <c r="AD47" t="n">
        <v>152378.0506780685</v>
      </c>
      <c r="AE47" t="n">
        <v>208490.3713827896</v>
      </c>
      <c r="AF47" t="n">
        <v>5.137433538954316e-06</v>
      </c>
      <c r="AG47" t="n">
        <v>6.762152777777778</v>
      </c>
      <c r="AH47" t="n">
        <v>188592.3429561497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12.8571</v>
      </c>
      <c r="E48" t="n">
        <v>7.78</v>
      </c>
      <c r="F48" t="n">
        <v>5.12</v>
      </c>
      <c r="G48" t="n">
        <v>61.48</v>
      </c>
      <c r="H48" t="n">
        <v>1.09</v>
      </c>
      <c r="I48" t="n">
        <v>5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61.04</v>
      </c>
      <c r="Q48" t="n">
        <v>202.81</v>
      </c>
      <c r="R48" t="n">
        <v>20.3</v>
      </c>
      <c r="S48" t="n">
        <v>13.89</v>
      </c>
      <c r="T48" t="n">
        <v>1525.29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152.1233047001095</v>
      </c>
      <c r="AB48" t="n">
        <v>208.1418166971468</v>
      </c>
      <c r="AC48" t="n">
        <v>188.2770538405049</v>
      </c>
      <c r="AD48" t="n">
        <v>152123.3047001095</v>
      </c>
      <c r="AE48" t="n">
        <v>208141.8166971468</v>
      </c>
      <c r="AF48" t="n">
        <v>5.142353073126054e-06</v>
      </c>
      <c r="AG48" t="n">
        <v>6.753472222222222</v>
      </c>
      <c r="AH48" t="n">
        <v>188277.0538405049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12.8581</v>
      </c>
      <c r="E49" t="n">
        <v>7.78</v>
      </c>
      <c r="F49" t="n">
        <v>5.12</v>
      </c>
      <c r="G49" t="n">
        <v>61.47</v>
      </c>
      <c r="H49" t="n">
        <v>1.11</v>
      </c>
      <c r="I49" t="n">
        <v>5</v>
      </c>
      <c r="J49" t="n">
        <v>203.86</v>
      </c>
      <c r="K49" t="n">
        <v>53.44</v>
      </c>
      <c r="L49" t="n">
        <v>12.75</v>
      </c>
      <c r="M49" t="n">
        <v>3</v>
      </c>
      <c r="N49" t="n">
        <v>42.67</v>
      </c>
      <c r="O49" t="n">
        <v>25376.49</v>
      </c>
      <c r="P49" t="n">
        <v>60.7</v>
      </c>
      <c r="Q49" t="n">
        <v>202.81</v>
      </c>
      <c r="R49" t="n">
        <v>20.27</v>
      </c>
      <c r="S49" t="n">
        <v>13.89</v>
      </c>
      <c r="T49" t="n">
        <v>1512.25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151.9765719380347</v>
      </c>
      <c r="AB49" t="n">
        <v>207.9410504586836</v>
      </c>
      <c r="AC49" t="n">
        <v>188.0954484500634</v>
      </c>
      <c r="AD49" t="n">
        <v>151976.5719380347</v>
      </c>
      <c r="AE49" t="n">
        <v>207941.0504586836</v>
      </c>
      <c r="AF49" t="n">
        <v>5.142753035253837e-06</v>
      </c>
      <c r="AG49" t="n">
        <v>6.753472222222222</v>
      </c>
      <c r="AH49" t="n">
        <v>188095.4484500634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12.8728</v>
      </c>
      <c r="E50" t="n">
        <v>7.77</v>
      </c>
      <c r="F50" t="n">
        <v>5.11</v>
      </c>
      <c r="G50" t="n">
        <v>61.36</v>
      </c>
      <c r="H50" t="n">
        <v>1.13</v>
      </c>
      <c r="I50" t="n">
        <v>5</v>
      </c>
      <c r="J50" t="n">
        <v>204.25</v>
      </c>
      <c r="K50" t="n">
        <v>53.44</v>
      </c>
      <c r="L50" t="n">
        <v>13</v>
      </c>
      <c r="M50" t="n">
        <v>3</v>
      </c>
      <c r="N50" t="n">
        <v>42.82</v>
      </c>
      <c r="O50" t="n">
        <v>25425.3</v>
      </c>
      <c r="P50" t="n">
        <v>60.04</v>
      </c>
      <c r="Q50" t="n">
        <v>202.81</v>
      </c>
      <c r="R50" t="n">
        <v>20.03</v>
      </c>
      <c r="S50" t="n">
        <v>13.89</v>
      </c>
      <c r="T50" t="n">
        <v>1388.72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151.6354317843424</v>
      </c>
      <c r="AB50" t="n">
        <v>207.4742874503605</v>
      </c>
      <c r="AC50" t="n">
        <v>187.6732326481486</v>
      </c>
      <c r="AD50" t="n">
        <v>151635.4317843424</v>
      </c>
      <c r="AE50" t="n">
        <v>207474.2874503605</v>
      </c>
      <c r="AF50" t="n">
        <v>5.148632478532256e-06</v>
      </c>
      <c r="AG50" t="n">
        <v>6.744791666666667</v>
      </c>
      <c r="AH50" t="n">
        <v>187673.2326481486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12.8742</v>
      </c>
      <c r="E51" t="n">
        <v>7.77</v>
      </c>
      <c r="F51" t="n">
        <v>5.11</v>
      </c>
      <c r="G51" t="n">
        <v>61.35</v>
      </c>
      <c r="H51" t="n">
        <v>1.15</v>
      </c>
      <c r="I51" t="n">
        <v>5</v>
      </c>
      <c r="J51" t="n">
        <v>204.65</v>
      </c>
      <c r="K51" t="n">
        <v>53.44</v>
      </c>
      <c r="L51" t="n">
        <v>13.25</v>
      </c>
      <c r="M51" t="n">
        <v>3</v>
      </c>
      <c r="N51" t="n">
        <v>42.96</v>
      </c>
      <c r="O51" t="n">
        <v>25474.16</v>
      </c>
      <c r="P51" t="n">
        <v>59.56</v>
      </c>
      <c r="Q51" t="n">
        <v>202.81</v>
      </c>
      <c r="R51" t="n">
        <v>19.98</v>
      </c>
      <c r="S51" t="n">
        <v>13.89</v>
      </c>
      <c r="T51" t="n">
        <v>1366.43</v>
      </c>
      <c r="U51" t="n">
        <v>0.7</v>
      </c>
      <c r="V51" t="n">
        <v>0.76</v>
      </c>
      <c r="W51" t="n">
        <v>0.64</v>
      </c>
      <c r="X51" t="n">
        <v>0.07000000000000001</v>
      </c>
      <c r="Y51" t="n">
        <v>1</v>
      </c>
      <c r="Z51" t="n">
        <v>10</v>
      </c>
      <c r="AA51" t="n">
        <v>151.4286250583763</v>
      </c>
      <c r="AB51" t="n">
        <v>207.191325364225</v>
      </c>
      <c r="AC51" t="n">
        <v>187.417276066374</v>
      </c>
      <c r="AD51" t="n">
        <v>151428.6250583763</v>
      </c>
      <c r="AE51" t="n">
        <v>207191.325364225</v>
      </c>
      <c r="AF51" t="n">
        <v>5.149192425511152e-06</v>
      </c>
      <c r="AG51" t="n">
        <v>6.744791666666667</v>
      </c>
      <c r="AH51" t="n">
        <v>187417.276066374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12.8668</v>
      </c>
      <c r="E52" t="n">
        <v>7.77</v>
      </c>
      <c r="F52" t="n">
        <v>5.12</v>
      </c>
      <c r="G52" t="n">
        <v>61.41</v>
      </c>
      <c r="H52" t="n">
        <v>1.17</v>
      </c>
      <c r="I52" t="n">
        <v>5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59.28</v>
      </c>
      <c r="Q52" t="n">
        <v>202.83</v>
      </c>
      <c r="R52" t="n">
        <v>20.09</v>
      </c>
      <c r="S52" t="n">
        <v>13.89</v>
      </c>
      <c r="T52" t="n">
        <v>1419.6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151.3514498763814</v>
      </c>
      <c r="AB52" t="n">
        <v>207.085730875491</v>
      </c>
      <c r="AC52" t="n">
        <v>187.3217593674418</v>
      </c>
      <c r="AD52" t="n">
        <v>151351.4498763814</v>
      </c>
      <c r="AE52" t="n">
        <v>207085.730875491</v>
      </c>
      <c r="AF52" t="n">
        <v>5.146232705765554e-06</v>
      </c>
      <c r="AG52" t="n">
        <v>6.744791666666667</v>
      </c>
      <c r="AH52" t="n">
        <v>187321.7593674418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12.8673</v>
      </c>
      <c r="E53" t="n">
        <v>7.77</v>
      </c>
      <c r="F53" t="n">
        <v>5.12</v>
      </c>
      <c r="G53" t="n">
        <v>61.4</v>
      </c>
      <c r="H53" t="n">
        <v>1.19</v>
      </c>
      <c r="I53" t="n">
        <v>5</v>
      </c>
      <c r="J53" t="n">
        <v>205.44</v>
      </c>
      <c r="K53" t="n">
        <v>53.44</v>
      </c>
      <c r="L53" t="n">
        <v>13.75</v>
      </c>
      <c r="M53" t="n">
        <v>3</v>
      </c>
      <c r="N53" t="n">
        <v>43.26</v>
      </c>
      <c r="O53" t="n">
        <v>25572.02</v>
      </c>
      <c r="P53" t="n">
        <v>59.06</v>
      </c>
      <c r="Q53" t="n">
        <v>202.81</v>
      </c>
      <c r="R53" t="n">
        <v>20.08</v>
      </c>
      <c r="S53" t="n">
        <v>13.89</v>
      </c>
      <c r="T53" t="n">
        <v>1417.28</v>
      </c>
      <c r="U53" t="n">
        <v>0.6899999999999999</v>
      </c>
      <c r="V53" t="n">
        <v>0.76</v>
      </c>
      <c r="W53" t="n">
        <v>0.65</v>
      </c>
      <c r="X53" t="n">
        <v>0.08</v>
      </c>
      <c r="Y53" t="n">
        <v>1</v>
      </c>
      <c r="Z53" t="n">
        <v>10</v>
      </c>
      <c r="AA53" t="n">
        <v>151.2570194780108</v>
      </c>
      <c r="AB53" t="n">
        <v>206.9565270384653</v>
      </c>
      <c r="AC53" t="n">
        <v>187.2048865632832</v>
      </c>
      <c r="AD53" t="n">
        <v>151257.0194780109</v>
      </c>
      <c r="AE53" t="n">
        <v>206956.5270384653</v>
      </c>
      <c r="AF53" t="n">
        <v>5.146432686829446e-06</v>
      </c>
      <c r="AG53" t="n">
        <v>6.744791666666667</v>
      </c>
      <c r="AH53" t="n">
        <v>187204.8865632832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12.9632</v>
      </c>
      <c r="E54" t="n">
        <v>7.71</v>
      </c>
      <c r="F54" t="n">
        <v>5.1</v>
      </c>
      <c r="G54" t="n">
        <v>76.45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58.36</v>
      </c>
      <c r="Q54" t="n">
        <v>202.81</v>
      </c>
      <c r="R54" t="n">
        <v>19.37</v>
      </c>
      <c r="S54" t="n">
        <v>13.89</v>
      </c>
      <c r="T54" t="n">
        <v>1066.69</v>
      </c>
      <c r="U54" t="n">
        <v>0.72</v>
      </c>
      <c r="V54" t="n">
        <v>0.76</v>
      </c>
      <c r="W54" t="n">
        <v>0.65</v>
      </c>
      <c r="X54" t="n">
        <v>0.06</v>
      </c>
      <c r="Y54" t="n">
        <v>1</v>
      </c>
      <c r="Z54" t="n">
        <v>10</v>
      </c>
      <c r="AA54" t="n">
        <v>150.6589226550733</v>
      </c>
      <c r="AB54" t="n">
        <v>206.138184579153</v>
      </c>
      <c r="AC54" t="n">
        <v>186.4646455597365</v>
      </c>
      <c r="AD54" t="n">
        <v>150658.9226550733</v>
      </c>
      <c r="AE54" t="n">
        <v>206138.184579153</v>
      </c>
      <c r="AF54" t="n">
        <v>5.18478905488389e-06</v>
      </c>
      <c r="AG54" t="n">
        <v>6.692708333333333</v>
      </c>
      <c r="AH54" t="n">
        <v>186464.6455597365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12.9613</v>
      </c>
      <c r="E55" t="n">
        <v>7.72</v>
      </c>
      <c r="F55" t="n">
        <v>5.1</v>
      </c>
      <c r="G55" t="n">
        <v>76.47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2</v>
      </c>
      <c r="N55" t="n">
        <v>43.55</v>
      </c>
      <c r="O55" t="n">
        <v>25670.09</v>
      </c>
      <c r="P55" t="n">
        <v>58.38</v>
      </c>
      <c r="Q55" t="n">
        <v>202.81</v>
      </c>
      <c r="R55" t="n">
        <v>19.48</v>
      </c>
      <c r="S55" t="n">
        <v>13.89</v>
      </c>
      <c r="T55" t="n">
        <v>1119.9</v>
      </c>
      <c r="U55" t="n">
        <v>0.71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150.6724467779979</v>
      </c>
      <c r="AB55" t="n">
        <v>206.1566888807806</v>
      </c>
      <c r="AC55" t="n">
        <v>186.4813838367877</v>
      </c>
      <c r="AD55" t="n">
        <v>150672.4467779979</v>
      </c>
      <c r="AE55" t="n">
        <v>206156.6888807806</v>
      </c>
      <c r="AF55" t="n">
        <v>5.184029126841101e-06</v>
      </c>
      <c r="AG55" t="n">
        <v>6.701388888888889</v>
      </c>
      <c r="AH55" t="n">
        <v>186481.3838367877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12.965</v>
      </c>
      <c r="E56" t="n">
        <v>7.71</v>
      </c>
      <c r="F56" t="n">
        <v>5.1</v>
      </c>
      <c r="G56" t="n">
        <v>76.43000000000001</v>
      </c>
      <c r="H56" t="n">
        <v>1.25</v>
      </c>
      <c r="I56" t="n">
        <v>4</v>
      </c>
      <c r="J56" t="n">
        <v>206.64</v>
      </c>
      <c r="K56" t="n">
        <v>53.44</v>
      </c>
      <c r="L56" t="n">
        <v>14.5</v>
      </c>
      <c r="M56" t="n">
        <v>2</v>
      </c>
      <c r="N56" t="n">
        <v>43.7</v>
      </c>
      <c r="O56" t="n">
        <v>25719.19</v>
      </c>
      <c r="P56" t="n">
        <v>58.71</v>
      </c>
      <c r="Q56" t="n">
        <v>202.81</v>
      </c>
      <c r="R56" t="n">
        <v>19.45</v>
      </c>
      <c r="S56" t="n">
        <v>13.89</v>
      </c>
      <c r="T56" t="n">
        <v>1104.91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150.8009767914894</v>
      </c>
      <c r="AB56" t="n">
        <v>206.3325493155835</v>
      </c>
      <c r="AC56" t="n">
        <v>186.6404603985148</v>
      </c>
      <c r="AD56" t="n">
        <v>150800.9767914894</v>
      </c>
      <c r="AE56" t="n">
        <v>206332.5493155835</v>
      </c>
      <c r="AF56" t="n">
        <v>5.1855089867139e-06</v>
      </c>
      <c r="AG56" t="n">
        <v>6.692708333333333</v>
      </c>
      <c r="AH56" t="n">
        <v>186640.4603985148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12.9548</v>
      </c>
      <c r="E57" t="n">
        <v>7.72</v>
      </c>
      <c r="F57" t="n">
        <v>5.1</v>
      </c>
      <c r="G57" t="n">
        <v>76.53</v>
      </c>
      <c r="H57" t="n">
        <v>1.27</v>
      </c>
      <c r="I57" t="n">
        <v>4</v>
      </c>
      <c r="J57" t="n">
        <v>207.03</v>
      </c>
      <c r="K57" t="n">
        <v>53.44</v>
      </c>
      <c r="L57" t="n">
        <v>14.75</v>
      </c>
      <c r="M57" t="n">
        <v>2</v>
      </c>
      <c r="N57" t="n">
        <v>43.85</v>
      </c>
      <c r="O57" t="n">
        <v>25768.35</v>
      </c>
      <c r="P57" t="n">
        <v>58.82</v>
      </c>
      <c r="Q57" t="n">
        <v>202.81</v>
      </c>
      <c r="R57" t="n">
        <v>19.63</v>
      </c>
      <c r="S57" t="n">
        <v>13.89</v>
      </c>
      <c r="T57" t="n">
        <v>1196.28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150.8748337073375</v>
      </c>
      <c r="AB57" t="n">
        <v>206.4336036061841</v>
      </c>
      <c r="AC57" t="n">
        <v>186.731870209451</v>
      </c>
      <c r="AD57" t="n">
        <v>150874.8337073375</v>
      </c>
      <c r="AE57" t="n">
        <v>206433.6036061841</v>
      </c>
      <c r="AF57" t="n">
        <v>5.181429373010507e-06</v>
      </c>
      <c r="AG57" t="n">
        <v>6.701388888888889</v>
      </c>
      <c r="AH57" t="n">
        <v>186731.870209451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12.9594</v>
      </c>
      <c r="E58" t="n">
        <v>7.72</v>
      </c>
      <c r="F58" t="n">
        <v>5.1</v>
      </c>
      <c r="G58" t="n">
        <v>76.48</v>
      </c>
      <c r="H58" t="n">
        <v>1.28</v>
      </c>
      <c r="I58" t="n">
        <v>4</v>
      </c>
      <c r="J58" t="n">
        <v>207.43</v>
      </c>
      <c r="K58" t="n">
        <v>53.44</v>
      </c>
      <c r="L58" t="n">
        <v>15</v>
      </c>
      <c r="M58" t="n">
        <v>2</v>
      </c>
      <c r="N58" t="n">
        <v>44</v>
      </c>
      <c r="O58" t="n">
        <v>25817.56</v>
      </c>
      <c r="P58" t="n">
        <v>58.72</v>
      </c>
      <c r="Q58" t="n">
        <v>202.81</v>
      </c>
      <c r="R58" t="n">
        <v>19.59</v>
      </c>
      <c r="S58" t="n">
        <v>13.89</v>
      </c>
      <c r="T58" t="n">
        <v>1174.84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150.8203504349359</v>
      </c>
      <c r="AB58" t="n">
        <v>206.3590571892519</v>
      </c>
      <c r="AC58" t="n">
        <v>186.6644383979243</v>
      </c>
      <c r="AD58" t="n">
        <v>150820.3504349359</v>
      </c>
      <c r="AE58" t="n">
        <v>206359.0571892519</v>
      </c>
      <c r="AF58" t="n">
        <v>5.183269198798313e-06</v>
      </c>
      <c r="AG58" t="n">
        <v>6.701388888888889</v>
      </c>
      <c r="AH58" t="n">
        <v>186664.4383979243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12.9571</v>
      </c>
      <c r="E59" t="n">
        <v>7.72</v>
      </c>
      <c r="F59" t="n">
        <v>5.1</v>
      </c>
      <c r="G59" t="n">
        <v>76.5</v>
      </c>
      <c r="H59" t="n">
        <v>1.3</v>
      </c>
      <c r="I59" t="n">
        <v>4</v>
      </c>
      <c r="J59" t="n">
        <v>207.83</v>
      </c>
      <c r="K59" t="n">
        <v>53.44</v>
      </c>
      <c r="L59" t="n">
        <v>15.25</v>
      </c>
      <c r="M59" t="n">
        <v>2</v>
      </c>
      <c r="N59" t="n">
        <v>44.15</v>
      </c>
      <c r="O59" t="n">
        <v>25866.82</v>
      </c>
      <c r="P59" t="n">
        <v>58.45</v>
      </c>
      <c r="Q59" t="n">
        <v>202.81</v>
      </c>
      <c r="R59" t="n">
        <v>19.64</v>
      </c>
      <c r="S59" t="n">
        <v>13.89</v>
      </c>
      <c r="T59" t="n">
        <v>1197.88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150.7131878142281</v>
      </c>
      <c r="AB59" t="n">
        <v>206.2124325639185</v>
      </c>
      <c r="AC59" t="n">
        <v>186.5318074210437</v>
      </c>
      <c r="AD59" t="n">
        <v>150713.1878142281</v>
      </c>
      <c r="AE59" t="n">
        <v>206212.4325639185</v>
      </c>
      <c r="AF59" t="n">
        <v>5.182349285904411e-06</v>
      </c>
      <c r="AG59" t="n">
        <v>6.701388888888889</v>
      </c>
      <c r="AH59" t="n">
        <v>186531.8074210437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12.9646</v>
      </c>
      <c r="E60" t="n">
        <v>7.71</v>
      </c>
      <c r="F60" t="n">
        <v>5.1</v>
      </c>
      <c r="G60" t="n">
        <v>76.44</v>
      </c>
      <c r="H60" t="n">
        <v>1.32</v>
      </c>
      <c r="I60" t="n">
        <v>4</v>
      </c>
      <c r="J60" t="n">
        <v>208.23</v>
      </c>
      <c r="K60" t="n">
        <v>53.44</v>
      </c>
      <c r="L60" t="n">
        <v>15.5</v>
      </c>
      <c r="M60" t="n">
        <v>2</v>
      </c>
      <c r="N60" t="n">
        <v>44.3</v>
      </c>
      <c r="O60" t="n">
        <v>25916.13</v>
      </c>
      <c r="P60" t="n">
        <v>58.47</v>
      </c>
      <c r="Q60" t="n">
        <v>202.81</v>
      </c>
      <c r="R60" t="n">
        <v>19.41</v>
      </c>
      <c r="S60" t="n">
        <v>13.89</v>
      </c>
      <c r="T60" t="n">
        <v>1085.54</v>
      </c>
      <c r="U60" t="n">
        <v>0.72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150.7013189893878</v>
      </c>
      <c r="AB60" t="n">
        <v>206.1961931141563</v>
      </c>
      <c r="AC60" t="n">
        <v>186.5171178415746</v>
      </c>
      <c r="AD60" t="n">
        <v>150701.3189893878</v>
      </c>
      <c r="AE60" t="n">
        <v>206196.1931141563</v>
      </c>
      <c r="AF60" t="n">
        <v>5.185349001862786e-06</v>
      </c>
      <c r="AG60" t="n">
        <v>6.692708333333333</v>
      </c>
      <c r="AH60" t="n">
        <v>186517.1178415746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12.9622</v>
      </c>
      <c r="E61" t="n">
        <v>7.71</v>
      </c>
      <c r="F61" t="n">
        <v>5.1</v>
      </c>
      <c r="G61" t="n">
        <v>76.45999999999999</v>
      </c>
      <c r="H61" t="n">
        <v>1.34</v>
      </c>
      <c r="I61" t="n">
        <v>4</v>
      </c>
      <c r="J61" t="n">
        <v>208.63</v>
      </c>
      <c r="K61" t="n">
        <v>53.44</v>
      </c>
      <c r="L61" t="n">
        <v>15.75</v>
      </c>
      <c r="M61" t="n">
        <v>2</v>
      </c>
      <c r="N61" t="n">
        <v>44.45</v>
      </c>
      <c r="O61" t="n">
        <v>25965.5</v>
      </c>
      <c r="P61" t="n">
        <v>58.13</v>
      </c>
      <c r="Q61" t="n">
        <v>202.81</v>
      </c>
      <c r="R61" t="n">
        <v>19.45</v>
      </c>
      <c r="S61" t="n">
        <v>13.89</v>
      </c>
      <c r="T61" t="n">
        <v>1103.56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150.5650592493877</v>
      </c>
      <c r="AB61" t="n">
        <v>206.0097565265328</v>
      </c>
      <c r="AC61" t="n">
        <v>186.3484745002085</v>
      </c>
      <c r="AD61" t="n">
        <v>150565.0592493877</v>
      </c>
      <c r="AE61" t="n">
        <v>206009.7565265328</v>
      </c>
      <c r="AF61" t="n">
        <v>5.184389092756105e-06</v>
      </c>
      <c r="AG61" t="n">
        <v>6.692708333333333</v>
      </c>
      <c r="AH61" t="n">
        <v>186348.4745002085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12.9599</v>
      </c>
      <c r="E62" t="n">
        <v>7.72</v>
      </c>
      <c r="F62" t="n">
        <v>5.1</v>
      </c>
      <c r="G62" t="n">
        <v>76.48</v>
      </c>
      <c r="H62" t="n">
        <v>1.36</v>
      </c>
      <c r="I62" t="n">
        <v>4</v>
      </c>
      <c r="J62" t="n">
        <v>209.03</v>
      </c>
      <c r="K62" t="n">
        <v>53.44</v>
      </c>
      <c r="L62" t="n">
        <v>16</v>
      </c>
      <c r="M62" t="n">
        <v>2</v>
      </c>
      <c r="N62" t="n">
        <v>44.6</v>
      </c>
      <c r="O62" t="n">
        <v>26014.91</v>
      </c>
      <c r="P62" t="n">
        <v>57.84</v>
      </c>
      <c r="Q62" t="n">
        <v>202.81</v>
      </c>
      <c r="R62" t="n">
        <v>19.54</v>
      </c>
      <c r="S62" t="n">
        <v>13.89</v>
      </c>
      <c r="T62" t="n">
        <v>1151.3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150.4494763256122</v>
      </c>
      <c r="AB62" t="n">
        <v>205.8516108710645</v>
      </c>
      <c r="AC62" t="n">
        <v>186.2054220441391</v>
      </c>
      <c r="AD62" t="n">
        <v>150449.4763256122</v>
      </c>
      <c r="AE62" t="n">
        <v>205851.6108710645</v>
      </c>
      <c r="AF62" t="n">
        <v>5.183469179862203e-06</v>
      </c>
      <c r="AG62" t="n">
        <v>6.701388888888889</v>
      </c>
      <c r="AH62" t="n">
        <v>186205.4220441391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12.9664</v>
      </c>
      <c r="E63" t="n">
        <v>7.71</v>
      </c>
      <c r="F63" t="n">
        <v>5.09</v>
      </c>
      <c r="G63" t="n">
        <v>76.42</v>
      </c>
      <c r="H63" t="n">
        <v>1.38</v>
      </c>
      <c r="I63" t="n">
        <v>4</v>
      </c>
      <c r="J63" t="n">
        <v>209.43</v>
      </c>
      <c r="K63" t="n">
        <v>53.44</v>
      </c>
      <c r="L63" t="n">
        <v>16.25</v>
      </c>
      <c r="M63" t="n">
        <v>2</v>
      </c>
      <c r="N63" t="n">
        <v>44.75</v>
      </c>
      <c r="O63" t="n">
        <v>26064.38</v>
      </c>
      <c r="P63" t="n">
        <v>57.48</v>
      </c>
      <c r="Q63" t="n">
        <v>202.81</v>
      </c>
      <c r="R63" t="n">
        <v>19.4</v>
      </c>
      <c r="S63" t="n">
        <v>13.89</v>
      </c>
      <c r="T63" t="n">
        <v>1081.7</v>
      </c>
      <c r="U63" t="n">
        <v>0.72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150.2604244806641</v>
      </c>
      <c r="AB63" t="n">
        <v>205.5929417964278</v>
      </c>
      <c r="AC63" t="n">
        <v>185.9714399829414</v>
      </c>
      <c r="AD63" t="n">
        <v>150260.424480664</v>
      </c>
      <c r="AE63" t="n">
        <v>205592.9417964278</v>
      </c>
      <c r="AF63" t="n">
        <v>5.186068933692797e-06</v>
      </c>
      <c r="AG63" t="n">
        <v>6.692708333333333</v>
      </c>
      <c r="AH63" t="n">
        <v>185971.4399829414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12.9744</v>
      </c>
      <c r="E64" t="n">
        <v>7.71</v>
      </c>
      <c r="F64" t="n">
        <v>5.09</v>
      </c>
      <c r="G64" t="n">
        <v>76.34999999999999</v>
      </c>
      <c r="H64" t="n">
        <v>1.4</v>
      </c>
      <c r="I64" t="n">
        <v>4</v>
      </c>
      <c r="J64" t="n">
        <v>209.84</v>
      </c>
      <c r="K64" t="n">
        <v>53.44</v>
      </c>
      <c r="L64" t="n">
        <v>16.5</v>
      </c>
      <c r="M64" t="n">
        <v>2</v>
      </c>
      <c r="N64" t="n">
        <v>44.9</v>
      </c>
      <c r="O64" t="n">
        <v>26113.9</v>
      </c>
      <c r="P64" t="n">
        <v>57.02</v>
      </c>
      <c r="Q64" t="n">
        <v>202.81</v>
      </c>
      <c r="R64" t="n">
        <v>19.25</v>
      </c>
      <c r="S64" t="n">
        <v>13.89</v>
      </c>
      <c r="T64" t="n">
        <v>1003.67</v>
      </c>
      <c r="U64" t="n">
        <v>0.72</v>
      </c>
      <c r="V64" t="n">
        <v>0.76</v>
      </c>
      <c r="W64" t="n">
        <v>0.64</v>
      </c>
      <c r="X64" t="n">
        <v>0.05</v>
      </c>
      <c r="Y64" t="n">
        <v>1</v>
      </c>
      <c r="Z64" t="n">
        <v>10</v>
      </c>
      <c r="AA64" t="n">
        <v>150.0461635652315</v>
      </c>
      <c r="AB64" t="n">
        <v>205.2997805594087</v>
      </c>
      <c r="AC64" t="n">
        <v>185.7062576429289</v>
      </c>
      <c r="AD64" t="n">
        <v>150046.1635652315</v>
      </c>
      <c r="AE64" t="n">
        <v>205299.7805594087</v>
      </c>
      <c r="AF64" t="n">
        <v>5.189268630715066e-06</v>
      </c>
      <c r="AG64" t="n">
        <v>6.692708333333333</v>
      </c>
      <c r="AH64" t="n">
        <v>185706.2576429289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12.9622</v>
      </c>
      <c r="E65" t="n">
        <v>7.71</v>
      </c>
      <c r="F65" t="n">
        <v>5.1</v>
      </c>
      <c r="G65" t="n">
        <v>76.45999999999999</v>
      </c>
      <c r="H65" t="n">
        <v>1.42</v>
      </c>
      <c r="I65" t="n">
        <v>4</v>
      </c>
      <c r="J65" t="n">
        <v>210.24</v>
      </c>
      <c r="K65" t="n">
        <v>53.44</v>
      </c>
      <c r="L65" t="n">
        <v>16.75</v>
      </c>
      <c r="M65" t="n">
        <v>2</v>
      </c>
      <c r="N65" t="n">
        <v>45.05</v>
      </c>
      <c r="O65" t="n">
        <v>26163.47</v>
      </c>
      <c r="P65" t="n">
        <v>56.73</v>
      </c>
      <c r="Q65" t="n">
        <v>202.81</v>
      </c>
      <c r="R65" t="n">
        <v>19.41</v>
      </c>
      <c r="S65" t="n">
        <v>13.89</v>
      </c>
      <c r="T65" t="n">
        <v>1084.88</v>
      </c>
      <c r="U65" t="n">
        <v>0.72</v>
      </c>
      <c r="V65" t="n">
        <v>0.76</v>
      </c>
      <c r="W65" t="n">
        <v>0.65</v>
      </c>
      <c r="X65" t="n">
        <v>0.06</v>
      </c>
      <c r="Y65" t="n">
        <v>1</v>
      </c>
      <c r="Z65" t="n">
        <v>10</v>
      </c>
      <c r="AA65" t="n">
        <v>149.9772931299217</v>
      </c>
      <c r="AB65" t="n">
        <v>205.2055489914688</v>
      </c>
      <c r="AC65" t="n">
        <v>185.6210194035783</v>
      </c>
      <c r="AD65" t="n">
        <v>149977.2931299217</v>
      </c>
      <c r="AE65" t="n">
        <v>205205.5489914688</v>
      </c>
      <c r="AF65" t="n">
        <v>5.184389092756105e-06</v>
      </c>
      <c r="AG65" t="n">
        <v>6.692708333333333</v>
      </c>
      <c r="AH65" t="n">
        <v>185621.0194035783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12.9795</v>
      </c>
      <c r="E66" t="n">
        <v>7.7</v>
      </c>
      <c r="F66" t="n">
        <v>5.09</v>
      </c>
      <c r="G66" t="n">
        <v>76.3</v>
      </c>
      <c r="H66" t="n">
        <v>1.43</v>
      </c>
      <c r="I66" t="n">
        <v>4</v>
      </c>
      <c r="J66" t="n">
        <v>210.64</v>
      </c>
      <c r="K66" t="n">
        <v>53.44</v>
      </c>
      <c r="L66" t="n">
        <v>17</v>
      </c>
      <c r="M66" t="n">
        <v>2</v>
      </c>
      <c r="N66" t="n">
        <v>45.21</v>
      </c>
      <c r="O66" t="n">
        <v>26213.09</v>
      </c>
      <c r="P66" t="n">
        <v>55.88</v>
      </c>
      <c r="Q66" t="n">
        <v>202.87</v>
      </c>
      <c r="R66" t="n">
        <v>19.1</v>
      </c>
      <c r="S66" t="n">
        <v>13.89</v>
      </c>
      <c r="T66" t="n">
        <v>930.45</v>
      </c>
      <c r="U66" t="n">
        <v>0.73</v>
      </c>
      <c r="V66" t="n">
        <v>0.76</v>
      </c>
      <c r="W66" t="n">
        <v>0.64</v>
      </c>
      <c r="X66" t="n">
        <v>0.05</v>
      </c>
      <c r="Y66" t="n">
        <v>1</v>
      </c>
      <c r="Z66" t="n">
        <v>10</v>
      </c>
      <c r="AA66" t="n">
        <v>149.5546903740908</v>
      </c>
      <c r="AB66" t="n">
        <v>204.6273252570234</v>
      </c>
      <c r="AC66" t="n">
        <v>185.0979805308061</v>
      </c>
      <c r="AD66" t="n">
        <v>149554.6903740908</v>
      </c>
      <c r="AE66" t="n">
        <v>204627.3252570234</v>
      </c>
      <c r="AF66" t="n">
        <v>5.191308437566761e-06</v>
      </c>
      <c r="AG66" t="n">
        <v>6.684027777777778</v>
      </c>
      <c r="AH66" t="n">
        <v>185097.9805308061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12.9758</v>
      </c>
      <c r="E67" t="n">
        <v>7.71</v>
      </c>
      <c r="F67" t="n">
        <v>5.09</v>
      </c>
      <c r="G67" t="n">
        <v>76.34</v>
      </c>
      <c r="H67" t="n">
        <v>1.45</v>
      </c>
      <c r="I67" t="n">
        <v>4</v>
      </c>
      <c r="J67" t="n">
        <v>211.04</v>
      </c>
      <c r="K67" t="n">
        <v>53.44</v>
      </c>
      <c r="L67" t="n">
        <v>17.25</v>
      </c>
      <c r="M67" t="n">
        <v>2</v>
      </c>
      <c r="N67" t="n">
        <v>45.36</v>
      </c>
      <c r="O67" t="n">
        <v>26262.77</v>
      </c>
      <c r="P67" t="n">
        <v>55.52</v>
      </c>
      <c r="Q67" t="n">
        <v>202.84</v>
      </c>
      <c r="R67" t="n">
        <v>19.22</v>
      </c>
      <c r="S67" t="n">
        <v>13.89</v>
      </c>
      <c r="T67" t="n">
        <v>989.63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149.4133668271326</v>
      </c>
      <c r="AB67" t="n">
        <v>204.4339601453204</v>
      </c>
      <c r="AC67" t="n">
        <v>184.9230699139743</v>
      </c>
      <c r="AD67" t="n">
        <v>149413.3668271326</v>
      </c>
      <c r="AE67" t="n">
        <v>204433.9601453204</v>
      </c>
      <c r="AF67" t="n">
        <v>5.189828577693962e-06</v>
      </c>
      <c r="AG67" t="n">
        <v>6.692708333333333</v>
      </c>
      <c r="AH67" t="n">
        <v>184923.0699139743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12.972</v>
      </c>
      <c r="E68" t="n">
        <v>7.71</v>
      </c>
      <c r="F68" t="n">
        <v>5.09</v>
      </c>
      <c r="G68" t="n">
        <v>76.37</v>
      </c>
      <c r="H68" t="n">
        <v>1.47</v>
      </c>
      <c r="I68" t="n">
        <v>4</v>
      </c>
      <c r="J68" t="n">
        <v>211.45</v>
      </c>
      <c r="K68" t="n">
        <v>53.44</v>
      </c>
      <c r="L68" t="n">
        <v>17.5</v>
      </c>
      <c r="M68" t="n">
        <v>1</v>
      </c>
      <c r="N68" t="n">
        <v>45.51</v>
      </c>
      <c r="O68" t="n">
        <v>26312.5</v>
      </c>
      <c r="P68" t="n">
        <v>55.32</v>
      </c>
      <c r="Q68" t="n">
        <v>202.81</v>
      </c>
      <c r="R68" t="n">
        <v>19.19</v>
      </c>
      <c r="S68" t="n">
        <v>13.89</v>
      </c>
      <c r="T68" t="n">
        <v>974.4</v>
      </c>
      <c r="U68" t="n">
        <v>0.72</v>
      </c>
      <c r="V68" t="n">
        <v>0.76</v>
      </c>
      <c r="W68" t="n">
        <v>0.65</v>
      </c>
      <c r="X68" t="n">
        <v>0.05</v>
      </c>
      <c r="Y68" t="n">
        <v>1</v>
      </c>
      <c r="Z68" t="n">
        <v>10</v>
      </c>
      <c r="AA68" t="n">
        <v>149.3393441059414</v>
      </c>
      <c r="AB68" t="n">
        <v>204.3326789925348</v>
      </c>
      <c r="AC68" t="n">
        <v>184.8314548922615</v>
      </c>
      <c r="AD68" t="n">
        <v>149339.3441059414</v>
      </c>
      <c r="AE68" t="n">
        <v>204332.6789925348</v>
      </c>
      <c r="AF68" t="n">
        <v>5.188308721608385e-06</v>
      </c>
      <c r="AG68" t="n">
        <v>6.692708333333333</v>
      </c>
      <c r="AH68" t="n">
        <v>184831.4548922615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12.9734</v>
      </c>
      <c r="E69" t="n">
        <v>7.71</v>
      </c>
      <c r="F69" t="n">
        <v>5.09</v>
      </c>
      <c r="G69" t="n">
        <v>76.36</v>
      </c>
      <c r="H69" t="n">
        <v>1.49</v>
      </c>
      <c r="I69" t="n">
        <v>4</v>
      </c>
      <c r="J69" t="n">
        <v>211.85</v>
      </c>
      <c r="K69" t="n">
        <v>53.44</v>
      </c>
      <c r="L69" t="n">
        <v>17.75</v>
      </c>
      <c r="M69" t="n">
        <v>1</v>
      </c>
      <c r="N69" t="n">
        <v>45.67</v>
      </c>
      <c r="O69" t="n">
        <v>26362.28</v>
      </c>
      <c r="P69" t="n">
        <v>55.09</v>
      </c>
      <c r="Q69" t="n">
        <v>202.81</v>
      </c>
      <c r="R69" t="n">
        <v>19.14</v>
      </c>
      <c r="S69" t="n">
        <v>13.89</v>
      </c>
      <c r="T69" t="n">
        <v>947.71</v>
      </c>
      <c r="U69" t="n">
        <v>0.73</v>
      </c>
      <c r="V69" t="n">
        <v>0.76</v>
      </c>
      <c r="W69" t="n">
        <v>0.65</v>
      </c>
      <c r="X69" t="n">
        <v>0.05</v>
      </c>
      <c r="Y69" t="n">
        <v>1</v>
      </c>
      <c r="Z69" t="n">
        <v>10</v>
      </c>
      <c r="AA69" t="n">
        <v>149.2392341126518</v>
      </c>
      <c r="AB69" t="n">
        <v>204.1957040831748</v>
      </c>
      <c r="AC69" t="n">
        <v>184.7075526760053</v>
      </c>
      <c r="AD69" t="n">
        <v>149239.2341126518</v>
      </c>
      <c r="AE69" t="n">
        <v>204195.7040831748</v>
      </c>
      <c r="AF69" t="n">
        <v>5.188868668587281e-06</v>
      </c>
      <c r="AG69" t="n">
        <v>6.692708333333333</v>
      </c>
      <c r="AH69" t="n">
        <v>184707.5526760053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12.9772</v>
      </c>
      <c r="E70" t="n">
        <v>7.71</v>
      </c>
      <c r="F70" t="n">
        <v>5.09</v>
      </c>
      <c r="G70" t="n">
        <v>76.33</v>
      </c>
      <c r="H70" t="n">
        <v>1.51</v>
      </c>
      <c r="I70" t="n">
        <v>4</v>
      </c>
      <c r="J70" t="n">
        <v>212.25</v>
      </c>
      <c r="K70" t="n">
        <v>53.44</v>
      </c>
      <c r="L70" t="n">
        <v>18</v>
      </c>
      <c r="M70" t="n">
        <v>0</v>
      </c>
      <c r="N70" t="n">
        <v>45.82</v>
      </c>
      <c r="O70" t="n">
        <v>26412.11</v>
      </c>
      <c r="P70" t="n">
        <v>55.08</v>
      </c>
      <c r="Q70" t="n">
        <v>202.81</v>
      </c>
      <c r="R70" t="n">
        <v>19.1</v>
      </c>
      <c r="S70" t="n">
        <v>13.89</v>
      </c>
      <c r="T70" t="n">
        <v>928.45</v>
      </c>
      <c r="U70" t="n">
        <v>0.73</v>
      </c>
      <c r="V70" t="n">
        <v>0.76</v>
      </c>
      <c r="W70" t="n">
        <v>0.65</v>
      </c>
      <c r="X70" t="n">
        <v>0.05</v>
      </c>
      <c r="Y70" t="n">
        <v>1</v>
      </c>
      <c r="Z70" t="n">
        <v>10</v>
      </c>
      <c r="AA70" t="n">
        <v>149.2252151520552</v>
      </c>
      <c r="AB70" t="n">
        <v>204.1765227228136</v>
      </c>
      <c r="AC70" t="n">
        <v>184.6902019577558</v>
      </c>
      <c r="AD70" t="n">
        <v>149225.2151520552</v>
      </c>
      <c r="AE70" t="n">
        <v>204176.5227228136</v>
      </c>
      <c r="AF70" t="n">
        <v>5.190388524672859e-06</v>
      </c>
      <c r="AG70" t="n">
        <v>6.692708333333333</v>
      </c>
      <c r="AH70" t="n">
        <v>184690.2019577558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11.1152</v>
      </c>
      <c r="E2" t="n">
        <v>9</v>
      </c>
      <c r="F2" t="n">
        <v>5.89</v>
      </c>
      <c r="G2" t="n">
        <v>8.210000000000001</v>
      </c>
      <c r="H2" t="n">
        <v>0.15</v>
      </c>
      <c r="I2" t="n">
        <v>43</v>
      </c>
      <c r="J2" t="n">
        <v>116.05</v>
      </c>
      <c r="K2" t="n">
        <v>43.4</v>
      </c>
      <c r="L2" t="n">
        <v>1</v>
      </c>
      <c r="M2" t="n">
        <v>41</v>
      </c>
      <c r="N2" t="n">
        <v>16.65</v>
      </c>
      <c r="O2" t="n">
        <v>14546.17</v>
      </c>
      <c r="P2" t="n">
        <v>57.95</v>
      </c>
      <c r="Q2" t="n">
        <v>202.86</v>
      </c>
      <c r="R2" t="n">
        <v>44.22</v>
      </c>
      <c r="S2" t="n">
        <v>13.89</v>
      </c>
      <c r="T2" t="n">
        <v>13293.64</v>
      </c>
      <c r="U2" t="n">
        <v>0.31</v>
      </c>
      <c r="V2" t="n">
        <v>0.66</v>
      </c>
      <c r="W2" t="n">
        <v>0.7</v>
      </c>
      <c r="X2" t="n">
        <v>0.85</v>
      </c>
      <c r="Y2" t="n">
        <v>1</v>
      </c>
      <c r="Z2" t="n">
        <v>10</v>
      </c>
      <c r="AA2" t="n">
        <v>157.1305047732868</v>
      </c>
      <c r="AB2" t="n">
        <v>214.9928887393413</v>
      </c>
      <c r="AC2" t="n">
        <v>194.4742691825346</v>
      </c>
      <c r="AD2" t="n">
        <v>157130.5047732868</v>
      </c>
      <c r="AE2" t="n">
        <v>214992.8887393413</v>
      </c>
      <c r="AF2" t="n">
        <v>5.101791943022009e-06</v>
      </c>
      <c r="AG2" t="n">
        <v>7.8125</v>
      </c>
      <c r="AH2" t="n">
        <v>194474.2691825346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11.6788</v>
      </c>
      <c r="E3" t="n">
        <v>8.56</v>
      </c>
      <c r="F3" t="n">
        <v>5.69</v>
      </c>
      <c r="G3" t="n">
        <v>10.35</v>
      </c>
      <c r="H3" t="n">
        <v>0.19</v>
      </c>
      <c r="I3" t="n">
        <v>33</v>
      </c>
      <c r="J3" t="n">
        <v>116.37</v>
      </c>
      <c r="K3" t="n">
        <v>43.4</v>
      </c>
      <c r="L3" t="n">
        <v>1.25</v>
      </c>
      <c r="M3" t="n">
        <v>31</v>
      </c>
      <c r="N3" t="n">
        <v>16.72</v>
      </c>
      <c r="O3" t="n">
        <v>14585.96</v>
      </c>
      <c r="P3" t="n">
        <v>55.66</v>
      </c>
      <c r="Q3" t="n">
        <v>202.93</v>
      </c>
      <c r="R3" t="n">
        <v>37.87</v>
      </c>
      <c r="S3" t="n">
        <v>13.89</v>
      </c>
      <c r="T3" t="n">
        <v>10171.62</v>
      </c>
      <c r="U3" t="n">
        <v>0.37</v>
      </c>
      <c r="V3" t="n">
        <v>0.68</v>
      </c>
      <c r="W3" t="n">
        <v>0.6899999999999999</v>
      </c>
      <c r="X3" t="n">
        <v>0.65</v>
      </c>
      <c r="Y3" t="n">
        <v>1</v>
      </c>
      <c r="Z3" t="n">
        <v>10</v>
      </c>
      <c r="AA3" t="n">
        <v>153.6117669781302</v>
      </c>
      <c r="AB3" t="n">
        <v>210.1783964522549</v>
      </c>
      <c r="AC3" t="n">
        <v>190.1192652821438</v>
      </c>
      <c r="AD3" t="n">
        <v>153611.7669781302</v>
      </c>
      <c r="AE3" t="n">
        <v>210178.3964522549</v>
      </c>
      <c r="AF3" t="n">
        <v>5.360480040320052e-06</v>
      </c>
      <c r="AG3" t="n">
        <v>7.430555555555555</v>
      </c>
      <c r="AH3" t="n">
        <v>190119.2652821438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12.0546</v>
      </c>
      <c r="E4" t="n">
        <v>8.300000000000001</v>
      </c>
      <c r="F4" t="n">
        <v>5.57</v>
      </c>
      <c r="G4" t="n">
        <v>12.37</v>
      </c>
      <c r="H4" t="n">
        <v>0.23</v>
      </c>
      <c r="I4" t="n">
        <v>27</v>
      </c>
      <c r="J4" t="n">
        <v>116.69</v>
      </c>
      <c r="K4" t="n">
        <v>43.4</v>
      </c>
      <c r="L4" t="n">
        <v>1.5</v>
      </c>
      <c r="M4" t="n">
        <v>25</v>
      </c>
      <c r="N4" t="n">
        <v>16.79</v>
      </c>
      <c r="O4" t="n">
        <v>14625.77</v>
      </c>
      <c r="P4" t="n">
        <v>54.08</v>
      </c>
      <c r="Q4" t="n">
        <v>202.85</v>
      </c>
      <c r="R4" t="n">
        <v>34.13</v>
      </c>
      <c r="S4" t="n">
        <v>13.89</v>
      </c>
      <c r="T4" t="n">
        <v>8331.15</v>
      </c>
      <c r="U4" t="n">
        <v>0.41</v>
      </c>
      <c r="V4" t="n">
        <v>0.7</v>
      </c>
      <c r="W4" t="n">
        <v>0.68</v>
      </c>
      <c r="X4" t="n">
        <v>0.53</v>
      </c>
      <c r="Y4" t="n">
        <v>1</v>
      </c>
      <c r="Z4" t="n">
        <v>10</v>
      </c>
      <c r="AA4" t="n">
        <v>142.1154943347285</v>
      </c>
      <c r="AB4" t="n">
        <v>194.4486890418065</v>
      </c>
      <c r="AC4" t="n">
        <v>175.8907790701606</v>
      </c>
      <c r="AD4" t="n">
        <v>142115.4943347285</v>
      </c>
      <c r="AE4" t="n">
        <v>194448.6890418065</v>
      </c>
      <c r="AF4" t="n">
        <v>5.532969371343126e-06</v>
      </c>
      <c r="AG4" t="n">
        <v>7.204861111111111</v>
      </c>
      <c r="AH4" t="n">
        <v>175890.7790701606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12.3094</v>
      </c>
      <c r="E5" t="n">
        <v>8.119999999999999</v>
      </c>
      <c r="F5" t="n">
        <v>5.49</v>
      </c>
      <c r="G5" t="n">
        <v>14.32</v>
      </c>
      <c r="H5" t="n">
        <v>0.26</v>
      </c>
      <c r="I5" t="n">
        <v>23</v>
      </c>
      <c r="J5" t="n">
        <v>117.01</v>
      </c>
      <c r="K5" t="n">
        <v>43.4</v>
      </c>
      <c r="L5" t="n">
        <v>1.75</v>
      </c>
      <c r="M5" t="n">
        <v>21</v>
      </c>
      <c r="N5" t="n">
        <v>16.86</v>
      </c>
      <c r="O5" t="n">
        <v>14665.62</v>
      </c>
      <c r="P5" t="n">
        <v>53.02</v>
      </c>
      <c r="Q5" t="n">
        <v>202.85</v>
      </c>
      <c r="R5" t="n">
        <v>31.91</v>
      </c>
      <c r="S5" t="n">
        <v>13.89</v>
      </c>
      <c r="T5" t="n">
        <v>7241.85</v>
      </c>
      <c r="U5" t="n">
        <v>0.44</v>
      </c>
      <c r="V5" t="n">
        <v>0.7</v>
      </c>
      <c r="W5" t="n">
        <v>0.67</v>
      </c>
      <c r="X5" t="n">
        <v>0.45</v>
      </c>
      <c r="Y5" t="n">
        <v>1</v>
      </c>
      <c r="Z5" t="n">
        <v>10</v>
      </c>
      <c r="AA5" t="n">
        <v>140.7984394576538</v>
      </c>
      <c r="AB5" t="n">
        <v>192.6466364546335</v>
      </c>
      <c r="AC5" t="n">
        <v>174.2607118527101</v>
      </c>
      <c r="AD5" t="n">
        <v>140798.4394576538</v>
      </c>
      <c r="AE5" t="n">
        <v>192646.6364546335</v>
      </c>
      <c r="AF5" t="n">
        <v>5.649920626118749e-06</v>
      </c>
      <c r="AG5" t="n">
        <v>7.048611111111111</v>
      </c>
      <c r="AH5" t="n">
        <v>174260.7118527101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12.5453</v>
      </c>
      <c r="E6" t="n">
        <v>7.97</v>
      </c>
      <c r="F6" t="n">
        <v>5.41</v>
      </c>
      <c r="G6" t="n">
        <v>16.23</v>
      </c>
      <c r="H6" t="n">
        <v>0.3</v>
      </c>
      <c r="I6" t="n">
        <v>20</v>
      </c>
      <c r="J6" t="n">
        <v>117.34</v>
      </c>
      <c r="K6" t="n">
        <v>43.4</v>
      </c>
      <c r="L6" t="n">
        <v>2</v>
      </c>
      <c r="M6" t="n">
        <v>18</v>
      </c>
      <c r="N6" t="n">
        <v>16.94</v>
      </c>
      <c r="O6" t="n">
        <v>14705.49</v>
      </c>
      <c r="P6" t="n">
        <v>51.95</v>
      </c>
      <c r="Q6" t="n">
        <v>202.94</v>
      </c>
      <c r="R6" t="n">
        <v>29.22</v>
      </c>
      <c r="S6" t="n">
        <v>13.89</v>
      </c>
      <c r="T6" t="n">
        <v>5911.83</v>
      </c>
      <c r="U6" t="n">
        <v>0.48</v>
      </c>
      <c r="V6" t="n">
        <v>0.72</v>
      </c>
      <c r="W6" t="n">
        <v>0.67</v>
      </c>
      <c r="X6" t="n">
        <v>0.37</v>
      </c>
      <c r="Y6" t="n">
        <v>1</v>
      </c>
      <c r="Z6" t="n">
        <v>10</v>
      </c>
      <c r="AA6" t="n">
        <v>139.4076335891844</v>
      </c>
      <c r="AB6" t="n">
        <v>190.74367450737</v>
      </c>
      <c r="AC6" t="n">
        <v>172.539365922869</v>
      </c>
      <c r="AD6" t="n">
        <v>139407.6335891844</v>
      </c>
      <c r="AE6" t="n">
        <v>190743.67450737</v>
      </c>
      <c r="AF6" t="n">
        <v>5.758196925182992e-06</v>
      </c>
      <c r="AG6" t="n">
        <v>6.918402777777778</v>
      </c>
      <c r="AH6" t="n">
        <v>172539.365922869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12.664</v>
      </c>
      <c r="E7" t="n">
        <v>7.9</v>
      </c>
      <c r="F7" t="n">
        <v>5.38</v>
      </c>
      <c r="G7" t="n">
        <v>17.94</v>
      </c>
      <c r="H7" t="n">
        <v>0.34</v>
      </c>
      <c r="I7" t="n">
        <v>18</v>
      </c>
      <c r="J7" t="n">
        <v>117.66</v>
      </c>
      <c r="K7" t="n">
        <v>43.4</v>
      </c>
      <c r="L7" t="n">
        <v>2.25</v>
      </c>
      <c r="M7" t="n">
        <v>16</v>
      </c>
      <c r="N7" t="n">
        <v>17.01</v>
      </c>
      <c r="O7" t="n">
        <v>14745.39</v>
      </c>
      <c r="P7" t="n">
        <v>51.28</v>
      </c>
      <c r="Q7" t="n">
        <v>202.81</v>
      </c>
      <c r="R7" t="n">
        <v>28.35</v>
      </c>
      <c r="S7" t="n">
        <v>13.89</v>
      </c>
      <c r="T7" t="n">
        <v>5484.42</v>
      </c>
      <c r="U7" t="n">
        <v>0.49</v>
      </c>
      <c r="V7" t="n">
        <v>0.72</v>
      </c>
      <c r="W7" t="n">
        <v>0.67</v>
      </c>
      <c r="X7" t="n">
        <v>0.34</v>
      </c>
      <c r="Y7" t="n">
        <v>1</v>
      </c>
      <c r="Z7" t="n">
        <v>10</v>
      </c>
      <c r="AA7" t="n">
        <v>138.7715823428122</v>
      </c>
      <c r="AB7" t="n">
        <v>189.8734011314835</v>
      </c>
      <c r="AC7" t="n">
        <v>171.7521502165404</v>
      </c>
      <c r="AD7" t="n">
        <v>138771.5823428122</v>
      </c>
      <c r="AE7" t="n">
        <v>189873.4011314835</v>
      </c>
      <c r="AF7" t="n">
        <v>5.812679318989377e-06</v>
      </c>
      <c r="AG7" t="n">
        <v>6.857638888888889</v>
      </c>
      <c r="AH7" t="n">
        <v>171752.1502165404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12.8036</v>
      </c>
      <c r="E8" t="n">
        <v>7.81</v>
      </c>
      <c r="F8" t="n">
        <v>5.34</v>
      </c>
      <c r="G8" t="n">
        <v>20.04</v>
      </c>
      <c r="H8" t="n">
        <v>0.37</v>
      </c>
      <c r="I8" t="n">
        <v>16</v>
      </c>
      <c r="J8" t="n">
        <v>117.98</v>
      </c>
      <c r="K8" t="n">
        <v>43.4</v>
      </c>
      <c r="L8" t="n">
        <v>2.5</v>
      </c>
      <c r="M8" t="n">
        <v>14</v>
      </c>
      <c r="N8" t="n">
        <v>17.08</v>
      </c>
      <c r="O8" t="n">
        <v>14785.31</v>
      </c>
      <c r="P8" t="n">
        <v>50.56</v>
      </c>
      <c r="Q8" t="n">
        <v>202.85</v>
      </c>
      <c r="R8" t="n">
        <v>27.12</v>
      </c>
      <c r="S8" t="n">
        <v>13.89</v>
      </c>
      <c r="T8" t="n">
        <v>4879.12</v>
      </c>
      <c r="U8" t="n">
        <v>0.51</v>
      </c>
      <c r="V8" t="n">
        <v>0.72</v>
      </c>
      <c r="W8" t="n">
        <v>0.66</v>
      </c>
      <c r="X8" t="n">
        <v>0.31</v>
      </c>
      <c r="Y8" t="n">
        <v>1</v>
      </c>
      <c r="Z8" t="n">
        <v>10</v>
      </c>
      <c r="AA8" t="n">
        <v>138.0596499043932</v>
      </c>
      <c r="AB8" t="n">
        <v>188.8993037609967</v>
      </c>
      <c r="AC8" t="n">
        <v>170.8710193319383</v>
      </c>
      <c r="AD8" t="n">
        <v>138059.6499043932</v>
      </c>
      <c r="AE8" t="n">
        <v>188899.3037609967</v>
      </c>
      <c r="AF8" t="n">
        <v>5.876754653238501e-06</v>
      </c>
      <c r="AG8" t="n">
        <v>6.779513888888889</v>
      </c>
      <c r="AH8" t="n">
        <v>170871.0193319383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12.9496</v>
      </c>
      <c r="E9" t="n">
        <v>7.72</v>
      </c>
      <c r="F9" t="n">
        <v>5.3</v>
      </c>
      <c r="G9" t="n">
        <v>22.73</v>
      </c>
      <c r="H9" t="n">
        <v>0.41</v>
      </c>
      <c r="I9" t="n">
        <v>14</v>
      </c>
      <c r="J9" t="n">
        <v>118.31</v>
      </c>
      <c r="K9" t="n">
        <v>43.4</v>
      </c>
      <c r="L9" t="n">
        <v>2.75</v>
      </c>
      <c r="M9" t="n">
        <v>12</v>
      </c>
      <c r="N9" t="n">
        <v>17.16</v>
      </c>
      <c r="O9" t="n">
        <v>14825.26</v>
      </c>
      <c r="P9" t="n">
        <v>49.78</v>
      </c>
      <c r="Q9" t="n">
        <v>202.81</v>
      </c>
      <c r="R9" t="n">
        <v>25.87</v>
      </c>
      <c r="S9" t="n">
        <v>13.89</v>
      </c>
      <c r="T9" t="n">
        <v>4265.03</v>
      </c>
      <c r="U9" t="n">
        <v>0.54</v>
      </c>
      <c r="V9" t="n">
        <v>0.73</v>
      </c>
      <c r="W9" t="n">
        <v>0.66</v>
      </c>
      <c r="X9" t="n">
        <v>0.27</v>
      </c>
      <c r="Y9" t="n">
        <v>1</v>
      </c>
      <c r="Z9" t="n">
        <v>10</v>
      </c>
      <c r="AA9" t="n">
        <v>137.32318152698</v>
      </c>
      <c r="AB9" t="n">
        <v>187.8916352363286</v>
      </c>
      <c r="AC9" t="n">
        <v>169.9595212769926</v>
      </c>
      <c r="AD9" t="n">
        <v>137323.18152698</v>
      </c>
      <c r="AE9" t="n">
        <v>187891.6352363286</v>
      </c>
      <c r="AF9" t="n">
        <v>5.943767538627987e-06</v>
      </c>
      <c r="AG9" t="n">
        <v>6.701388888888889</v>
      </c>
      <c r="AH9" t="n">
        <v>169959.5212769926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13.0251</v>
      </c>
      <c r="E10" t="n">
        <v>7.68</v>
      </c>
      <c r="F10" t="n">
        <v>5.28</v>
      </c>
      <c r="G10" t="n">
        <v>24.38</v>
      </c>
      <c r="H10" t="n">
        <v>0.45</v>
      </c>
      <c r="I10" t="n">
        <v>13</v>
      </c>
      <c r="J10" t="n">
        <v>118.63</v>
      </c>
      <c r="K10" t="n">
        <v>43.4</v>
      </c>
      <c r="L10" t="n">
        <v>3</v>
      </c>
      <c r="M10" t="n">
        <v>11</v>
      </c>
      <c r="N10" t="n">
        <v>17.23</v>
      </c>
      <c r="O10" t="n">
        <v>14865.24</v>
      </c>
      <c r="P10" t="n">
        <v>49.35</v>
      </c>
      <c r="Q10" t="n">
        <v>202.82</v>
      </c>
      <c r="R10" t="n">
        <v>25.21</v>
      </c>
      <c r="S10" t="n">
        <v>13.89</v>
      </c>
      <c r="T10" t="n">
        <v>3941.19</v>
      </c>
      <c r="U10" t="n">
        <v>0.55</v>
      </c>
      <c r="V10" t="n">
        <v>0.73</v>
      </c>
      <c r="W10" t="n">
        <v>0.66</v>
      </c>
      <c r="X10" t="n">
        <v>0.24</v>
      </c>
      <c r="Y10" t="n">
        <v>1</v>
      </c>
      <c r="Z10" t="n">
        <v>10</v>
      </c>
      <c r="AA10" t="n">
        <v>136.9388042091157</v>
      </c>
      <c r="AB10" t="n">
        <v>187.3657132324966</v>
      </c>
      <c r="AC10" t="n">
        <v>169.48379253107</v>
      </c>
      <c r="AD10" t="n">
        <v>136938.8042091157</v>
      </c>
      <c r="AE10" t="n">
        <v>187365.7132324966</v>
      </c>
      <c r="AF10" t="n">
        <v>5.978421462236934e-06</v>
      </c>
      <c r="AG10" t="n">
        <v>6.666666666666667</v>
      </c>
      <c r="AH10" t="n">
        <v>169483.79253107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13.0971</v>
      </c>
      <c r="E11" t="n">
        <v>7.64</v>
      </c>
      <c r="F11" t="n">
        <v>5.26</v>
      </c>
      <c r="G11" t="n">
        <v>26.32</v>
      </c>
      <c r="H11" t="n">
        <v>0.48</v>
      </c>
      <c r="I11" t="n">
        <v>12</v>
      </c>
      <c r="J11" t="n">
        <v>118.96</v>
      </c>
      <c r="K11" t="n">
        <v>43.4</v>
      </c>
      <c r="L11" t="n">
        <v>3.25</v>
      </c>
      <c r="M11" t="n">
        <v>10</v>
      </c>
      <c r="N11" t="n">
        <v>17.31</v>
      </c>
      <c r="O11" t="n">
        <v>14905.25</v>
      </c>
      <c r="P11" t="n">
        <v>49.03</v>
      </c>
      <c r="Q11" t="n">
        <v>202.87</v>
      </c>
      <c r="R11" t="n">
        <v>24.69</v>
      </c>
      <c r="S11" t="n">
        <v>13.89</v>
      </c>
      <c r="T11" t="n">
        <v>3685.68</v>
      </c>
      <c r="U11" t="n">
        <v>0.5600000000000001</v>
      </c>
      <c r="V11" t="n">
        <v>0.73</v>
      </c>
      <c r="W11" t="n">
        <v>0.66</v>
      </c>
      <c r="X11" t="n">
        <v>0.23</v>
      </c>
      <c r="Y11" t="n">
        <v>1</v>
      </c>
      <c r="Z11" t="n">
        <v>10</v>
      </c>
      <c r="AA11" t="n">
        <v>136.6122853285035</v>
      </c>
      <c r="AB11" t="n">
        <v>186.9189556950468</v>
      </c>
      <c r="AC11" t="n">
        <v>169.0796729059661</v>
      </c>
      <c r="AD11" t="n">
        <v>136612.2853285035</v>
      </c>
      <c r="AE11" t="n">
        <v>186918.9556950468</v>
      </c>
      <c r="AF11" t="n">
        <v>6.011468912565996e-06</v>
      </c>
      <c r="AG11" t="n">
        <v>6.631944444444445</v>
      </c>
      <c r="AH11" t="n">
        <v>169079.6729059661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13.1839</v>
      </c>
      <c r="E12" t="n">
        <v>7.58</v>
      </c>
      <c r="F12" t="n">
        <v>5.24</v>
      </c>
      <c r="G12" t="n">
        <v>28.57</v>
      </c>
      <c r="H12" t="n">
        <v>0.52</v>
      </c>
      <c r="I12" t="n">
        <v>11</v>
      </c>
      <c r="J12" t="n">
        <v>119.28</v>
      </c>
      <c r="K12" t="n">
        <v>43.4</v>
      </c>
      <c r="L12" t="n">
        <v>3.5</v>
      </c>
      <c r="M12" t="n">
        <v>9</v>
      </c>
      <c r="N12" t="n">
        <v>17.38</v>
      </c>
      <c r="O12" t="n">
        <v>14945.29</v>
      </c>
      <c r="P12" t="n">
        <v>48.23</v>
      </c>
      <c r="Q12" t="n">
        <v>202.81</v>
      </c>
      <c r="R12" t="n">
        <v>23.94</v>
      </c>
      <c r="S12" t="n">
        <v>13.89</v>
      </c>
      <c r="T12" t="n">
        <v>3315.9</v>
      </c>
      <c r="U12" t="n">
        <v>0.58</v>
      </c>
      <c r="V12" t="n">
        <v>0.74</v>
      </c>
      <c r="W12" t="n">
        <v>0.65</v>
      </c>
      <c r="X12" t="n">
        <v>0.2</v>
      </c>
      <c r="Y12" t="n">
        <v>1</v>
      </c>
      <c r="Z12" t="n">
        <v>10</v>
      </c>
      <c r="AA12" t="n">
        <v>126.6216052987676</v>
      </c>
      <c r="AB12" t="n">
        <v>173.2492665206731</v>
      </c>
      <c r="AC12" t="n">
        <v>156.7145996808611</v>
      </c>
      <c r="AD12" t="n">
        <v>126621.6052987676</v>
      </c>
      <c r="AE12" t="n">
        <v>173249.2665206731</v>
      </c>
      <c r="AF12" t="n">
        <v>6.051309449907141e-06</v>
      </c>
      <c r="AG12" t="n">
        <v>6.579861111111111</v>
      </c>
      <c r="AH12" t="n">
        <v>156714.5996808611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13.1858</v>
      </c>
      <c r="E13" t="n">
        <v>7.58</v>
      </c>
      <c r="F13" t="n">
        <v>5.24</v>
      </c>
      <c r="G13" t="n">
        <v>28.57</v>
      </c>
      <c r="H13" t="n">
        <v>0.55</v>
      </c>
      <c r="I13" t="n">
        <v>11</v>
      </c>
      <c r="J13" t="n">
        <v>119.61</v>
      </c>
      <c r="K13" t="n">
        <v>43.4</v>
      </c>
      <c r="L13" t="n">
        <v>3.75</v>
      </c>
      <c r="M13" t="n">
        <v>9</v>
      </c>
      <c r="N13" t="n">
        <v>17.46</v>
      </c>
      <c r="O13" t="n">
        <v>14985.35</v>
      </c>
      <c r="P13" t="n">
        <v>47.8</v>
      </c>
      <c r="Q13" t="n">
        <v>202.83</v>
      </c>
      <c r="R13" t="n">
        <v>23.73</v>
      </c>
      <c r="S13" t="n">
        <v>13.89</v>
      </c>
      <c r="T13" t="n">
        <v>3211.36</v>
      </c>
      <c r="U13" t="n">
        <v>0.59</v>
      </c>
      <c r="V13" t="n">
        <v>0.74</v>
      </c>
      <c r="W13" t="n">
        <v>0.66</v>
      </c>
      <c r="X13" t="n">
        <v>0.2</v>
      </c>
      <c r="Y13" t="n">
        <v>1</v>
      </c>
      <c r="Z13" t="n">
        <v>10</v>
      </c>
      <c r="AA13" t="n">
        <v>126.4400466950349</v>
      </c>
      <c r="AB13" t="n">
        <v>173.000850029246</v>
      </c>
      <c r="AC13" t="n">
        <v>156.4898917107209</v>
      </c>
      <c r="AD13" t="n">
        <v>126440.0466950349</v>
      </c>
      <c r="AE13" t="n">
        <v>173000.850029246</v>
      </c>
      <c r="AF13" t="n">
        <v>6.052181535401936e-06</v>
      </c>
      <c r="AG13" t="n">
        <v>6.579861111111111</v>
      </c>
      <c r="AH13" t="n">
        <v>156489.8917107209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13.269</v>
      </c>
      <c r="E14" t="n">
        <v>7.54</v>
      </c>
      <c r="F14" t="n">
        <v>5.21</v>
      </c>
      <c r="G14" t="n">
        <v>31.28</v>
      </c>
      <c r="H14" t="n">
        <v>0.59</v>
      </c>
      <c r="I14" t="n">
        <v>10</v>
      </c>
      <c r="J14" t="n">
        <v>119.93</v>
      </c>
      <c r="K14" t="n">
        <v>43.4</v>
      </c>
      <c r="L14" t="n">
        <v>4</v>
      </c>
      <c r="M14" t="n">
        <v>8</v>
      </c>
      <c r="N14" t="n">
        <v>17.53</v>
      </c>
      <c r="O14" t="n">
        <v>15025.44</v>
      </c>
      <c r="P14" t="n">
        <v>47.44</v>
      </c>
      <c r="Q14" t="n">
        <v>202.81</v>
      </c>
      <c r="R14" t="n">
        <v>23.11</v>
      </c>
      <c r="S14" t="n">
        <v>13.89</v>
      </c>
      <c r="T14" t="n">
        <v>2902.36</v>
      </c>
      <c r="U14" t="n">
        <v>0.6</v>
      </c>
      <c r="V14" t="n">
        <v>0.74</v>
      </c>
      <c r="W14" t="n">
        <v>0.65</v>
      </c>
      <c r="X14" t="n">
        <v>0.18</v>
      </c>
      <c r="Y14" t="n">
        <v>1</v>
      </c>
      <c r="Z14" t="n">
        <v>10</v>
      </c>
      <c r="AA14" t="n">
        <v>126.0672008358706</v>
      </c>
      <c r="AB14" t="n">
        <v>172.4907058759392</v>
      </c>
      <c r="AC14" t="n">
        <v>156.0284349994137</v>
      </c>
      <c r="AD14" t="n">
        <v>126067.2008358706</v>
      </c>
      <c r="AE14" t="n">
        <v>172490.7058759392</v>
      </c>
      <c r="AF14" t="n">
        <v>6.09036970022663e-06</v>
      </c>
      <c r="AG14" t="n">
        <v>6.545138888888889</v>
      </c>
      <c r="AH14" t="n">
        <v>156028.4349994137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13.3314</v>
      </c>
      <c r="E15" t="n">
        <v>7.5</v>
      </c>
      <c r="F15" t="n">
        <v>5.2</v>
      </c>
      <c r="G15" t="n">
        <v>34.68</v>
      </c>
      <c r="H15" t="n">
        <v>0.62</v>
      </c>
      <c r="I15" t="n">
        <v>9</v>
      </c>
      <c r="J15" t="n">
        <v>120.26</v>
      </c>
      <c r="K15" t="n">
        <v>43.4</v>
      </c>
      <c r="L15" t="n">
        <v>4.25</v>
      </c>
      <c r="M15" t="n">
        <v>7</v>
      </c>
      <c r="N15" t="n">
        <v>17.61</v>
      </c>
      <c r="O15" t="n">
        <v>15065.56</v>
      </c>
      <c r="P15" t="n">
        <v>46.7</v>
      </c>
      <c r="Q15" t="n">
        <v>202.84</v>
      </c>
      <c r="R15" t="n">
        <v>22.66</v>
      </c>
      <c r="S15" t="n">
        <v>13.89</v>
      </c>
      <c r="T15" t="n">
        <v>2686.01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125.6187886534187</v>
      </c>
      <c r="AB15" t="n">
        <v>171.8771685453595</v>
      </c>
      <c r="AC15" t="n">
        <v>155.4734528105593</v>
      </c>
      <c r="AD15" t="n">
        <v>125618.7886534187</v>
      </c>
      <c r="AE15" t="n">
        <v>171877.1685453595</v>
      </c>
      <c r="AF15" t="n">
        <v>6.11901082384515e-06</v>
      </c>
      <c r="AG15" t="n">
        <v>6.510416666666667</v>
      </c>
      <c r="AH15" t="n">
        <v>155473.4528105593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13.3304</v>
      </c>
      <c r="E16" t="n">
        <v>7.5</v>
      </c>
      <c r="F16" t="n">
        <v>5.2</v>
      </c>
      <c r="G16" t="n">
        <v>34.68</v>
      </c>
      <c r="H16" t="n">
        <v>0.66</v>
      </c>
      <c r="I16" t="n">
        <v>9</v>
      </c>
      <c r="J16" t="n">
        <v>120.58</v>
      </c>
      <c r="K16" t="n">
        <v>43.4</v>
      </c>
      <c r="L16" t="n">
        <v>4.5</v>
      </c>
      <c r="M16" t="n">
        <v>7</v>
      </c>
      <c r="N16" t="n">
        <v>17.68</v>
      </c>
      <c r="O16" t="n">
        <v>15105.7</v>
      </c>
      <c r="P16" t="n">
        <v>46.31</v>
      </c>
      <c r="Q16" t="n">
        <v>202.81</v>
      </c>
      <c r="R16" t="n">
        <v>22.61</v>
      </c>
      <c r="S16" t="n">
        <v>13.89</v>
      </c>
      <c r="T16" t="n">
        <v>2658.35</v>
      </c>
      <c r="U16" t="n">
        <v>0.61</v>
      </c>
      <c r="V16" t="n">
        <v>0.74</v>
      </c>
      <c r="W16" t="n">
        <v>0.66</v>
      </c>
      <c r="X16" t="n">
        <v>0.16</v>
      </c>
      <c r="Y16" t="n">
        <v>1</v>
      </c>
      <c r="Z16" t="n">
        <v>10</v>
      </c>
      <c r="AA16" t="n">
        <v>125.461631313155</v>
      </c>
      <c r="AB16" t="n">
        <v>171.6621389391183</v>
      </c>
      <c r="AC16" t="n">
        <v>155.2789453281418</v>
      </c>
      <c r="AD16" t="n">
        <v>125461.631313155</v>
      </c>
      <c r="AE16" t="n">
        <v>171662.1389391182</v>
      </c>
      <c r="AF16" t="n">
        <v>6.118551831479469e-06</v>
      </c>
      <c r="AG16" t="n">
        <v>6.510416666666667</v>
      </c>
      <c r="AH16" t="n">
        <v>155278.9453281418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13.4098</v>
      </c>
      <c r="E17" t="n">
        <v>7.46</v>
      </c>
      <c r="F17" t="n">
        <v>5.18</v>
      </c>
      <c r="G17" t="n">
        <v>38.86</v>
      </c>
      <c r="H17" t="n">
        <v>0.6899999999999999</v>
      </c>
      <c r="I17" t="n">
        <v>8</v>
      </c>
      <c r="J17" t="n">
        <v>120.91</v>
      </c>
      <c r="K17" t="n">
        <v>43.4</v>
      </c>
      <c r="L17" t="n">
        <v>4.75</v>
      </c>
      <c r="M17" t="n">
        <v>6</v>
      </c>
      <c r="N17" t="n">
        <v>17.76</v>
      </c>
      <c r="O17" t="n">
        <v>15145.88</v>
      </c>
      <c r="P17" t="n">
        <v>45.76</v>
      </c>
      <c r="Q17" t="n">
        <v>202.85</v>
      </c>
      <c r="R17" t="n">
        <v>22.17</v>
      </c>
      <c r="S17" t="n">
        <v>13.89</v>
      </c>
      <c r="T17" t="n">
        <v>2443.9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124.8747173311784</v>
      </c>
      <c r="AB17" t="n">
        <v>170.8590973361607</v>
      </c>
      <c r="AC17" t="n">
        <v>154.5525448886943</v>
      </c>
      <c r="AD17" t="n">
        <v>124874.7173311784</v>
      </c>
      <c r="AE17" t="n">
        <v>170859.0973361607</v>
      </c>
      <c r="AF17" t="n">
        <v>6.154995825314573e-06</v>
      </c>
      <c r="AG17" t="n">
        <v>6.475694444444445</v>
      </c>
      <c r="AH17" t="n">
        <v>154552.5448886943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13.4278</v>
      </c>
      <c r="E18" t="n">
        <v>7.45</v>
      </c>
      <c r="F18" t="n">
        <v>5.17</v>
      </c>
      <c r="G18" t="n">
        <v>38.79</v>
      </c>
      <c r="H18" t="n">
        <v>0.73</v>
      </c>
      <c r="I18" t="n">
        <v>8</v>
      </c>
      <c r="J18" t="n">
        <v>121.23</v>
      </c>
      <c r="K18" t="n">
        <v>43.4</v>
      </c>
      <c r="L18" t="n">
        <v>5</v>
      </c>
      <c r="M18" t="n">
        <v>6</v>
      </c>
      <c r="N18" t="n">
        <v>17.83</v>
      </c>
      <c r="O18" t="n">
        <v>15186.08</v>
      </c>
      <c r="P18" t="n">
        <v>45.23</v>
      </c>
      <c r="Q18" t="n">
        <v>202.81</v>
      </c>
      <c r="R18" t="n">
        <v>21.77</v>
      </c>
      <c r="S18" t="n">
        <v>13.89</v>
      </c>
      <c r="T18" t="n">
        <v>2243.76</v>
      </c>
      <c r="U18" t="n">
        <v>0.64</v>
      </c>
      <c r="V18" t="n">
        <v>0.75</v>
      </c>
      <c r="W18" t="n">
        <v>0.65</v>
      </c>
      <c r="X18" t="n">
        <v>0.13</v>
      </c>
      <c r="Y18" t="n">
        <v>1</v>
      </c>
      <c r="Z18" t="n">
        <v>10</v>
      </c>
      <c r="AA18" t="n">
        <v>124.6080638179926</v>
      </c>
      <c r="AB18" t="n">
        <v>170.4942502354975</v>
      </c>
      <c r="AC18" t="n">
        <v>154.2225182832521</v>
      </c>
      <c r="AD18" t="n">
        <v>124608.0638179926</v>
      </c>
      <c r="AE18" t="n">
        <v>170494.2502354975</v>
      </c>
      <c r="AF18" t="n">
        <v>6.163257687896838e-06</v>
      </c>
      <c r="AG18" t="n">
        <v>6.467013888888889</v>
      </c>
      <c r="AH18" t="n">
        <v>154222.5182832521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13.4358</v>
      </c>
      <c r="E19" t="n">
        <v>7.44</v>
      </c>
      <c r="F19" t="n">
        <v>5.17</v>
      </c>
      <c r="G19" t="n">
        <v>38.76</v>
      </c>
      <c r="H19" t="n">
        <v>0.76</v>
      </c>
      <c r="I19" t="n">
        <v>8</v>
      </c>
      <c r="J19" t="n">
        <v>121.56</v>
      </c>
      <c r="K19" t="n">
        <v>43.4</v>
      </c>
      <c r="L19" t="n">
        <v>5.25</v>
      </c>
      <c r="M19" t="n">
        <v>6</v>
      </c>
      <c r="N19" t="n">
        <v>17.91</v>
      </c>
      <c r="O19" t="n">
        <v>15226.31</v>
      </c>
      <c r="P19" t="n">
        <v>44.75</v>
      </c>
      <c r="Q19" t="n">
        <v>202.83</v>
      </c>
      <c r="R19" t="n">
        <v>21.77</v>
      </c>
      <c r="S19" t="n">
        <v>13.89</v>
      </c>
      <c r="T19" t="n">
        <v>2243.73</v>
      </c>
      <c r="U19" t="n">
        <v>0.64</v>
      </c>
      <c r="V19" t="n">
        <v>0.75</v>
      </c>
      <c r="W19" t="n">
        <v>0.64</v>
      </c>
      <c r="X19" t="n">
        <v>0.13</v>
      </c>
      <c r="Y19" t="n">
        <v>1</v>
      </c>
      <c r="Z19" t="n">
        <v>10</v>
      </c>
      <c r="AA19" t="n">
        <v>124.3978368042857</v>
      </c>
      <c r="AB19" t="n">
        <v>170.2066083607825</v>
      </c>
      <c r="AC19" t="n">
        <v>153.9623285453519</v>
      </c>
      <c r="AD19" t="n">
        <v>124397.8368042857</v>
      </c>
      <c r="AE19" t="n">
        <v>170206.6083607825</v>
      </c>
      <c r="AF19" t="n">
        <v>6.166929626822289e-06</v>
      </c>
      <c r="AG19" t="n">
        <v>6.458333333333333</v>
      </c>
      <c r="AH19" t="n">
        <v>153962.3285453519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13.4983</v>
      </c>
      <c r="E20" t="n">
        <v>7.41</v>
      </c>
      <c r="F20" t="n">
        <v>5.16</v>
      </c>
      <c r="G20" t="n">
        <v>44.2</v>
      </c>
      <c r="H20" t="n">
        <v>0.8</v>
      </c>
      <c r="I20" t="n">
        <v>7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44.54</v>
      </c>
      <c r="Q20" t="n">
        <v>202.92</v>
      </c>
      <c r="R20" t="n">
        <v>21.34</v>
      </c>
      <c r="S20" t="n">
        <v>13.89</v>
      </c>
      <c r="T20" t="n">
        <v>2034.37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124.1753765616123</v>
      </c>
      <c r="AB20" t="n">
        <v>169.9022284425036</v>
      </c>
      <c r="AC20" t="n">
        <v>153.6869982192736</v>
      </c>
      <c r="AD20" t="n">
        <v>124175.3765616123</v>
      </c>
      <c r="AE20" t="n">
        <v>169902.2284425036</v>
      </c>
      <c r="AF20" t="n">
        <v>6.195616649677378e-06</v>
      </c>
      <c r="AG20" t="n">
        <v>6.432291666666667</v>
      </c>
      <c r="AH20" t="n">
        <v>153686.9982192736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13.4958</v>
      </c>
      <c r="E21" t="n">
        <v>7.41</v>
      </c>
      <c r="F21" t="n">
        <v>5.16</v>
      </c>
      <c r="G21" t="n">
        <v>44.21</v>
      </c>
      <c r="H21" t="n">
        <v>0.83</v>
      </c>
      <c r="I21" t="n">
        <v>7</v>
      </c>
      <c r="J21" t="n">
        <v>122.21</v>
      </c>
      <c r="K21" t="n">
        <v>43.4</v>
      </c>
      <c r="L21" t="n">
        <v>5.75</v>
      </c>
      <c r="M21" t="n">
        <v>5</v>
      </c>
      <c r="N21" t="n">
        <v>18.06</v>
      </c>
      <c r="O21" t="n">
        <v>15306.85</v>
      </c>
      <c r="P21" t="n">
        <v>44.53</v>
      </c>
      <c r="Q21" t="n">
        <v>202.81</v>
      </c>
      <c r="R21" t="n">
        <v>21.42</v>
      </c>
      <c r="S21" t="n">
        <v>13.89</v>
      </c>
      <c r="T21" t="n">
        <v>2075.46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124.1761829195725</v>
      </c>
      <c r="AB21" t="n">
        <v>169.9033317370388</v>
      </c>
      <c r="AC21" t="n">
        <v>153.6879962169268</v>
      </c>
      <c r="AD21" t="n">
        <v>124176.1829195725</v>
      </c>
      <c r="AE21" t="n">
        <v>169903.3317370388</v>
      </c>
      <c r="AF21" t="n">
        <v>6.194469168763173e-06</v>
      </c>
      <c r="AG21" t="n">
        <v>6.432291666666667</v>
      </c>
      <c r="AH21" t="n">
        <v>153687.9962169268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13.4842</v>
      </c>
      <c r="E22" t="n">
        <v>7.42</v>
      </c>
      <c r="F22" t="n">
        <v>5.16</v>
      </c>
      <c r="G22" t="n">
        <v>44.27</v>
      </c>
      <c r="H22" t="n">
        <v>0.86</v>
      </c>
      <c r="I22" t="n">
        <v>7</v>
      </c>
      <c r="J22" t="n">
        <v>122.54</v>
      </c>
      <c r="K22" t="n">
        <v>43.4</v>
      </c>
      <c r="L22" t="n">
        <v>6</v>
      </c>
      <c r="M22" t="n">
        <v>5</v>
      </c>
      <c r="N22" t="n">
        <v>18.14</v>
      </c>
      <c r="O22" t="n">
        <v>15347.16</v>
      </c>
      <c r="P22" t="n">
        <v>43.84</v>
      </c>
      <c r="Q22" t="n">
        <v>202.81</v>
      </c>
      <c r="R22" t="n">
        <v>21.57</v>
      </c>
      <c r="S22" t="n">
        <v>13.89</v>
      </c>
      <c r="T22" t="n">
        <v>2150.22</v>
      </c>
      <c r="U22" t="n">
        <v>0.64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123.9201839999763</v>
      </c>
      <c r="AB22" t="n">
        <v>169.5530627213722</v>
      </c>
      <c r="AC22" t="n">
        <v>153.3711563845097</v>
      </c>
      <c r="AD22" t="n">
        <v>123920.1839999763</v>
      </c>
      <c r="AE22" t="n">
        <v>169553.0627213722</v>
      </c>
      <c r="AF22" t="n">
        <v>6.189144857321268e-06</v>
      </c>
      <c r="AG22" t="n">
        <v>6.440972222222222</v>
      </c>
      <c r="AH22" t="n">
        <v>153371.1563845097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13.5767</v>
      </c>
      <c r="E23" t="n">
        <v>7.37</v>
      </c>
      <c r="F23" t="n">
        <v>5.14</v>
      </c>
      <c r="G23" t="n">
        <v>51.38</v>
      </c>
      <c r="H23" t="n">
        <v>0.9</v>
      </c>
      <c r="I23" t="n">
        <v>6</v>
      </c>
      <c r="J23" t="n">
        <v>122.87</v>
      </c>
      <c r="K23" t="n">
        <v>43.4</v>
      </c>
      <c r="L23" t="n">
        <v>6.25</v>
      </c>
      <c r="M23" t="n">
        <v>4</v>
      </c>
      <c r="N23" t="n">
        <v>18.22</v>
      </c>
      <c r="O23" t="n">
        <v>15387.5</v>
      </c>
      <c r="P23" t="n">
        <v>43.02</v>
      </c>
      <c r="Q23" t="n">
        <v>202.81</v>
      </c>
      <c r="R23" t="n">
        <v>20.72</v>
      </c>
      <c r="S23" t="n">
        <v>13.89</v>
      </c>
      <c r="T23" t="n">
        <v>1731.59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123.3838154889774</v>
      </c>
      <c r="AB23" t="n">
        <v>168.8191796617152</v>
      </c>
      <c r="AC23" t="n">
        <v>152.7073140940548</v>
      </c>
      <c r="AD23" t="n">
        <v>123383.8154889774</v>
      </c>
      <c r="AE23" t="n">
        <v>168819.1796617152</v>
      </c>
      <c r="AF23" t="n">
        <v>6.2316016511468e-06</v>
      </c>
      <c r="AG23" t="n">
        <v>6.397569444444445</v>
      </c>
      <c r="AH23" t="n">
        <v>152707.3140940548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13.5736</v>
      </c>
      <c r="E24" t="n">
        <v>7.37</v>
      </c>
      <c r="F24" t="n">
        <v>5.14</v>
      </c>
      <c r="G24" t="n">
        <v>51.4</v>
      </c>
      <c r="H24" t="n">
        <v>0.93</v>
      </c>
      <c r="I24" t="n">
        <v>6</v>
      </c>
      <c r="J24" t="n">
        <v>123.19</v>
      </c>
      <c r="K24" t="n">
        <v>43.4</v>
      </c>
      <c r="L24" t="n">
        <v>6.5</v>
      </c>
      <c r="M24" t="n">
        <v>4</v>
      </c>
      <c r="N24" t="n">
        <v>18.29</v>
      </c>
      <c r="O24" t="n">
        <v>15427.87</v>
      </c>
      <c r="P24" t="n">
        <v>42.78</v>
      </c>
      <c r="Q24" t="n">
        <v>202.81</v>
      </c>
      <c r="R24" t="n">
        <v>20.83</v>
      </c>
      <c r="S24" t="n">
        <v>13.89</v>
      </c>
      <c r="T24" t="n">
        <v>1786.54</v>
      </c>
      <c r="U24" t="n">
        <v>0.67</v>
      </c>
      <c r="V24" t="n">
        <v>0.75</v>
      </c>
      <c r="W24" t="n">
        <v>0.65</v>
      </c>
      <c r="X24" t="n">
        <v>0.1</v>
      </c>
      <c r="Y24" t="n">
        <v>1</v>
      </c>
      <c r="Z24" t="n">
        <v>10</v>
      </c>
      <c r="AA24" t="n">
        <v>123.2933789521395</v>
      </c>
      <c r="AB24" t="n">
        <v>168.6954404022352</v>
      </c>
      <c r="AC24" t="n">
        <v>152.5953843358303</v>
      </c>
      <c r="AD24" t="n">
        <v>123293.3789521395</v>
      </c>
      <c r="AE24" t="n">
        <v>168695.4404022352</v>
      </c>
      <c r="AF24" t="n">
        <v>6.230178774813188e-06</v>
      </c>
      <c r="AG24" t="n">
        <v>6.397569444444445</v>
      </c>
      <c r="AH24" t="n">
        <v>152595.3843358303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13.5834</v>
      </c>
      <c r="E25" t="n">
        <v>7.36</v>
      </c>
      <c r="F25" t="n">
        <v>5.13</v>
      </c>
      <c r="G25" t="n">
        <v>51.34</v>
      </c>
      <c r="H25" t="n">
        <v>0.96</v>
      </c>
      <c r="I25" t="n">
        <v>6</v>
      </c>
      <c r="J25" t="n">
        <v>123.52</v>
      </c>
      <c r="K25" t="n">
        <v>43.4</v>
      </c>
      <c r="L25" t="n">
        <v>6.75</v>
      </c>
      <c r="M25" t="n">
        <v>4</v>
      </c>
      <c r="N25" t="n">
        <v>18.37</v>
      </c>
      <c r="O25" t="n">
        <v>15468.27</v>
      </c>
      <c r="P25" t="n">
        <v>42.33</v>
      </c>
      <c r="Q25" t="n">
        <v>202.81</v>
      </c>
      <c r="R25" t="n">
        <v>20.69</v>
      </c>
      <c r="S25" t="n">
        <v>13.89</v>
      </c>
      <c r="T25" t="n">
        <v>1712.95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123.0791622622469</v>
      </c>
      <c r="AB25" t="n">
        <v>168.402339676551</v>
      </c>
      <c r="AC25" t="n">
        <v>152.3302567320359</v>
      </c>
      <c r="AD25" t="n">
        <v>123079.1622622469</v>
      </c>
      <c r="AE25" t="n">
        <v>168402.339676551</v>
      </c>
      <c r="AF25" t="n">
        <v>6.234676899996864e-06</v>
      </c>
      <c r="AG25" t="n">
        <v>6.388888888888889</v>
      </c>
      <c r="AH25" t="n">
        <v>152330.2567320359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13.5762</v>
      </c>
      <c r="E26" t="n">
        <v>7.37</v>
      </c>
      <c r="F26" t="n">
        <v>5.14</v>
      </c>
      <c r="G26" t="n">
        <v>51.38</v>
      </c>
      <c r="H26" t="n">
        <v>1</v>
      </c>
      <c r="I26" t="n">
        <v>6</v>
      </c>
      <c r="J26" t="n">
        <v>123.85</v>
      </c>
      <c r="K26" t="n">
        <v>43.4</v>
      </c>
      <c r="L26" t="n">
        <v>7</v>
      </c>
      <c r="M26" t="n">
        <v>4</v>
      </c>
      <c r="N26" t="n">
        <v>18.45</v>
      </c>
      <c r="O26" t="n">
        <v>15508.69</v>
      </c>
      <c r="P26" t="n">
        <v>42.11</v>
      </c>
      <c r="Q26" t="n">
        <v>202.81</v>
      </c>
      <c r="R26" t="n">
        <v>20.77</v>
      </c>
      <c r="S26" t="n">
        <v>13.89</v>
      </c>
      <c r="T26" t="n">
        <v>1752.6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123.0199789463379</v>
      </c>
      <c r="AB26" t="n">
        <v>168.3213624527407</v>
      </c>
      <c r="AC26" t="n">
        <v>152.2570078608138</v>
      </c>
      <c r="AD26" t="n">
        <v>123019.9789463379</v>
      </c>
      <c r="AE26" t="n">
        <v>168321.3624527407</v>
      </c>
      <c r="AF26" t="n">
        <v>6.231372154963959e-06</v>
      </c>
      <c r="AG26" t="n">
        <v>6.397569444444445</v>
      </c>
      <c r="AH26" t="n">
        <v>152257.0078608138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13.5829</v>
      </c>
      <c r="E27" t="n">
        <v>7.36</v>
      </c>
      <c r="F27" t="n">
        <v>5.13</v>
      </c>
      <c r="G27" t="n">
        <v>51.35</v>
      </c>
      <c r="H27" t="n">
        <v>1.03</v>
      </c>
      <c r="I27" t="n">
        <v>6</v>
      </c>
      <c r="J27" t="n">
        <v>124.18</v>
      </c>
      <c r="K27" t="n">
        <v>43.4</v>
      </c>
      <c r="L27" t="n">
        <v>7.25</v>
      </c>
      <c r="M27" t="n">
        <v>2</v>
      </c>
      <c r="N27" t="n">
        <v>18.53</v>
      </c>
      <c r="O27" t="n">
        <v>15549.15</v>
      </c>
      <c r="P27" t="n">
        <v>41.69</v>
      </c>
      <c r="Q27" t="n">
        <v>202.81</v>
      </c>
      <c r="R27" t="n">
        <v>20.64</v>
      </c>
      <c r="S27" t="n">
        <v>13.89</v>
      </c>
      <c r="T27" t="n">
        <v>1691.8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122.8236688710184</v>
      </c>
      <c r="AB27" t="n">
        <v>168.0527623470995</v>
      </c>
      <c r="AC27" t="n">
        <v>152.0140425722722</v>
      </c>
      <c r="AD27" t="n">
        <v>122823.6688710184</v>
      </c>
      <c r="AE27" t="n">
        <v>168052.7623470995</v>
      </c>
      <c r="AF27" t="n">
        <v>6.234447403814025e-06</v>
      </c>
      <c r="AG27" t="n">
        <v>6.388888888888889</v>
      </c>
      <c r="AH27" t="n">
        <v>152014.0425722722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13.5634</v>
      </c>
      <c r="E28" t="n">
        <v>7.37</v>
      </c>
      <c r="F28" t="n">
        <v>5.15</v>
      </c>
      <c r="G28" t="n">
        <v>51.45</v>
      </c>
      <c r="H28" t="n">
        <v>1.06</v>
      </c>
      <c r="I28" t="n">
        <v>6</v>
      </c>
      <c r="J28" t="n">
        <v>124.51</v>
      </c>
      <c r="K28" t="n">
        <v>43.4</v>
      </c>
      <c r="L28" t="n">
        <v>7.5</v>
      </c>
      <c r="M28" t="n">
        <v>2</v>
      </c>
      <c r="N28" t="n">
        <v>18.61</v>
      </c>
      <c r="O28" t="n">
        <v>15589.63</v>
      </c>
      <c r="P28" t="n">
        <v>41.43</v>
      </c>
      <c r="Q28" t="n">
        <v>202.81</v>
      </c>
      <c r="R28" t="n">
        <v>20.96</v>
      </c>
      <c r="S28" t="n">
        <v>13.89</v>
      </c>
      <c r="T28" t="n">
        <v>1848.79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122.7864530405646</v>
      </c>
      <c r="AB28" t="n">
        <v>168.001842006026</v>
      </c>
      <c r="AC28" t="n">
        <v>151.9679819970837</v>
      </c>
      <c r="AD28" t="n">
        <v>122786.4530405646</v>
      </c>
      <c r="AE28" t="n">
        <v>168001.842006026</v>
      </c>
      <c r="AF28" t="n">
        <v>6.225497052683237e-06</v>
      </c>
      <c r="AG28" t="n">
        <v>6.397569444444445</v>
      </c>
      <c r="AH28" t="n">
        <v>151967.9819970837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13.6384</v>
      </c>
      <c r="E29" t="n">
        <v>7.33</v>
      </c>
      <c r="F29" t="n">
        <v>5.13</v>
      </c>
      <c r="G29" t="n">
        <v>61.54</v>
      </c>
      <c r="H29" t="n">
        <v>1.1</v>
      </c>
      <c r="I29" t="n">
        <v>5</v>
      </c>
      <c r="J29" t="n">
        <v>124.83</v>
      </c>
      <c r="K29" t="n">
        <v>43.4</v>
      </c>
      <c r="L29" t="n">
        <v>7.75</v>
      </c>
      <c r="M29" t="n">
        <v>1</v>
      </c>
      <c r="N29" t="n">
        <v>18.68</v>
      </c>
      <c r="O29" t="n">
        <v>15630.14</v>
      </c>
      <c r="P29" t="n">
        <v>41.24</v>
      </c>
      <c r="Q29" t="n">
        <v>202.81</v>
      </c>
      <c r="R29" t="n">
        <v>20.4</v>
      </c>
      <c r="S29" t="n">
        <v>13.89</v>
      </c>
      <c r="T29" t="n">
        <v>1576.95</v>
      </c>
      <c r="U29" t="n">
        <v>0.68</v>
      </c>
      <c r="V29" t="n">
        <v>0.75</v>
      </c>
      <c r="W29" t="n">
        <v>0.65</v>
      </c>
      <c r="X29" t="n">
        <v>0.09</v>
      </c>
      <c r="Y29" t="n">
        <v>1</v>
      </c>
      <c r="Z29" t="n">
        <v>10</v>
      </c>
      <c r="AA29" t="n">
        <v>122.5433158474947</v>
      </c>
      <c r="AB29" t="n">
        <v>167.669170972012</v>
      </c>
      <c r="AC29" t="n">
        <v>151.6670606196491</v>
      </c>
      <c r="AD29" t="n">
        <v>122543.3158474947</v>
      </c>
      <c r="AE29" t="n">
        <v>167669.170972012</v>
      </c>
      <c r="AF29" t="n">
        <v>6.259921480109343e-06</v>
      </c>
      <c r="AG29" t="n">
        <v>6.362847222222222</v>
      </c>
      <c r="AH29" t="n">
        <v>151667.0606196491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13.6545</v>
      </c>
      <c r="E30" t="n">
        <v>7.32</v>
      </c>
      <c r="F30" t="n">
        <v>5.12</v>
      </c>
      <c r="G30" t="n">
        <v>61.44</v>
      </c>
      <c r="H30" t="n">
        <v>1.13</v>
      </c>
      <c r="I30" t="n">
        <v>5</v>
      </c>
      <c r="J30" t="n">
        <v>125.16</v>
      </c>
      <c r="K30" t="n">
        <v>43.4</v>
      </c>
      <c r="L30" t="n">
        <v>8</v>
      </c>
      <c r="M30" t="n">
        <v>1</v>
      </c>
      <c r="N30" t="n">
        <v>18.76</v>
      </c>
      <c r="O30" t="n">
        <v>15670.68</v>
      </c>
      <c r="P30" t="n">
        <v>41.16</v>
      </c>
      <c r="Q30" t="n">
        <v>202.81</v>
      </c>
      <c r="R30" t="n">
        <v>20.13</v>
      </c>
      <c r="S30" t="n">
        <v>13.89</v>
      </c>
      <c r="T30" t="n">
        <v>1441.63</v>
      </c>
      <c r="U30" t="n">
        <v>0.6899999999999999</v>
      </c>
      <c r="V30" t="n">
        <v>0.76</v>
      </c>
      <c r="W30" t="n">
        <v>0.65</v>
      </c>
      <c r="X30" t="n">
        <v>0.08</v>
      </c>
      <c r="Y30" t="n">
        <v>1</v>
      </c>
      <c r="Z30" t="n">
        <v>10</v>
      </c>
      <c r="AA30" t="n">
        <v>122.4669165041289</v>
      </c>
      <c r="AB30" t="n">
        <v>167.5646380199178</v>
      </c>
      <c r="AC30" t="n">
        <v>151.5725041457898</v>
      </c>
      <c r="AD30" t="n">
        <v>122466.9165041289</v>
      </c>
      <c r="AE30" t="n">
        <v>167564.6380199178</v>
      </c>
      <c r="AF30" t="n">
        <v>6.267311257196813e-06</v>
      </c>
      <c r="AG30" t="n">
        <v>6.354166666666667</v>
      </c>
      <c r="AH30" t="n">
        <v>151572.5041457898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13.6472</v>
      </c>
      <c r="E31" t="n">
        <v>7.33</v>
      </c>
      <c r="F31" t="n">
        <v>5.12</v>
      </c>
      <c r="G31" t="n">
        <v>61.49</v>
      </c>
      <c r="H31" t="n">
        <v>1.16</v>
      </c>
      <c r="I31" t="n">
        <v>5</v>
      </c>
      <c r="J31" t="n">
        <v>125.49</v>
      </c>
      <c r="K31" t="n">
        <v>43.4</v>
      </c>
      <c r="L31" t="n">
        <v>8.25</v>
      </c>
      <c r="M31" t="n">
        <v>0</v>
      </c>
      <c r="N31" t="n">
        <v>18.84</v>
      </c>
      <c r="O31" t="n">
        <v>15711.24</v>
      </c>
      <c r="P31" t="n">
        <v>41.01</v>
      </c>
      <c r="Q31" t="n">
        <v>202.84</v>
      </c>
      <c r="R31" t="n">
        <v>20.17</v>
      </c>
      <c r="S31" t="n">
        <v>13.89</v>
      </c>
      <c r="T31" t="n">
        <v>1457.94</v>
      </c>
      <c r="U31" t="n">
        <v>0.6899999999999999</v>
      </c>
      <c r="V31" t="n">
        <v>0.76</v>
      </c>
      <c r="W31" t="n">
        <v>0.65</v>
      </c>
      <c r="X31" t="n">
        <v>0.09</v>
      </c>
      <c r="Y31" t="n">
        <v>1</v>
      </c>
      <c r="Z31" t="n">
        <v>10</v>
      </c>
      <c r="AA31" t="n">
        <v>122.4201608610892</v>
      </c>
      <c r="AB31" t="n">
        <v>167.5006648863976</v>
      </c>
      <c r="AC31" t="n">
        <v>151.5146365183459</v>
      </c>
      <c r="AD31" t="n">
        <v>122420.1608610892</v>
      </c>
      <c r="AE31" t="n">
        <v>167500.6648863976</v>
      </c>
      <c r="AF31" t="n">
        <v>6.263960612927339e-06</v>
      </c>
      <c r="AG31" t="n">
        <v>6.362847222222222</v>
      </c>
      <c r="AH31" t="n">
        <v>151514.6365183459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12.0184</v>
      </c>
      <c r="E2" t="n">
        <v>8.32</v>
      </c>
      <c r="F2" t="n">
        <v>5.72</v>
      </c>
      <c r="G2" t="n">
        <v>9.800000000000001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33</v>
      </c>
      <c r="N2" t="n">
        <v>11.32</v>
      </c>
      <c r="O2" t="n">
        <v>11317.98</v>
      </c>
      <c r="P2" t="n">
        <v>46.9</v>
      </c>
      <c r="Q2" t="n">
        <v>202.86</v>
      </c>
      <c r="R2" t="n">
        <v>38.6</v>
      </c>
      <c r="S2" t="n">
        <v>13.89</v>
      </c>
      <c r="T2" t="n">
        <v>10525.94</v>
      </c>
      <c r="U2" t="n">
        <v>0.36</v>
      </c>
      <c r="V2" t="n">
        <v>0.68</v>
      </c>
      <c r="W2" t="n">
        <v>0.7</v>
      </c>
      <c r="X2" t="n">
        <v>0.68</v>
      </c>
      <c r="Y2" t="n">
        <v>1</v>
      </c>
      <c r="Z2" t="n">
        <v>10</v>
      </c>
      <c r="AA2" t="n">
        <v>134.0882065187773</v>
      </c>
      <c r="AB2" t="n">
        <v>183.4653997130831</v>
      </c>
      <c r="AC2" t="n">
        <v>165.9557194598237</v>
      </c>
      <c r="AD2" t="n">
        <v>134088.2065187773</v>
      </c>
      <c r="AE2" t="n">
        <v>183465.3997130831</v>
      </c>
      <c r="AF2" t="n">
        <v>5.945195888982254e-06</v>
      </c>
      <c r="AG2" t="n">
        <v>7.222222222222222</v>
      </c>
      <c r="AH2" t="n">
        <v>165955.7194598237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12.4857</v>
      </c>
      <c r="E3" t="n">
        <v>8.01</v>
      </c>
      <c r="F3" t="n">
        <v>5.56</v>
      </c>
      <c r="G3" t="n">
        <v>12.35</v>
      </c>
      <c r="H3" t="n">
        <v>0.24</v>
      </c>
      <c r="I3" t="n">
        <v>27</v>
      </c>
      <c r="J3" t="n">
        <v>90.18000000000001</v>
      </c>
      <c r="K3" t="n">
        <v>37.55</v>
      </c>
      <c r="L3" t="n">
        <v>1.25</v>
      </c>
      <c r="M3" t="n">
        <v>25</v>
      </c>
      <c r="N3" t="n">
        <v>11.37</v>
      </c>
      <c r="O3" t="n">
        <v>11355.7</v>
      </c>
      <c r="P3" t="n">
        <v>45.1</v>
      </c>
      <c r="Q3" t="n">
        <v>202.83</v>
      </c>
      <c r="R3" t="n">
        <v>34.08</v>
      </c>
      <c r="S3" t="n">
        <v>13.89</v>
      </c>
      <c r="T3" t="n">
        <v>8305.620000000001</v>
      </c>
      <c r="U3" t="n">
        <v>0.41</v>
      </c>
      <c r="V3" t="n">
        <v>0.7</v>
      </c>
      <c r="W3" t="n">
        <v>0.67</v>
      </c>
      <c r="X3" t="n">
        <v>0.52</v>
      </c>
      <c r="Y3" t="n">
        <v>1</v>
      </c>
      <c r="Z3" t="n">
        <v>10</v>
      </c>
      <c r="AA3" t="n">
        <v>131.7630047367429</v>
      </c>
      <c r="AB3" t="n">
        <v>180.2839560542423</v>
      </c>
      <c r="AC3" t="n">
        <v>163.0779083185974</v>
      </c>
      <c r="AD3" t="n">
        <v>131763.0047367429</v>
      </c>
      <c r="AE3" t="n">
        <v>180283.9560542423</v>
      </c>
      <c r="AF3" t="n">
        <v>6.17635727809573e-06</v>
      </c>
      <c r="AG3" t="n">
        <v>6.953125</v>
      </c>
      <c r="AH3" t="n">
        <v>163077.9083185974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12.7945</v>
      </c>
      <c r="E4" t="n">
        <v>7.82</v>
      </c>
      <c r="F4" t="n">
        <v>5.46</v>
      </c>
      <c r="G4" t="n">
        <v>14.89</v>
      </c>
      <c r="H4" t="n">
        <v>0.29</v>
      </c>
      <c r="I4" t="n">
        <v>22</v>
      </c>
      <c r="J4" t="n">
        <v>90.48</v>
      </c>
      <c r="K4" t="n">
        <v>37.55</v>
      </c>
      <c r="L4" t="n">
        <v>1.5</v>
      </c>
      <c r="M4" t="n">
        <v>20</v>
      </c>
      <c r="N4" t="n">
        <v>11.43</v>
      </c>
      <c r="O4" t="n">
        <v>11393.43</v>
      </c>
      <c r="P4" t="n">
        <v>43.82</v>
      </c>
      <c r="Q4" t="n">
        <v>202.81</v>
      </c>
      <c r="R4" t="n">
        <v>30.77</v>
      </c>
      <c r="S4" t="n">
        <v>13.89</v>
      </c>
      <c r="T4" t="n">
        <v>6673.9</v>
      </c>
      <c r="U4" t="n">
        <v>0.45</v>
      </c>
      <c r="V4" t="n">
        <v>0.71</v>
      </c>
      <c r="W4" t="n">
        <v>0.67</v>
      </c>
      <c r="X4" t="n">
        <v>0.42</v>
      </c>
      <c r="Y4" t="n">
        <v>1</v>
      </c>
      <c r="Z4" t="n">
        <v>10</v>
      </c>
      <c r="AA4" t="n">
        <v>130.3954752451044</v>
      </c>
      <c r="AB4" t="n">
        <v>178.4128418726403</v>
      </c>
      <c r="AC4" t="n">
        <v>161.3853706483616</v>
      </c>
      <c r="AD4" t="n">
        <v>130395.4752451044</v>
      </c>
      <c r="AE4" t="n">
        <v>178412.8418726402</v>
      </c>
      <c r="AF4" t="n">
        <v>6.329112760565753e-06</v>
      </c>
      <c r="AG4" t="n">
        <v>6.788194444444445</v>
      </c>
      <c r="AH4" t="n">
        <v>161385.3706483616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12.9767</v>
      </c>
      <c r="E5" t="n">
        <v>7.71</v>
      </c>
      <c r="F5" t="n">
        <v>5.41</v>
      </c>
      <c r="G5" t="n">
        <v>17.08</v>
      </c>
      <c r="H5" t="n">
        <v>0.34</v>
      </c>
      <c r="I5" t="n">
        <v>19</v>
      </c>
      <c r="J5" t="n">
        <v>90.79000000000001</v>
      </c>
      <c r="K5" t="n">
        <v>37.55</v>
      </c>
      <c r="L5" t="n">
        <v>1.75</v>
      </c>
      <c r="M5" t="n">
        <v>17</v>
      </c>
      <c r="N5" t="n">
        <v>11.49</v>
      </c>
      <c r="O5" t="n">
        <v>11431.19</v>
      </c>
      <c r="P5" t="n">
        <v>43.1</v>
      </c>
      <c r="Q5" t="n">
        <v>202.84</v>
      </c>
      <c r="R5" t="n">
        <v>29.14</v>
      </c>
      <c r="S5" t="n">
        <v>13.89</v>
      </c>
      <c r="T5" t="n">
        <v>5876.11</v>
      </c>
      <c r="U5" t="n">
        <v>0.48</v>
      </c>
      <c r="V5" t="n">
        <v>0.72</v>
      </c>
      <c r="W5" t="n">
        <v>0.67</v>
      </c>
      <c r="X5" t="n">
        <v>0.37</v>
      </c>
      <c r="Y5" t="n">
        <v>1</v>
      </c>
      <c r="Z5" t="n">
        <v>10</v>
      </c>
      <c r="AA5" t="n">
        <v>129.6469331232151</v>
      </c>
      <c r="AB5" t="n">
        <v>177.388653518124</v>
      </c>
      <c r="AC5" t="n">
        <v>160.4589293929427</v>
      </c>
      <c r="AD5" t="n">
        <v>129646.9331232151</v>
      </c>
      <c r="AE5" t="n">
        <v>177388.653518124</v>
      </c>
      <c r="AF5" t="n">
        <v>6.419242452618986e-06</v>
      </c>
      <c r="AG5" t="n">
        <v>6.692708333333333</v>
      </c>
      <c r="AH5" t="n">
        <v>160458.9293929427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13.1849</v>
      </c>
      <c r="E6" t="n">
        <v>7.58</v>
      </c>
      <c r="F6" t="n">
        <v>5.34</v>
      </c>
      <c r="G6" t="n">
        <v>20.03</v>
      </c>
      <c r="H6" t="n">
        <v>0.39</v>
      </c>
      <c r="I6" t="n">
        <v>16</v>
      </c>
      <c r="J6" t="n">
        <v>91.09999999999999</v>
      </c>
      <c r="K6" t="n">
        <v>37.55</v>
      </c>
      <c r="L6" t="n">
        <v>2</v>
      </c>
      <c r="M6" t="n">
        <v>14</v>
      </c>
      <c r="N6" t="n">
        <v>11.54</v>
      </c>
      <c r="O6" t="n">
        <v>11468.97</v>
      </c>
      <c r="P6" t="n">
        <v>41.88</v>
      </c>
      <c r="Q6" t="n">
        <v>202.84</v>
      </c>
      <c r="R6" t="n">
        <v>27.15</v>
      </c>
      <c r="S6" t="n">
        <v>13.89</v>
      </c>
      <c r="T6" t="n">
        <v>4895.34</v>
      </c>
      <c r="U6" t="n">
        <v>0.51</v>
      </c>
      <c r="V6" t="n">
        <v>0.72</v>
      </c>
      <c r="W6" t="n">
        <v>0.66</v>
      </c>
      <c r="X6" t="n">
        <v>0.3</v>
      </c>
      <c r="Y6" t="n">
        <v>1</v>
      </c>
      <c r="Z6" t="n">
        <v>10</v>
      </c>
      <c r="AA6" t="n">
        <v>119.553571143624</v>
      </c>
      <c r="AB6" t="n">
        <v>163.5784703699508</v>
      </c>
      <c r="AC6" t="n">
        <v>147.9667707417129</v>
      </c>
      <c r="AD6" t="n">
        <v>119553.571143624</v>
      </c>
      <c r="AE6" t="n">
        <v>163578.4703699508</v>
      </c>
      <c r="AF6" t="n">
        <v>6.522233681408685e-06</v>
      </c>
      <c r="AG6" t="n">
        <v>6.579861111111111</v>
      </c>
      <c r="AH6" t="n">
        <v>147966.7707417129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13.2519</v>
      </c>
      <c r="E7" t="n">
        <v>7.55</v>
      </c>
      <c r="F7" t="n">
        <v>5.32</v>
      </c>
      <c r="G7" t="n">
        <v>21.29</v>
      </c>
      <c r="H7" t="n">
        <v>0.43</v>
      </c>
      <c r="I7" t="n">
        <v>15</v>
      </c>
      <c r="J7" t="n">
        <v>91.40000000000001</v>
      </c>
      <c r="K7" t="n">
        <v>37.55</v>
      </c>
      <c r="L7" t="n">
        <v>2.25</v>
      </c>
      <c r="M7" t="n">
        <v>13</v>
      </c>
      <c r="N7" t="n">
        <v>11.6</v>
      </c>
      <c r="O7" t="n">
        <v>11506.78</v>
      </c>
      <c r="P7" t="n">
        <v>41.31</v>
      </c>
      <c r="Q7" t="n">
        <v>202.81</v>
      </c>
      <c r="R7" t="n">
        <v>26.67</v>
      </c>
      <c r="S7" t="n">
        <v>13.89</v>
      </c>
      <c r="T7" t="n">
        <v>4659.44</v>
      </c>
      <c r="U7" t="n">
        <v>0.52</v>
      </c>
      <c r="V7" t="n">
        <v>0.73</v>
      </c>
      <c r="W7" t="n">
        <v>0.66</v>
      </c>
      <c r="X7" t="n">
        <v>0.28</v>
      </c>
      <c r="Y7" t="n">
        <v>1</v>
      </c>
      <c r="Z7" t="n">
        <v>10</v>
      </c>
      <c r="AA7" t="n">
        <v>119.1652966959852</v>
      </c>
      <c r="AB7" t="n">
        <v>163.047216141232</v>
      </c>
      <c r="AC7" t="n">
        <v>147.4862186709629</v>
      </c>
      <c r="AD7" t="n">
        <v>119165.2966959852</v>
      </c>
      <c r="AE7" t="n">
        <v>163047.216141232</v>
      </c>
      <c r="AF7" t="n">
        <v>6.555376872229575e-06</v>
      </c>
      <c r="AG7" t="n">
        <v>6.553819444444445</v>
      </c>
      <c r="AH7" t="n">
        <v>147486.2186709629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13.3939</v>
      </c>
      <c r="E8" t="n">
        <v>7.47</v>
      </c>
      <c r="F8" t="n">
        <v>5.28</v>
      </c>
      <c r="G8" t="n">
        <v>24.37</v>
      </c>
      <c r="H8" t="n">
        <v>0.48</v>
      </c>
      <c r="I8" t="n">
        <v>13</v>
      </c>
      <c r="J8" t="n">
        <v>91.70999999999999</v>
      </c>
      <c r="K8" t="n">
        <v>37.55</v>
      </c>
      <c r="L8" t="n">
        <v>2.5</v>
      </c>
      <c r="M8" t="n">
        <v>11</v>
      </c>
      <c r="N8" t="n">
        <v>11.66</v>
      </c>
      <c r="O8" t="n">
        <v>11544.61</v>
      </c>
      <c r="P8" t="n">
        <v>40.62</v>
      </c>
      <c r="Q8" t="n">
        <v>202.84</v>
      </c>
      <c r="R8" t="n">
        <v>25.23</v>
      </c>
      <c r="S8" t="n">
        <v>13.89</v>
      </c>
      <c r="T8" t="n">
        <v>3950.32</v>
      </c>
      <c r="U8" t="n">
        <v>0.55</v>
      </c>
      <c r="V8" t="n">
        <v>0.73</v>
      </c>
      <c r="W8" t="n">
        <v>0.66</v>
      </c>
      <c r="X8" t="n">
        <v>0.24</v>
      </c>
      <c r="Y8" t="n">
        <v>1</v>
      </c>
      <c r="Z8" t="n">
        <v>10</v>
      </c>
      <c r="AA8" t="n">
        <v>118.3984723772504</v>
      </c>
      <c r="AB8" t="n">
        <v>161.9980132784381</v>
      </c>
      <c r="AC8" t="n">
        <v>146.5371502568283</v>
      </c>
      <c r="AD8" t="n">
        <v>118398.4723772504</v>
      </c>
      <c r="AE8" t="n">
        <v>161998.0132784381</v>
      </c>
      <c r="AF8" t="n">
        <v>6.625620649790272e-06</v>
      </c>
      <c r="AG8" t="n">
        <v>6.484375</v>
      </c>
      <c r="AH8" t="n">
        <v>146537.1502568283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13.464</v>
      </c>
      <c r="E9" t="n">
        <v>7.43</v>
      </c>
      <c r="F9" t="n">
        <v>5.26</v>
      </c>
      <c r="G9" t="n">
        <v>26.3</v>
      </c>
      <c r="H9" t="n">
        <v>0.52</v>
      </c>
      <c r="I9" t="n">
        <v>12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40.1</v>
      </c>
      <c r="Q9" t="n">
        <v>202.81</v>
      </c>
      <c r="R9" t="n">
        <v>24.54</v>
      </c>
      <c r="S9" t="n">
        <v>13.89</v>
      </c>
      <c r="T9" t="n">
        <v>3608.3</v>
      </c>
      <c r="U9" t="n">
        <v>0.57</v>
      </c>
      <c r="V9" t="n">
        <v>0.74</v>
      </c>
      <c r="W9" t="n">
        <v>0.66</v>
      </c>
      <c r="X9" t="n">
        <v>0.22</v>
      </c>
      <c r="Y9" t="n">
        <v>1</v>
      </c>
      <c r="Z9" t="n">
        <v>10</v>
      </c>
      <c r="AA9" t="n">
        <v>118.0359181881445</v>
      </c>
      <c r="AB9" t="n">
        <v>161.5019506421418</v>
      </c>
      <c r="AC9" t="n">
        <v>146.0884311423116</v>
      </c>
      <c r="AD9" t="n">
        <v>118035.9181881445</v>
      </c>
      <c r="AE9" t="n">
        <v>161501.9506421418</v>
      </c>
      <c r="AF9" t="n">
        <v>6.660297331529744e-06</v>
      </c>
      <c r="AG9" t="n">
        <v>6.449652777777778</v>
      </c>
      <c r="AH9" t="n">
        <v>146088.4311423116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13.5338</v>
      </c>
      <c r="E10" t="n">
        <v>7.39</v>
      </c>
      <c r="F10" t="n">
        <v>5.24</v>
      </c>
      <c r="G10" t="n">
        <v>28.59</v>
      </c>
      <c r="H10" t="n">
        <v>0.57</v>
      </c>
      <c r="I10" t="n">
        <v>11</v>
      </c>
      <c r="J10" t="n">
        <v>92.31999999999999</v>
      </c>
      <c r="K10" t="n">
        <v>37.55</v>
      </c>
      <c r="L10" t="n">
        <v>3</v>
      </c>
      <c r="M10" t="n">
        <v>9</v>
      </c>
      <c r="N10" t="n">
        <v>11.77</v>
      </c>
      <c r="O10" t="n">
        <v>11620.34</v>
      </c>
      <c r="P10" t="n">
        <v>39.36</v>
      </c>
      <c r="Q10" t="n">
        <v>202.84</v>
      </c>
      <c r="R10" t="n">
        <v>24.11</v>
      </c>
      <c r="S10" t="n">
        <v>13.89</v>
      </c>
      <c r="T10" t="n">
        <v>3398.14</v>
      </c>
      <c r="U10" t="n">
        <v>0.58</v>
      </c>
      <c r="V10" t="n">
        <v>0.74</v>
      </c>
      <c r="W10" t="n">
        <v>0.65</v>
      </c>
      <c r="X10" t="n">
        <v>0.2</v>
      </c>
      <c r="Y10" t="n">
        <v>1</v>
      </c>
      <c r="Z10" t="n">
        <v>10</v>
      </c>
      <c r="AA10" t="n">
        <v>117.589171394609</v>
      </c>
      <c r="AB10" t="n">
        <v>160.8906919701492</v>
      </c>
      <c r="AC10" t="n">
        <v>145.5355101400669</v>
      </c>
      <c r="AD10" t="n">
        <v>117589.171394609</v>
      </c>
      <c r="AE10" t="n">
        <v>160890.6919701492</v>
      </c>
      <c r="AF10" t="n">
        <v>6.694825610922255e-06</v>
      </c>
      <c r="AG10" t="n">
        <v>6.414930555555555</v>
      </c>
      <c r="AH10" t="n">
        <v>145535.5101400669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13.6147</v>
      </c>
      <c r="E11" t="n">
        <v>7.34</v>
      </c>
      <c r="F11" t="n">
        <v>5.22</v>
      </c>
      <c r="G11" t="n">
        <v>31.3</v>
      </c>
      <c r="H11" t="n">
        <v>0.62</v>
      </c>
      <c r="I11" t="n">
        <v>10</v>
      </c>
      <c r="J11" t="n">
        <v>92.63</v>
      </c>
      <c r="K11" t="n">
        <v>37.55</v>
      </c>
      <c r="L11" t="n">
        <v>3.25</v>
      </c>
      <c r="M11" t="n">
        <v>8</v>
      </c>
      <c r="N11" t="n">
        <v>11.83</v>
      </c>
      <c r="O11" t="n">
        <v>11658.24</v>
      </c>
      <c r="P11" t="n">
        <v>38.71</v>
      </c>
      <c r="Q11" t="n">
        <v>202.81</v>
      </c>
      <c r="R11" t="n">
        <v>23.12</v>
      </c>
      <c r="S11" t="n">
        <v>13.89</v>
      </c>
      <c r="T11" t="n">
        <v>2911.01</v>
      </c>
      <c r="U11" t="n">
        <v>0.6</v>
      </c>
      <c r="V11" t="n">
        <v>0.74</v>
      </c>
      <c r="W11" t="n">
        <v>0.65</v>
      </c>
      <c r="X11" t="n">
        <v>0.18</v>
      </c>
      <c r="Y11" t="n">
        <v>1</v>
      </c>
      <c r="Z11" t="n">
        <v>10</v>
      </c>
      <c r="AA11" t="n">
        <v>117.1645112867863</v>
      </c>
      <c r="AB11" t="n">
        <v>160.3096532759448</v>
      </c>
      <c r="AC11" t="n">
        <v>145.0099249633442</v>
      </c>
      <c r="AD11" t="n">
        <v>117164.5112867863</v>
      </c>
      <c r="AE11" t="n">
        <v>160309.6532759448</v>
      </c>
      <c r="AF11" t="n">
        <v>6.734844777152256e-06</v>
      </c>
      <c r="AG11" t="n">
        <v>6.371527777777778</v>
      </c>
      <c r="AH11" t="n">
        <v>145009.9249633442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13.6877</v>
      </c>
      <c r="E12" t="n">
        <v>7.31</v>
      </c>
      <c r="F12" t="n">
        <v>5.2</v>
      </c>
      <c r="G12" t="n">
        <v>34.64</v>
      </c>
      <c r="H12" t="n">
        <v>0.66</v>
      </c>
      <c r="I12" t="n">
        <v>9</v>
      </c>
      <c r="J12" t="n">
        <v>92.94</v>
      </c>
      <c r="K12" t="n">
        <v>37.55</v>
      </c>
      <c r="L12" t="n">
        <v>3.5</v>
      </c>
      <c r="M12" t="n">
        <v>7</v>
      </c>
      <c r="N12" t="n">
        <v>11.88</v>
      </c>
      <c r="O12" t="n">
        <v>11696.16</v>
      </c>
      <c r="P12" t="n">
        <v>37.78</v>
      </c>
      <c r="Q12" t="n">
        <v>202.83</v>
      </c>
      <c r="R12" t="n">
        <v>22.51</v>
      </c>
      <c r="S12" t="n">
        <v>13.89</v>
      </c>
      <c r="T12" t="n">
        <v>2607.57</v>
      </c>
      <c r="U12" t="n">
        <v>0.62</v>
      </c>
      <c r="V12" t="n">
        <v>0.74</v>
      </c>
      <c r="W12" t="n">
        <v>0.65</v>
      </c>
      <c r="X12" t="n">
        <v>0.16</v>
      </c>
      <c r="Y12" t="n">
        <v>1</v>
      </c>
      <c r="Z12" t="n">
        <v>10</v>
      </c>
      <c r="AA12" t="n">
        <v>116.6463901167371</v>
      </c>
      <c r="AB12" t="n">
        <v>159.6007370331911</v>
      </c>
      <c r="AC12" t="n">
        <v>144.3686666918285</v>
      </c>
      <c r="AD12" t="n">
        <v>116646.3901167371</v>
      </c>
      <c r="AE12" t="n">
        <v>159600.737033191</v>
      </c>
      <c r="AF12" t="n">
        <v>6.770956014912334e-06</v>
      </c>
      <c r="AG12" t="n">
        <v>6.345486111111111</v>
      </c>
      <c r="AH12" t="n">
        <v>144368.6666918285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13.6586</v>
      </c>
      <c r="E13" t="n">
        <v>7.32</v>
      </c>
      <c r="F13" t="n">
        <v>5.21</v>
      </c>
      <c r="G13" t="n">
        <v>34.74</v>
      </c>
      <c r="H13" t="n">
        <v>0.71</v>
      </c>
      <c r="I13" t="n">
        <v>9</v>
      </c>
      <c r="J13" t="n">
        <v>93.23999999999999</v>
      </c>
      <c r="K13" t="n">
        <v>37.55</v>
      </c>
      <c r="L13" t="n">
        <v>3.75</v>
      </c>
      <c r="M13" t="n">
        <v>7</v>
      </c>
      <c r="N13" t="n">
        <v>11.94</v>
      </c>
      <c r="O13" t="n">
        <v>11734.1</v>
      </c>
      <c r="P13" t="n">
        <v>37.4</v>
      </c>
      <c r="Q13" t="n">
        <v>202.81</v>
      </c>
      <c r="R13" t="n">
        <v>22.99</v>
      </c>
      <c r="S13" t="n">
        <v>13.89</v>
      </c>
      <c r="T13" t="n">
        <v>2849.36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116.5559432283849</v>
      </c>
      <c r="AB13" t="n">
        <v>159.4769836103125</v>
      </c>
      <c r="AC13" t="n">
        <v>144.2567241219404</v>
      </c>
      <c r="AD13" t="n">
        <v>116555.9432283849</v>
      </c>
      <c r="AE13" t="n">
        <v>159476.9836103125</v>
      </c>
      <c r="AF13" t="n">
        <v>6.756560987257291e-06</v>
      </c>
      <c r="AG13" t="n">
        <v>6.354166666666667</v>
      </c>
      <c r="AH13" t="n">
        <v>144256.7241219404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13.7667</v>
      </c>
      <c r="E14" t="n">
        <v>7.26</v>
      </c>
      <c r="F14" t="n">
        <v>5.17</v>
      </c>
      <c r="G14" t="n">
        <v>38.8</v>
      </c>
      <c r="H14" t="n">
        <v>0.75</v>
      </c>
      <c r="I14" t="n">
        <v>8</v>
      </c>
      <c r="J14" t="n">
        <v>93.55</v>
      </c>
      <c r="K14" t="n">
        <v>37.55</v>
      </c>
      <c r="L14" t="n">
        <v>4</v>
      </c>
      <c r="M14" t="n">
        <v>6</v>
      </c>
      <c r="N14" t="n">
        <v>12</v>
      </c>
      <c r="O14" t="n">
        <v>11772.07</v>
      </c>
      <c r="P14" t="n">
        <v>36.46</v>
      </c>
      <c r="Q14" t="n">
        <v>202.82</v>
      </c>
      <c r="R14" t="n">
        <v>21.73</v>
      </c>
      <c r="S14" t="n">
        <v>13.89</v>
      </c>
      <c r="T14" t="n">
        <v>2224.61</v>
      </c>
      <c r="U14" t="n">
        <v>0.64</v>
      </c>
      <c r="V14" t="n">
        <v>0.75</v>
      </c>
      <c r="W14" t="n">
        <v>0.65</v>
      </c>
      <c r="X14" t="n">
        <v>0.13</v>
      </c>
      <c r="Y14" t="n">
        <v>1</v>
      </c>
      <c r="Z14" t="n">
        <v>10</v>
      </c>
      <c r="AA14" t="n">
        <v>115.9565233393973</v>
      </c>
      <c r="AB14" t="n">
        <v>158.6568308736609</v>
      </c>
      <c r="AC14" t="n">
        <v>143.514845611383</v>
      </c>
      <c r="AD14" t="n">
        <v>115956.5233393973</v>
      </c>
      <c r="AE14" t="n">
        <v>158656.8308736609</v>
      </c>
      <c r="AF14" t="n">
        <v>6.810035299611596e-06</v>
      </c>
      <c r="AG14" t="n">
        <v>6.302083333333333</v>
      </c>
      <c r="AH14" t="n">
        <v>143514.845611383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13.8291</v>
      </c>
      <c r="E15" t="n">
        <v>7.23</v>
      </c>
      <c r="F15" t="n">
        <v>5.16</v>
      </c>
      <c r="G15" t="n">
        <v>44.22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5</v>
      </c>
      <c r="N15" t="n">
        <v>12.06</v>
      </c>
      <c r="O15" t="n">
        <v>11810.06</v>
      </c>
      <c r="P15" t="n">
        <v>35.65</v>
      </c>
      <c r="Q15" t="n">
        <v>202.83</v>
      </c>
      <c r="R15" t="n">
        <v>21.28</v>
      </c>
      <c r="S15" t="n">
        <v>13.89</v>
      </c>
      <c r="T15" t="n">
        <v>2006.19</v>
      </c>
      <c r="U15" t="n">
        <v>0.65</v>
      </c>
      <c r="V15" t="n">
        <v>0.75</v>
      </c>
      <c r="W15" t="n">
        <v>0.65</v>
      </c>
      <c r="X15" t="n">
        <v>0.12</v>
      </c>
      <c r="Y15" t="n">
        <v>1</v>
      </c>
      <c r="Z15" t="n">
        <v>10</v>
      </c>
      <c r="AA15" t="n">
        <v>115.5273339662287</v>
      </c>
      <c r="AB15" t="n">
        <v>158.0695950387932</v>
      </c>
      <c r="AC15" t="n">
        <v>142.9836547404042</v>
      </c>
      <c r="AD15" t="n">
        <v>115527.3339662287</v>
      </c>
      <c r="AE15" t="n">
        <v>158069.5950387932</v>
      </c>
      <c r="AF15" t="n">
        <v>6.840902987779113e-06</v>
      </c>
      <c r="AG15" t="n">
        <v>6.276041666666667</v>
      </c>
      <c r="AH15" t="n">
        <v>142983.6547404042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13.8291</v>
      </c>
      <c r="E16" t="n">
        <v>7.23</v>
      </c>
      <c r="F16" t="n">
        <v>5.16</v>
      </c>
      <c r="G16" t="n">
        <v>44.22</v>
      </c>
      <c r="H16" t="n">
        <v>0.84</v>
      </c>
      <c r="I16" t="n">
        <v>7</v>
      </c>
      <c r="J16" t="n">
        <v>94.17</v>
      </c>
      <c r="K16" t="n">
        <v>37.55</v>
      </c>
      <c r="L16" t="n">
        <v>4.5</v>
      </c>
      <c r="M16" t="n">
        <v>3</v>
      </c>
      <c r="N16" t="n">
        <v>12.12</v>
      </c>
      <c r="O16" t="n">
        <v>11848.08</v>
      </c>
      <c r="P16" t="n">
        <v>35.68</v>
      </c>
      <c r="Q16" t="n">
        <v>202.83</v>
      </c>
      <c r="R16" t="n">
        <v>21.23</v>
      </c>
      <c r="S16" t="n">
        <v>13.89</v>
      </c>
      <c r="T16" t="n">
        <v>1978.28</v>
      </c>
      <c r="U16" t="n">
        <v>0.65</v>
      </c>
      <c r="V16" t="n">
        <v>0.75</v>
      </c>
      <c r="W16" t="n">
        <v>0.65</v>
      </c>
      <c r="X16" t="n">
        <v>0.12</v>
      </c>
      <c r="Y16" t="n">
        <v>1</v>
      </c>
      <c r="Z16" t="n">
        <v>10</v>
      </c>
      <c r="AA16" t="n">
        <v>115.5391394168371</v>
      </c>
      <c r="AB16" t="n">
        <v>158.0857477771353</v>
      </c>
      <c r="AC16" t="n">
        <v>142.9982658840695</v>
      </c>
      <c r="AD16" t="n">
        <v>115539.1394168371</v>
      </c>
      <c r="AE16" t="n">
        <v>158085.7477771353</v>
      </c>
      <c r="AF16" t="n">
        <v>6.840902987779113e-06</v>
      </c>
      <c r="AG16" t="n">
        <v>6.276041666666667</v>
      </c>
      <c r="AH16" t="n">
        <v>142998.2658840695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13.8307</v>
      </c>
      <c r="E17" t="n">
        <v>7.23</v>
      </c>
      <c r="F17" t="n">
        <v>5.16</v>
      </c>
      <c r="G17" t="n">
        <v>44.21</v>
      </c>
      <c r="H17" t="n">
        <v>0.88</v>
      </c>
      <c r="I17" t="n">
        <v>7</v>
      </c>
      <c r="J17" t="n">
        <v>94.48</v>
      </c>
      <c r="K17" t="n">
        <v>37.55</v>
      </c>
      <c r="L17" t="n">
        <v>4.75</v>
      </c>
      <c r="M17" t="n">
        <v>2</v>
      </c>
      <c r="N17" t="n">
        <v>12.17</v>
      </c>
      <c r="O17" t="n">
        <v>11886.12</v>
      </c>
      <c r="P17" t="n">
        <v>35.75</v>
      </c>
      <c r="Q17" t="n">
        <v>202.83</v>
      </c>
      <c r="R17" t="n">
        <v>21.26</v>
      </c>
      <c r="S17" t="n">
        <v>13.89</v>
      </c>
      <c r="T17" t="n">
        <v>1997.29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115.5642472541279</v>
      </c>
      <c r="AB17" t="n">
        <v>158.1201014277961</v>
      </c>
      <c r="AC17" t="n">
        <v>143.0293408705269</v>
      </c>
      <c r="AD17" t="n">
        <v>115564.2472541279</v>
      </c>
      <c r="AE17" t="n">
        <v>158120.1014277961</v>
      </c>
      <c r="AF17" t="n">
        <v>6.841694466962896e-06</v>
      </c>
      <c r="AG17" t="n">
        <v>6.276041666666667</v>
      </c>
      <c r="AH17" t="n">
        <v>143029.3408705269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13.8302</v>
      </c>
      <c r="E18" t="n">
        <v>7.23</v>
      </c>
      <c r="F18" t="n">
        <v>5.16</v>
      </c>
      <c r="G18" t="n">
        <v>44.21</v>
      </c>
      <c r="H18" t="n">
        <v>0.93</v>
      </c>
      <c r="I18" t="n">
        <v>7</v>
      </c>
      <c r="J18" t="n">
        <v>94.79000000000001</v>
      </c>
      <c r="K18" t="n">
        <v>37.55</v>
      </c>
      <c r="L18" t="n">
        <v>5</v>
      </c>
      <c r="M18" t="n">
        <v>2</v>
      </c>
      <c r="N18" t="n">
        <v>12.23</v>
      </c>
      <c r="O18" t="n">
        <v>11924.18</v>
      </c>
      <c r="P18" t="n">
        <v>35.49</v>
      </c>
      <c r="Q18" t="n">
        <v>202.83</v>
      </c>
      <c r="R18" t="n">
        <v>21.25</v>
      </c>
      <c r="S18" t="n">
        <v>13.89</v>
      </c>
      <c r="T18" t="n">
        <v>1992.07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115.4627033678162</v>
      </c>
      <c r="AB18" t="n">
        <v>157.9811646027444</v>
      </c>
      <c r="AC18" t="n">
        <v>142.903663981059</v>
      </c>
      <c r="AD18" t="n">
        <v>115462.7033678162</v>
      </c>
      <c r="AE18" t="n">
        <v>157981.1646027444</v>
      </c>
      <c r="AF18" t="n">
        <v>6.841447129717963e-06</v>
      </c>
      <c r="AG18" t="n">
        <v>6.276041666666667</v>
      </c>
      <c r="AH18" t="n">
        <v>142903.663981059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13.8196</v>
      </c>
      <c r="E19" t="n">
        <v>7.24</v>
      </c>
      <c r="F19" t="n">
        <v>5.16</v>
      </c>
      <c r="G19" t="n">
        <v>44.26</v>
      </c>
      <c r="H19" t="n">
        <v>0.97</v>
      </c>
      <c r="I19" t="n">
        <v>7</v>
      </c>
      <c r="J19" t="n">
        <v>95.09</v>
      </c>
      <c r="K19" t="n">
        <v>37.55</v>
      </c>
      <c r="L19" t="n">
        <v>5.25</v>
      </c>
      <c r="M19" t="n">
        <v>1</v>
      </c>
      <c r="N19" t="n">
        <v>12.29</v>
      </c>
      <c r="O19" t="n">
        <v>11962.27</v>
      </c>
      <c r="P19" t="n">
        <v>35.46</v>
      </c>
      <c r="Q19" t="n">
        <v>202.83</v>
      </c>
      <c r="R19" t="n">
        <v>21.28</v>
      </c>
      <c r="S19" t="n">
        <v>13.89</v>
      </c>
      <c r="T19" t="n">
        <v>2006.73</v>
      </c>
      <c r="U19" t="n">
        <v>0.65</v>
      </c>
      <c r="V19" t="n">
        <v>0.75</v>
      </c>
      <c r="W19" t="n">
        <v>0.66</v>
      </c>
      <c r="X19" t="n">
        <v>0.13</v>
      </c>
      <c r="Y19" t="n">
        <v>1</v>
      </c>
      <c r="Z19" t="n">
        <v>10</v>
      </c>
      <c r="AA19" t="n">
        <v>115.4669761877048</v>
      </c>
      <c r="AB19" t="n">
        <v>157.9870108634196</v>
      </c>
      <c r="AC19" t="n">
        <v>142.9089522828206</v>
      </c>
      <c r="AD19" t="n">
        <v>115466.9761877048</v>
      </c>
      <c r="AE19" t="n">
        <v>157987.0108634196</v>
      </c>
      <c r="AF19" t="n">
        <v>6.836203580125404e-06</v>
      </c>
      <c r="AG19" t="n">
        <v>6.284722222222222</v>
      </c>
      <c r="AH19" t="n">
        <v>142908.9522828206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13.819</v>
      </c>
      <c r="E20" t="n">
        <v>7.24</v>
      </c>
      <c r="F20" t="n">
        <v>5.16</v>
      </c>
      <c r="G20" t="n">
        <v>44.26</v>
      </c>
      <c r="H20" t="n">
        <v>1.01</v>
      </c>
      <c r="I20" t="n">
        <v>7</v>
      </c>
      <c r="J20" t="n">
        <v>95.40000000000001</v>
      </c>
      <c r="K20" t="n">
        <v>37.55</v>
      </c>
      <c r="L20" t="n">
        <v>5.5</v>
      </c>
      <c r="M20" t="n">
        <v>1</v>
      </c>
      <c r="N20" t="n">
        <v>12.35</v>
      </c>
      <c r="O20" t="n">
        <v>12000.38</v>
      </c>
      <c r="P20" t="n">
        <v>35.34</v>
      </c>
      <c r="Q20" t="n">
        <v>202.83</v>
      </c>
      <c r="R20" t="n">
        <v>21.38</v>
      </c>
      <c r="S20" t="n">
        <v>13.89</v>
      </c>
      <c r="T20" t="n">
        <v>2053.08</v>
      </c>
      <c r="U20" t="n">
        <v>0.65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115.4206306471052</v>
      </c>
      <c r="AB20" t="n">
        <v>157.9235988501503</v>
      </c>
      <c r="AC20" t="n">
        <v>142.8515922230984</v>
      </c>
      <c r="AD20" t="n">
        <v>115420.6306471052</v>
      </c>
      <c r="AE20" t="n">
        <v>157923.5988501502</v>
      </c>
      <c r="AF20" t="n">
        <v>6.835906775431486e-06</v>
      </c>
      <c r="AG20" t="n">
        <v>6.284722222222222</v>
      </c>
      <c r="AH20" t="n">
        <v>142851.5922230984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13.8132</v>
      </c>
      <c r="E21" t="n">
        <v>7.24</v>
      </c>
      <c r="F21" t="n">
        <v>5.17</v>
      </c>
      <c r="G21" t="n">
        <v>44.29</v>
      </c>
      <c r="H21" t="n">
        <v>1.06</v>
      </c>
      <c r="I21" t="n">
        <v>7</v>
      </c>
      <c r="J21" t="n">
        <v>95.70999999999999</v>
      </c>
      <c r="K21" t="n">
        <v>37.55</v>
      </c>
      <c r="L21" t="n">
        <v>5.75</v>
      </c>
      <c r="M21" t="n">
        <v>1</v>
      </c>
      <c r="N21" t="n">
        <v>12.41</v>
      </c>
      <c r="O21" t="n">
        <v>12038.51</v>
      </c>
      <c r="P21" t="n">
        <v>35.22</v>
      </c>
      <c r="Q21" t="n">
        <v>202.83</v>
      </c>
      <c r="R21" t="n">
        <v>21.42</v>
      </c>
      <c r="S21" t="n">
        <v>13.89</v>
      </c>
      <c r="T21" t="n">
        <v>2075.7</v>
      </c>
      <c r="U21" t="n">
        <v>0.65</v>
      </c>
      <c r="V21" t="n">
        <v>0.75</v>
      </c>
      <c r="W21" t="n">
        <v>0.66</v>
      </c>
      <c r="X21" t="n">
        <v>0.13</v>
      </c>
      <c r="Y21" t="n">
        <v>1</v>
      </c>
      <c r="Z21" t="n">
        <v>10</v>
      </c>
      <c r="AA21" t="n">
        <v>115.3957403377428</v>
      </c>
      <c r="AB21" t="n">
        <v>157.8895428307976</v>
      </c>
      <c r="AC21" t="n">
        <v>142.8207864624348</v>
      </c>
      <c r="AD21" t="n">
        <v>115395.7403377428</v>
      </c>
      <c r="AE21" t="n">
        <v>157889.5428307976</v>
      </c>
      <c r="AF21" t="n">
        <v>6.833037663390274e-06</v>
      </c>
      <c r="AG21" t="n">
        <v>6.284722222222222</v>
      </c>
      <c r="AH21" t="n">
        <v>142820.7864624348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13.8164</v>
      </c>
      <c r="E22" t="n">
        <v>7.24</v>
      </c>
      <c r="F22" t="n">
        <v>5.17</v>
      </c>
      <c r="G22" t="n">
        <v>44.28</v>
      </c>
      <c r="H22" t="n">
        <v>1.1</v>
      </c>
      <c r="I22" t="n">
        <v>7</v>
      </c>
      <c r="J22" t="n">
        <v>96.02</v>
      </c>
      <c r="K22" t="n">
        <v>37.55</v>
      </c>
      <c r="L22" t="n">
        <v>6</v>
      </c>
      <c r="M22" t="n">
        <v>0</v>
      </c>
      <c r="N22" t="n">
        <v>12.47</v>
      </c>
      <c r="O22" t="n">
        <v>12076.67</v>
      </c>
      <c r="P22" t="n">
        <v>35.28</v>
      </c>
      <c r="Q22" t="n">
        <v>202.83</v>
      </c>
      <c r="R22" t="n">
        <v>21.39</v>
      </c>
      <c r="S22" t="n">
        <v>13.89</v>
      </c>
      <c r="T22" t="n">
        <v>2058.02</v>
      </c>
      <c r="U22" t="n">
        <v>0.65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115.4145310590689</v>
      </c>
      <c r="AB22" t="n">
        <v>157.9152531247042</v>
      </c>
      <c r="AC22" t="n">
        <v>142.8440430019756</v>
      </c>
      <c r="AD22" t="n">
        <v>115414.5310590689</v>
      </c>
      <c r="AE22" t="n">
        <v>157915.2531247042</v>
      </c>
      <c r="AF22" t="n">
        <v>6.834620621757839e-06</v>
      </c>
      <c r="AG22" t="n">
        <v>6.284722222222222</v>
      </c>
      <c r="AH22" t="n">
        <v>142844.0430019756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</row>
    <row r="80">
      <c r="A80" t="n">
        <v>0</v>
      </c>
      <c r="B80" t="n">
        <v>140</v>
      </c>
      <c r="C80" t="inlineStr">
        <is>
          <t xml:space="preserve">CONCLUIDO	</t>
        </is>
      </c>
      <c r="D80" t="n">
        <v>7.0418</v>
      </c>
      <c r="E80" t="n">
        <v>14.2</v>
      </c>
      <c r="F80" t="n">
        <v>6.81</v>
      </c>
      <c r="G80" t="n">
        <v>4.75</v>
      </c>
      <c r="H80" t="n">
        <v>0.06</v>
      </c>
      <c r="I80" t="n">
        <v>86</v>
      </c>
      <c r="J80" t="n">
        <v>274.09</v>
      </c>
      <c r="K80" t="n">
        <v>60.56</v>
      </c>
      <c r="L80" t="n">
        <v>1</v>
      </c>
      <c r="M80" t="n">
        <v>84</v>
      </c>
      <c r="N80" t="n">
        <v>72.53</v>
      </c>
      <c r="O80" t="n">
        <v>34038.11</v>
      </c>
      <c r="P80" t="n">
        <v>117.85</v>
      </c>
      <c r="Q80" t="n">
        <v>202.93</v>
      </c>
      <c r="R80" t="n">
        <v>72.56</v>
      </c>
      <c r="S80" t="n">
        <v>13.89</v>
      </c>
      <c r="T80" t="n">
        <v>27249.51</v>
      </c>
      <c r="U80" t="n">
        <v>0.19</v>
      </c>
      <c r="V80" t="n">
        <v>0.57</v>
      </c>
      <c r="W80" t="n">
        <v>0.79</v>
      </c>
      <c r="X80" t="n">
        <v>1.77</v>
      </c>
      <c r="Y80" t="n">
        <v>1</v>
      </c>
      <c r="Z80" t="n">
        <v>10</v>
      </c>
    </row>
    <row r="81">
      <c r="A81" t="n">
        <v>1</v>
      </c>
      <c r="B81" t="n">
        <v>140</v>
      </c>
      <c r="C81" t="inlineStr">
        <is>
          <t xml:space="preserve">CONCLUIDO	</t>
        </is>
      </c>
      <c r="D81" t="n">
        <v>7.9419</v>
      </c>
      <c r="E81" t="n">
        <v>12.59</v>
      </c>
      <c r="F81" t="n">
        <v>6.35</v>
      </c>
      <c r="G81" t="n">
        <v>5.95</v>
      </c>
      <c r="H81" t="n">
        <v>0.08</v>
      </c>
      <c r="I81" t="n">
        <v>64</v>
      </c>
      <c r="J81" t="n">
        <v>274.57</v>
      </c>
      <c r="K81" t="n">
        <v>60.56</v>
      </c>
      <c r="L81" t="n">
        <v>1.25</v>
      </c>
      <c r="M81" t="n">
        <v>62</v>
      </c>
      <c r="N81" t="n">
        <v>72.76000000000001</v>
      </c>
      <c r="O81" t="n">
        <v>34097.72</v>
      </c>
      <c r="P81" t="n">
        <v>109.73</v>
      </c>
      <c r="Q81" t="n">
        <v>202.86</v>
      </c>
      <c r="R81" t="n">
        <v>58.12</v>
      </c>
      <c r="S81" t="n">
        <v>13.89</v>
      </c>
      <c r="T81" t="n">
        <v>20138.48</v>
      </c>
      <c r="U81" t="n">
        <v>0.24</v>
      </c>
      <c r="V81" t="n">
        <v>0.61</v>
      </c>
      <c r="W81" t="n">
        <v>0.75</v>
      </c>
      <c r="X81" t="n">
        <v>1.31</v>
      </c>
      <c r="Y81" t="n">
        <v>1</v>
      </c>
      <c r="Z81" t="n">
        <v>10</v>
      </c>
    </row>
    <row r="82">
      <c r="A82" t="n">
        <v>2</v>
      </c>
      <c r="B82" t="n">
        <v>140</v>
      </c>
      <c r="C82" t="inlineStr">
        <is>
          <t xml:space="preserve">CONCLUIDO	</t>
        </is>
      </c>
      <c r="D82" t="n">
        <v>8.5997</v>
      </c>
      <c r="E82" t="n">
        <v>11.63</v>
      </c>
      <c r="F82" t="n">
        <v>6.06</v>
      </c>
      <c r="G82" t="n">
        <v>7.13</v>
      </c>
      <c r="H82" t="n">
        <v>0.1</v>
      </c>
      <c r="I82" t="n">
        <v>51</v>
      </c>
      <c r="J82" t="n">
        <v>275.05</v>
      </c>
      <c r="K82" t="n">
        <v>60.56</v>
      </c>
      <c r="L82" t="n">
        <v>1.5</v>
      </c>
      <c r="M82" t="n">
        <v>49</v>
      </c>
      <c r="N82" t="n">
        <v>73</v>
      </c>
      <c r="O82" t="n">
        <v>34157.42</v>
      </c>
      <c r="P82" t="n">
        <v>104.71</v>
      </c>
      <c r="Q82" t="n">
        <v>202.84</v>
      </c>
      <c r="R82" t="n">
        <v>49.53</v>
      </c>
      <c r="S82" t="n">
        <v>13.89</v>
      </c>
      <c r="T82" t="n">
        <v>15911.87</v>
      </c>
      <c r="U82" t="n">
        <v>0.28</v>
      </c>
      <c r="V82" t="n">
        <v>0.64</v>
      </c>
      <c r="W82" t="n">
        <v>0.72</v>
      </c>
      <c r="X82" t="n">
        <v>1.02</v>
      </c>
      <c r="Y82" t="n">
        <v>1</v>
      </c>
      <c r="Z82" t="n">
        <v>10</v>
      </c>
    </row>
    <row r="83">
      <c r="A83" t="n">
        <v>3</v>
      </c>
      <c r="B83" t="n">
        <v>140</v>
      </c>
      <c r="C83" t="inlineStr">
        <is>
          <t xml:space="preserve">CONCLUIDO	</t>
        </is>
      </c>
      <c r="D83" t="n">
        <v>9.0634</v>
      </c>
      <c r="E83" t="n">
        <v>11.03</v>
      </c>
      <c r="F83" t="n">
        <v>5.89</v>
      </c>
      <c r="G83" t="n">
        <v>8.210000000000001</v>
      </c>
      <c r="H83" t="n">
        <v>0.11</v>
      </c>
      <c r="I83" t="n">
        <v>43</v>
      </c>
      <c r="J83" t="n">
        <v>275.54</v>
      </c>
      <c r="K83" t="n">
        <v>60.56</v>
      </c>
      <c r="L83" t="n">
        <v>1.75</v>
      </c>
      <c r="M83" t="n">
        <v>41</v>
      </c>
      <c r="N83" t="n">
        <v>73.23</v>
      </c>
      <c r="O83" t="n">
        <v>34217.22</v>
      </c>
      <c r="P83" t="n">
        <v>101.58</v>
      </c>
      <c r="Q83" t="n">
        <v>202.85</v>
      </c>
      <c r="R83" t="n">
        <v>44.09</v>
      </c>
      <c r="S83" t="n">
        <v>13.89</v>
      </c>
      <c r="T83" t="n">
        <v>13231.82</v>
      </c>
      <c r="U83" t="n">
        <v>0.32</v>
      </c>
      <c r="V83" t="n">
        <v>0.66</v>
      </c>
      <c r="W83" t="n">
        <v>0.7</v>
      </c>
      <c r="X83" t="n">
        <v>0.85</v>
      </c>
      <c r="Y83" t="n">
        <v>1</v>
      </c>
      <c r="Z83" t="n">
        <v>10</v>
      </c>
    </row>
    <row r="84">
      <c r="A84" t="n">
        <v>4</v>
      </c>
      <c r="B84" t="n">
        <v>140</v>
      </c>
      <c r="C84" t="inlineStr">
        <is>
          <t xml:space="preserve">CONCLUIDO	</t>
        </is>
      </c>
      <c r="D84" t="n">
        <v>9.4359</v>
      </c>
      <c r="E84" t="n">
        <v>10.6</v>
      </c>
      <c r="F84" t="n">
        <v>5.76</v>
      </c>
      <c r="G84" t="n">
        <v>9.35</v>
      </c>
      <c r="H84" t="n">
        <v>0.13</v>
      </c>
      <c r="I84" t="n">
        <v>37</v>
      </c>
      <c r="J84" t="n">
        <v>276.02</v>
      </c>
      <c r="K84" t="n">
        <v>60.56</v>
      </c>
      <c r="L84" t="n">
        <v>2</v>
      </c>
      <c r="M84" t="n">
        <v>35</v>
      </c>
      <c r="N84" t="n">
        <v>73.47</v>
      </c>
      <c r="O84" t="n">
        <v>34277.1</v>
      </c>
      <c r="P84" t="n">
        <v>99.37</v>
      </c>
      <c r="Q84" t="n">
        <v>202.85</v>
      </c>
      <c r="R84" t="n">
        <v>39.94</v>
      </c>
      <c r="S84" t="n">
        <v>13.89</v>
      </c>
      <c r="T84" t="n">
        <v>11186.55</v>
      </c>
      <c r="U84" t="n">
        <v>0.35</v>
      </c>
      <c r="V84" t="n">
        <v>0.67</v>
      </c>
      <c r="W84" t="n">
        <v>0.7</v>
      </c>
      <c r="X84" t="n">
        <v>0.72</v>
      </c>
      <c r="Y84" t="n">
        <v>1</v>
      </c>
      <c r="Z84" t="n">
        <v>10</v>
      </c>
    </row>
    <row r="85">
      <c r="A85" t="n">
        <v>5</v>
      </c>
      <c r="B85" t="n">
        <v>140</v>
      </c>
      <c r="C85" t="inlineStr">
        <is>
          <t xml:space="preserve">CONCLUIDO	</t>
        </is>
      </c>
      <c r="D85" t="n">
        <v>9.7768</v>
      </c>
      <c r="E85" t="n">
        <v>10.23</v>
      </c>
      <c r="F85" t="n">
        <v>5.66</v>
      </c>
      <c r="G85" t="n">
        <v>10.61</v>
      </c>
      <c r="H85" t="n">
        <v>0.14</v>
      </c>
      <c r="I85" t="n">
        <v>32</v>
      </c>
      <c r="J85" t="n">
        <v>276.51</v>
      </c>
      <c r="K85" t="n">
        <v>60.56</v>
      </c>
      <c r="L85" t="n">
        <v>2.25</v>
      </c>
      <c r="M85" t="n">
        <v>30</v>
      </c>
      <c r="N85" t="n">
        <v>73.70999999999999</v>
      </c>
      <c r="O85" t="n">
        <v>34337.08</v>
      </c>
      <c r="P85" t="n">
        <v>97.36</v>
      </c>
      <c r="Q85" t="n">
        <v>202.84</v>
      </c>
      <c r="R85" t="n">
        <v>36.98</v>
      </c>
      <c r="S85" t="n">
        <v>13.89</v>
      </c>
      <c r="T85" t="n">
        <v>9729.73</v>
      </c>
      <c r="U85" t="n">
        <v>0.38</v>
      </c>
      <c r="V85" t="n">
        <v>0.68</v>
      </c>
      <c r="W85" t="n">
        <v>0.68</v>
      </c>
      <c r="X85" t="n">
        <v>0.62</v>
      </c>
      <c r="Y85" t="n">
        <v>1</v>
      </c>
      <c r="Z85" t="n">
        <v>10</v>
      </c>
    </row>
    <row r="86">
      <c r="A86" t="n">
        <v>6</v>
      </c>
      <c r="B86" t="n">
        <v>140</v>
      </c>
      <c r="C86" t="inlineStr">
        <is>
          <t xml:space="preserve">CONCLUIDO	</t>
        </is>
      </c>
      <c r="D86" t="n">
        <v>9.9671</v>
      </c>
      <c r="E86" t="n">
        <v>10.03</v>
      </c>
      <c r="F86" t="n">
        <v>5.62</v>
      </c>
      <c r="G86" t="n">
        <v>11.62</v>
      </c>
      <c r="H86" t="n">
        <v>0.16</v>
      </c>
      <c r="I86" t="n">
        <v>29</v>
      </c>
      <c r="J86" t="n">
        <v>277</v>
      </c>
      <c r="K86" t="n">
        <v>60.56</v>
      </c>
      <c r="L86" t="n">
        <v>2.5</v>
      </c>
      <c r="M86" t="n">
        <v>27</v>
      </c>
      <c r="N86" t="n">
        <v>73.94</v>
      </c>
      <c r="O86" t="n">
        <v>34397.15</v>
      </c>
      <c r="P86" t="n">
        <v>96.65000000000001</v>
      </c>
      <c r="Q86" t="n">
        <v>202.83</v>
      </c>
      <c r="R86" t="n">
        <v>35.45</v>
      </c>
      <c r="S86" t="n">
        <v>13.89</v>
      </c>
      <c r="T86" t="n">
        <v>8981.48</v>
      </c>
      <c r="U86" t="n">
        <v>0.39</v>
      </c>
      <c r="V86" t="n">
        <v>0.6899999999999999</v>
      </c>
      <c r="W86" t="n">
        <v>0.6899999999999999</v>
      </c>
      <c r="X86" t="n">
        <v>0.58</v>
      </c>
      <c r="Y86" t="n">
        <v>1</v>
      </c>
      <c r="Z86" t="n">
        <v>10</v>
      </c>
    </row>
    <row r="87">
      <c r="A87" t="n">
        <v>7</v>
      </c>
      <c r="B87" t="n">
        <v>140</v>
      </c>
      <c r="C87" t="inlineStr">
        <is>
          <t xml:space="preserve">CONCLUIDO	</t>
        </is>
      </c>
      <c r="D87" t="n">
        <v>10.2055</v>
      </c>
      <c r="E87" t="n">
        <v>9.800000000000001</v>
      </c>
      <c r="F87" t="n">
        <v>5.54</v>
      </c>
      <c r="G87" t="n">
        <v>12.78</v>
      </c>
      <c r="H87" t="n">
        <v>0.18</v>
      </c>
      <c r="I87" t="n">
        <v>26</v>
      </c>
      <c r="J87" t="n">
        <v>277.48</v>
      </c>
      <c r="K87" t="n">
        <v>60.56</v>
      </c>
      <c r="L87" t="n">
        <v>2.75</v>
      </c>
      <c r="M87" t="n">
        <v>24</v>
      </c>
      <c r="N87" t="n">
        <v>74.18000000000001</v>
      </c>
      <c r="O87" t="n">
        <v>34457.31</v>
      </c>
      <c r="P87" t="n">
        <v>95.17</v>
      </c>
      <c r="Q87" t="n">
        <v>202.83</v>
      </c>
      <c r="R87" t="n">
        <v>33.3</v>
      </c>
      <c r="S87" t="n">
        <v>13.89</v>
      </c>
      <c r="T87" t="n">
        <v>7920.91</v>
      </c>
      <c r="U87" t="n">
        <v>0.42</v>
      </c>
      <c r="V87" t="n">
        <v>0.7</v>
      </c>
      <c r="W87" t="n">
        <v>0.68</v>
      </c>
      <c r="X87" t="n">
        <v>0.5</v>
      </c>
      <c r="Y87" t="n">
        <v>1</v>
      </c>
      <c r="Z87" t="n">
        <v>10</v>
      </c>
    </row>
    <row r="88">
      <c r="A88" t="n">
        <v>8</v>
      </c>
      <c r="B88" t="n">
        <v>140</v>
      </c>
      <c r="C88" t="inlineStr">
        <is>
          <t xml:space="preserve">CONCLUIDO	</t>
        </is>
      </c>
      <c r="D88" t="n">
        <v>10.3582</v>
      </c>
      <c r="E88" t="n">
        <v>9.65</v>
      </c>
      <c r="F88" t="n">
        <v>5.5</v>
      </c>
      <c r="G88" t="n">
        <v>13.75</v>
      </c>
      <c r="H88" t="n">
        <v>0.19</v>
      </c>
      <c r="I88" t="n">
        <v>24</v>
      </c>
      <c r="J88" t="n">
        <v>277.97</v>
      </c>
      <c r="K88" t="n">
        <v>60.56</v>
      </c>
      <c r="L88" t="n">
        <v>3</v>
      </c>
      <c r="M88" t="n">
        <v>22</v>
      </c>
      <c r="N88" t="n">
        <v>74.42</v>
      </c>
      <c r="O88" t="n">
        <v>34517.57</v>
      </c>
      <c r="P88" t="n">
        <v>94.34</v>
      </c>
      <c r="Q88" t="n">
        <v>202.84</v>
      </c>
      <c r="R88" t="n">
        <v>32.05</v>
      </c>
      <c r="S88" t="n">
        <v>13.89</v>
      </c>
      <c r="T88" t="n">
        <v>7306.35</v>
      </c>
      <c r="U88" t="n">
        <v>0.43</v>
      </c>
      <c r="V88" t="n">
        <v>0.7</v>
      </c>
      <c r="W88" t="n">
        <v>0.67</v>
      </c>
      <c r="X88" t="n">
        <v>0.46</v>
      </c>
      <c r="Y88" t="n">
        <v>1</v>
      </c>
      <c r="Z88" t="n">
        <v>10</v>
      </c>
    </row>
    <row r="89">
      <c r="A89" t="n">
        <v>9</v>
      </c>
      <c r="B89" t="n">
        <v>140</v>
      </c>
      <c r="C89" t="inlineStr">
        <is>
          <t xml:space="preserve">CONCLUIDO	</t>
        </is>
      </c>
      <c r="D89" t="n">
        <v>10.5119</v>
      </c>
      <c r="E89" t="n">
        <v>9.51</v>
      </c>
      <c r="F89" t="n">
        <v>5.46</v>
      </c>
      <c r="G89" t="n">
        <v>14.9</v>
      </c>
      <c r="H89" t="n">
        <v>0.21</v>
      </c>
      <c r="I89" t="n">
        <v>22</v>
      </c>
      <c r="J89" t="n">
        <v>278.46</v>
      </c>
      <c r="K89" t="n">
        <v>60.56</v>
      </c>
      <c r="L89" t="n">
        <v>3.25</v>
      </c>
      <c r="M89" t="n">
        <v>20</v>
      </c>
      <c r="N89" t="n">
        <v>74.66</v>
      </c>
      <c r="O89" t="n">
        <v>34577.92</v>
      </c>
      <c r="P89" t="n">
        <v>93.63</v>
      </c>
      <c r="Q89" t="n">
        <v>202.87</v>
      </c>
      <c r="R89" t="n">
        <v>30.88</v>
      </c>
      <c r="S89" t="n">
        <v>13.89</v>
      </c>
      <c r="T89" t="n">
        <v>6727.77</v>
      </c>
      <c r="U89" t="n">
        <v>0.45</v>
      </c>
      <c r="V89" t="n">
        <v>0.71</v>
      </c>
      <c r="W89" t="n">
        <v>0.67</v>
      </c>
      <c r="X89" t="n">
        <v>0.42</v>
      </c>
      <c r="Y89" t="n">
        <v>1</v>
      </c>
      <c r="Z89" t="n">
        <v>10</v>
      </c>
    </row>
    <row r="90">
      <c r="A90" t="n">
        <v>10</v>
      </c>
      <c r="B90" t="n">
        <v>140</v>
      </c>
      <c r="C90" t="inlineStr">
        <is>
          <t xml:space="preserve">CONCLUIDO	</t>
        </is>
      </c>
      <c r="D90" t="n">
        <v>10.6749</v>
      </c>
      <c r="E90" t="n">
        <v>9.369999999999999</v>
      </c>
      <c r="F90" t="n">
        <v>5.42</v>
      </c>
      <c r="G90" t="n">
        <v>16.27</v>
      </c>
      <c r="H90" t="n">
        <v>0.22</v>
      </c>
      <c r="I90" t="n">
        <v>20</v>
      </c>
      <c r="J90" t="n">
        <v>278.95</v>
      </c>
      <c r="K90" t="n">
        <v>60.56</v>
      </c>
      <c r="L90" t="n">
        <v>3.5</v>
      </c>
      <c r="M90" t="n">
        <v>18</v>
      </c>
      <c r="N90" t="n">
        <v>74.90000000000001</v>
      </c>
      <c r="O90" t="n">
        <v>34638.36</v>
      </c>
      <c r="P90" t="n">
        <v>92.84</v>
      </c>
      <c r="Q90" t="n">
        <v>202.83</v>
      </c>
      <c r="R90" t="n">
        <v>29.56</v>
      </c>
      <c r="S90" t="n">
        <v>13.89</v>
      </c>
      <c r="T90" t="n">
        <v>6077.92</v>
      </c>
      <c r="U90" t="n">
        <v>0.47</v>
      </c>
      <c r="V90" t="n">
        <v>0.71</v>
      </c>
      <c r="W90" t="n">
        <v>0.67</v>
      </c>
      <c r="X90" t="n">
        <v>0.38</v>
      </c>
      <c r="Y90" t="n">
        <v>1</v>
      </c>
      <c r="Z90" t="n">
        <v>10</v>
      </c>
    </row>
    <row r="91">
      <c r="A91" t="n">
        <v>11</v>
      </c>
      <c r="B91" t="n">
        <v>140</v>
      </c>
      <c r="C91" t="inlineStr">
        <is>
          <t xml:space="preserve">CONCLUIDO	</t>
        </is>
      </c>
      <c r="D91" t="n">
        <v>10.7495</v>
      </c>
      <c r="E91" t="n">
        <v>9.300000000000001</v>
      </c>
      <c r="F91" t="n">
        <v>5.41</v>
      </c>
      <c r="G91" t="n">
        <v>17.08</v>
      </c>
      <c r="H91" t="n">
        <v>0.24</v>
      </c>
      <c r="I91" t="n">
        <v>19</v>
      </c>
      <c r="J91" t="n">
        <v>279.44</v>
      </c>
      <c r="K91" t="n">
        <v>60.56</v>
      </c>
      <c r="L91" t="n">
        <v>3.75</v>
      </c>
      <c r="M91" t="n">
        <v>17</v>
      </c>
      <c r="N91" t="n">
        <v>75.14</v>
      </c>
      <c r="O91" t="n">
        <v>34698.9</v>
      </c>
      <c r="P91" t="n">
        <v>92.62</v>
      </c>
      <c r="Q91" t="n">
        <v>202.89</v>
      </c>
      <c r="R91" t="n">
        <v>29.06</v>
      </c>
      <c r="S91" t="n">
        <v>13.89</v>
      </c>
      <c r="T91" t="n">
        <v>5836.76</v>
      </c>
      <c r="U91" t="n">
        <v>0.48</v>
      </c>
      <c r="V91" t="n">
        <v>0.72</v>
      </c>
      <c r="W91" t="n">
        <v>0.67</v>
      </c>
      <c r="X91" t="n">
        <v>0.37</v>
      </c>
      <c r="Y91" t="n">
        <v>1</v>
      </c>
      <c r="Z91" t="n">
        <v>10</v>
      </c>
    </row>
    <row r="92">
      <c r="A92" t="n">
        <v>12</v>
      </c>
      <c r="B92" t="n">
        <v>140</v>
      </c>
      <c r="C92" t="inlineStr">
        <is>
          <t xml:space="preserve">CONCLUIDO	</t>
        </is>
      </c>
      <c r="D92" t="n">
        <v>10.8401</v>
      </c>
      <c r="E92" t="n">
        <v>9.220000000000001</v>
      </c>
      <c r="F92" t="n">
        <v>5.38</v>
      </c>
      <c r="G92" t="n">
        <v>17.95</v>
      </c>
      <c r="H92" t="n">
        <v>0.25</v>
      </c>
      <c r="I92" t="n">
        <v>18</v>
      </c>
      <c r="J92" t="n">
        <v>279.94</v>
      </c>
      <c r="K92" t="n">
        <v>60.56</v>
      </c>
      <c r="L92" t="n">
        <v>4</v>
      </c>
      <c r="M92" t="n">
        <v>16</v>
      </c>
      <c r="N92" t="n">
        <v>75.38</v>
      </c>
      <c r="O92" t="n">
        <v>34759.54</v>
      </c>
      <c r="P92" t="n">
        <v>92.09999999999999</v>
      </c>
      <c r="Q92" t="n">
        <v>202.88</v>
      </c>
      <c r="R92" t="n">
        <v>28.24</v>
      </c>
      <c r="S92" t="n">
        <v>13.89</v>
      </c>
      <c r="T92" t="n">
        <v>5431.52</v>
      </c>
      <c r="U92" t="n">
        <v>0.49</v>
      </c>
      <c r="V92" t="n">
        <v>0.72</v>
      </c>
      <c r="W92" t="n">
        <v>0.67</v>
      </c>
      <c r="X92" t="n">
        <v>0.35</v>
      </c>
      <c r="Y92" t="n">
        <v>1</v>
      </c>
      <c r="Z92" t="n">
        <v>10</v>
      </c>
    </row>
    <row r="93">
      <c r="A93" t="n">
        <v>13</v>
      </c>
      <c r="B93" t="n">
        <v>140</v>
      </c>
      <c r="C93" t="inlineStr">
        <is>
          <t xml:space="preserve">CONCLUIDO	</t>
        </is>
      </c>
      <c r="D93" t="n">
        <v>10.9167</v>
      </c>
      <c r="E93" t="n">
        <v>9.16</v>
      </c>
      <c r="F93" t="n">
        <v>5.37</v>
      </c>
      <c r="G93" t="n">
        <v>18.96</v>
      </c>
      <c r="H93" t="n">
        <v>0.27</v>
      </c>
      <c r="I93" t="n">
        <v>17</v>
      </c>
      <c r="J93" t="n">
        <v>280.43</v>
      </c>
      <c r="K93" t="n">
        <v>60.56</v>
      </c>
      <c r="L93" t="n">
        <v>4.25</v>
      </c>
      <c r="M93" t="n">
        <v>15</v>
      </c>
      <c r="N93" t="n">
        <v>75.62</v>
      </c>
      <c r="O93" t="n">
        <v>34820.27</v>
      </c>
      <c r="P93" t="n">
        <v>91.73</v>
      </c>
      <c r="Q93" t="n">
        <v>202.83</v>
      </c>
      <c r="R93" t="n">
        <v>28.01</v>
      </c>
      <c r="S93" t="n">
        <v>13.89</v>
      </c>
      <c r="T93" t="n">
        <v>5318.09</v>
      </c>
      <c r="U93" t="n">
        <v>0.5</v>
      </c>
      <c r="V93" t="n">
        <v>0.72</v>
      </c>
      <c r="W93" t="n">
        <v>0.66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140</v>
      </c>
      <c r="C94" t="inlineStr">
        <is>
          <t xml:space="preserve">CONCLUIDO	</t>
        </is>
      </c>
      <c r="D94" t="n">
        <v>11.0152</v>
      </c>
      <c r="E94" t="n">
        <v>9.08</v>
      </c>
      <c r="F94" t="n">
        <v>5.34</v>
      </c>
      <c r="G94" t="n">
        <v>20.03</v>
      </c>
      <c r="H94" t="n">
        <v>0.29</v>
      </c>
      <c r="I94" t="n">
        <v>16</v>
      </c>
      <c r="J94" t="n">
        <v>280.92</v>
      </c>
      <c r="K94" t="n">
        <v>60.56</v>
      </c>
      <c r="L94" t="n">
        <v>4.5</v>
      </c>
      <c r="M94" t="n">
        <v>14</v>
      </c>
      <c r="N94" t="n">
        <v>75.87</v>
      </c>
      <c r="O94" t="n">
        <v>34881.09</v>
      </c>
      <c r="P94" t="n">
        <v>91.09999999999999</v>
      </c>
      <c r="Q94" t="n">
        <v>202.85</v>
      </c>
      <c r="R94" t="n">
        <v>27.18</v>
      </c>
      <c r="S94" t="n">
        <v>13.89</v>
      </c>
      <c r="T94" t="n">
        <v>4907.48</v>
      </c>
      <c r="U94" t="n">
        <v>0.51</v>
      </c>
      <c r="V94" t="n">
        <v>0.72</v>
      </c>
      <c r="W94" t="n">
        <v>0.66</v>
      </c>
      <c r="X94" t="n">
        <v>0.3</v>
      </c>
      <c r="Y94" t="n">
        <v>1</v>
      </c>
      <c r="Z94" t="n">
        <v>10</v>
      </c>
    </row>
    <row r="95">
      <c r="A95" t="n">
        <v>15</v>
      </c>
      <c r="B95" t="n">
        <v>140</v>
      </c>
      <c r="C95" t="inlineStr">
        <is>
          <t xml:space="preserve">CONCLUIDO	</t>
        </is>
      </c>
      <c r="D95" t="n">
        <v>11.093</v>
      </c>
      <c r="E95" t="n">
        <v>9.01</v>
      </c>
      <c r="F95" t="n">
        <v>5.33</v>
      </c>
      <c r="G95" t="n">
        <v>21.32</v>
      </c>
      <c r="H95" t="n">
        <v>0.3</v>
      </c>
      <c r="I95" t="n">
        <v>15</v>
      </c>
      <c r="J95" t="n">
        <v>281.41</v>
      </c>
      <c r="K95" t="n">
        <v>60.56</v>
      </c>
      <c r="L95" t="n">
        <v>4.75</v>
      </c>
      <c r="M95" t="n">
        <v>13</v>
      </c>
      <c r="N95" t="n">
        <v>76.11</v>
      </c>
      <c r="O95" t="n">
        <v>34942.02</v>
      </c>
      <c r="P95" t="n">
        <v>90.83</v>
      </c>
      <c r="Q95" t="n">
        <v>202.83</v>
      </c>
      <c r="R95" t="n">
        <v>26.86</v>
      </c>
      <c r="S95" t="n">
        <v>13.89</v>
      </c>
      <c r="T95" t="n">
        <v>4754.35</v>
      </c>
      <c r="U95" t="n">
        <v>0.52</v>
      </c>
      <c r="V95" t="n">
        <v>0.73</v>
      </c>
      <c r="W95" t="n">
        <v>0.66</v>
      </c>
      <c r="X95" t="n">
        <v>0.29</v>
      </c>
      <c r="Y95" t="n">
        <v>1</v>
      </c>
      <c r="Z95" t="n">
        <v>10</v>
      </c>
    </row>
    <row r="96">
      <c r="A96" t="n">
        <v>16</v>
      </c>
      <c r="B96" t="n">
        <v>140</v>
      </c>
      <c r="C96" t="inlineStr">
        <is>
          <t xml:space="preserve">CONCLUIDO	</t>
        </is>
      </c>
      <c r="D96" t="n">
        <v>11.1933</v>
      </c>
      <c r="E96" t="n">
        <v>8.93</v>
      </c>
      <c r="F96" t="n">
        <v>5.3</v>
      </c>
      <c r="G96" t="n">
        <v>22.72</v>
      </c>
      <c r="H96" t="n">
        <v>0.32</v>
      </c>
      <c r="I96" t="n">
        <v>14</v>
      </c>
      <c r="J96" t="n">
        <v>281.91</v>
      </c>
      <c r="K96" t="n">
        <v>60.56</v>
      </c>
      <c r="L96" t="n">
        <v>5</v>
      </c>
      <c r="M96" t="n">
        <v>12</v>
      </c>
      <c r="N96" t="n">
        <v>76.34999999999999</v>
      </c>
      <c r="O96" t="n">
        <v>35003.04</v>
      </c>
      <c r="P96" t="n">
        <v>90.22</v>
      </c>
      <c r="Q96" t="n">
        <v>202.84</v>
      </c>
      <c r="R96" t="n">
        <v>25.87</v>
      </c>
      <c r="S96" t="n">
        <v>13.89</v>
      </c>
      <c r="T96" t="n">
        <v>4266.92</v>
      </c>
      <c r="U96" t="n">
        <v>0.54</v>
      </c>
      <c r="V96" t="n">
        <v>0.73</v>
      </c>
      <c r="W96" t="n">
        <v>0.66</v>
      </c>
      <c r="X96" t="n">
        <v>0.26</v>
      </c>
      <c r="Y96" t="n">
        <v>1</v>
      </c>
      <c r="Z96" t="n">
        <v>10</v>
      </c>
    </row>
    <row r="97">
      <c r="A97" t="n">
        <v>17</v>
      </c>
      <c r="B97" t="n">
        <v>140</v>
      </c>
      <c r="C97" t="inlineStr">
        <is>
          <t xml:space="preserve">CONCLUIDO	</t>
        </is>
      </c>
      <c r="D97" t="n">
        <v>11.202</v>
      </c>
      <c r="E97" t="n">
        <v>8.93</v>
      </c>
      <c r="F97" t="n">
        <v>5.29</v>
      </c>
      <c r="G97" t="n">
        <v>22.69</v>
      </c>
      <c r="H97" t="n">
        <v>0.33</v>
      </c>
      <c r="I97" t="n">
        <v>14</v>
      </c>
      <c r="J97" t="n">
        <v>282.4</v>
      </c>
      <c r="K97" t="n">
        <v>60.56</v>
      </c>
      <c r="L97" t="n">
        <v>5.25</v>
      </c>
      <c r="M97" t="n">
        <v>12</v>
      </c>
      <c r="N97" t="n">
        <v>76.59999999999999</v>
      </c>
      <c r="O97" t="n">
        <v>35064.15</v>
      </c>
      <c r="P97" t="n">
        <v>90.09</v>
      </c>
      <c r="Q97" t="n">
        <v>202.85</v>
      </c>
      <c r="R97" t="n">
        <v>25.8</v>
      </c>
      <c r="S97" t="n">
        <v>13.89</v>
      </c>
      <c r="T97" t="n">
        <v>4228.19</v>
      </c>
      <c r="U97" t="n">
        <v>0.54</v>
      </c>
      <c r="V97" t="n">
        <v>0.73</v>
      </c>
      <c r="W97" t="n">
        <v>0.65</v>
      </c>
      <c r="X97" t="n">
        <v>0.26</v>
      </c>
      <c r="Y97" t="n">
        <v>1</v>
      </c>
      <c r="Z97" t="n">
        <v>10</v>
      </c>
    </row>
    <row r="98">
      <c r="A98" t="n">
        <v>18</v>
      </c>
      <c r="B98" t="n">
        <v>140</v>
      </c>
      <c r="C98" t="inlineStr">
        <is>
          <t xml:space="preserve">CONCLUIDO	</t>
        </is>
      </c>
      <c r="D98" t="n">
        <v>11.2839</v>
      </c>
      <c r="E98" t="n">
        <v>8.859999999999999</v>
      </c>
      <c r="F98" t="n">
        <v>5.28</v>
      </c>
      <c r="G98" t="n">
        <v>24.38</v>
      </c>
      <c r="H98" t="n">
        <v>0.35</v>
      </c>
      <c r="I98" t="n">
        <v>13</v>
      </c>
      <c r="J98" t="n">
        <v>282.9</v>
      </c>
      <c r="K98" t="n">
        <v>60.56</v>
      </c>
      <c r="L98" t="n">
        <v>5.5</v>
      </c>
      <c r="M98" t="n">
        <v>11</v>
      </c>
      <c r="N98" t="n">
        <v>76.84999999999999</v>
      </c>
      <c r="O98" t="n">
        <v>35125.37</v>
      </c>
      <c r="P98" t="n">
        <v>89.78</v>
      </c>
      <c r="Q98" t="n">
        <v>202.82</v>
      </c>
      <c r="R98" t="n">
        <v>25.14</v>
      </c>
      <c r="S98" t="n">
        <v>13.89</v>
      </c>
      <c r="T98" t="n">
        <v>3905.88</v>
      </c>
      <c r="U98" t="n">
        <v>0.55</v>
      </c>
      <c r="V98" t="n">
        <v>0.73</v>
      </c>
      <c r="W98" t="n">
        <v>0.66</v>
      </c>
      <c r="X98" t="n">
        <v>0.24</v>
      </c>
      <c r="Y98" t="n">
        <v>1</v>
      </c>
      <c r="Z98" t="n">
        <v>10</v>
      </c>
    </row>
    <row r="99">
      <c r="A99" t="n">
        <v>19</v>
      </c>
      <c r="B99" t="n">
        <v>140</v>
      </c>
      <c r="C99" t="inlineStr">
        <is>
          <t xml:space="preserve">CONCLUIDO	</t>
        </is>
      </c>
      <c r="D99" t="n">
        <v>11.287</v>
      </c>
      <c r="E99" t="n">
        <v>8.859999999999999</v>
      </c>
      <c r="F99" t="n">
        <v>5.28</v>
      </c>
      <c r="G99" t="n">
        <v>24.37</v>
      </c>
      <c r="H99" t="n">
        <v>0.36</v>
      </c>
      <c r="I99" t="n">
        <v>13</v>
      </c>
      <c r="J99" t="n">
        <v>283.4</v>
      </c>
      <c r="K99" t="n">
        <v>60.56</v>
      </c>
      <c r="L99" t="n">
        <v>5.75</v>
      </c>
      <c r="M99" t="n">
        <v>11</v>
      </c>
      <c r="N99" t="n">
        <v>77.09</v>
      </c>
      <c r="O99" t="n">
        <v>35186.68</v>
      </c>
      <c r="P99" t="n">
        <v>89.63</v>
      </c>
      <c r="Q99" t="n">
        <v>202.83</v>
      </c>
      <c r="R99" t="n">
        <v>25.16</v>
      </c>
      <c r="S99" t="n">
        <v>13.89</v>
      </c>
      <c r="T99" t="n">
        <v>3914.44</v>
      </c>
      <c r="U99" t="n">
        <v>0.55</v>
      </c>
      <c r="V99" t="n">
        <v>0.73</v>
      </c>
      <c r="W99" t="n">
        <v>0.66</v>
      </c>
      <c r="X99" t="n">
        <v>0.24</v>
      </c>
      <c r="Y99" t="n">
        <v>1</v>
      </c>
      <c r="Z99" t="n">
        <v>10</v>
      </c>
    </row>
    <row r="100">
      <c r="A100" t="n">
        <v>20</v>
      </c>
      <c r="B100" t="n">
        <v>140</v>
      </c>
      <c r="C100" t="inlineStr">
        <is>
          <t xml:space="preserve">CONCLUIDO	</t>
        </is>
      </c>
      <c r="D100" t="n">
        <v>11.3794</v>
      </c>
      <c r="E100" t="n">
        <v>8.789999999999999</v>
      </c>
      <c r="F100" t="n">
        <v>5.26</v>
      </c>
      <c r="G100" t="n">
        <v>26.3</v>
      </c>
      <c r="H100" t="n">
        <v>0.38</v>
      </c>
      <c r="I100" t="n">
        <v>12</v>
      </c>
      <c r="J100" t="n">
        <v>283.9</v>
      </c>
      <c r="K100" t="n">
        <v>60.56</v>
      </c>
      <c r="L100" t="n">
        <v>6</v>
      </c>
      <c r="M100" t="n">
        <v>10</v>
      </c>
      <c r="N100" t="n">
        <v>77.34</v>
      </c>
      <c r="O100" t="n">
        <v>35248.1</v>
      </c>
      <c r="P100" t="n">
        <v>89.37</v>
      </c>
      <c r="Q100" t="n">
        <v>202.81</v>
      </c>
      <c r="R100" t="n">
        <v>24.55</v>
      </c>
      <c r="S100" t="n">
        <v>13.89</v>
      </c>
      <c r="T100" t="n">
        <v>3616.62</v>
      </c>
      <c r="U100" t="n">
        <v>0.57</v>
      </c>
      <c r="V100" t="n">
        <v>0.74</v>
      </c>
      <c r="W100" t="n">
        <v>0.66</v>
      </c>
      <c r="X100" t="n">
        <v>0.22</v>
      </c>
      <c r="Y100" t="n">
        <v>1</v>
      </c>
      <c r="Z100" t="n">
        <v>10</v>
      </c>
    </row>
    <row r="101">
      <c r="A101" t="n">
        <v>21</v>
      </c>
      <c r="B101" t="n">
        <v>140</v>
      </c>
      <c r="C101" t="inlineStr">
        <is>
          <t xml:space="preserve">CONCLUIDO	</t>
        </is>
      </c>
      <c r="D101" t="n">
        <v>11.3751</v>
      </c>
      <c r="E101" t="n">
        <v>8.789999999999999</v>
      </c>
      <c r="F101" t="n">
        <v>5.26</v>
      </c>
      <c r="G101" t="n">
        <v>26.32</v>
      </c>
      <c r="H101" t="n">
        <v>0.39</v>
      </c>
      <c r="I101" t="n">
        <v>12</v>
      </c>
      <c r="J101" t="n">
        <v>284.4</v>
      </c>
      <c r="K101" t="n">
        <v>60.56</v>
      </c>
      <c r="L101" t="n">
        <v>6.25</v>
      </c>
      <c r="M101" t="n">
        <v>10</v>
      </c>
      <c r="N101" t="n">
        <v>77.59</v>
      </c>
      <c r="O101" t="n">
        <v>35309.61</v>
      </c>
      <c r="P101" t="n">
        <v>89.22</v>
      </c>
      <c r="Q101" t="n">
        <v>202.81</v>
      </c>
      <c r="R101" t="n">
        <v>24.72</v>
      </c>
      <c r="S101" t="n">
        <v>13.89</v>
      </c>
      <c r="T101" t="n">
        <v>3701.47</v>
      </c>
      <c r="U101" t="n">
        <v>0.5600000000000001</v>
      </c>
      <c r="V101" t="n">
        <v>0.73</v>
      </c>
      <c r="W101" t="n">
        <v>0.65</v>
      </c>
      <c r="X101" t="n">
        <v>0.23</v>
      </c>
      <c r="Y101" t="n">
        <v>1</v>
      </c>
      <c r="Z101" t="n">
        <v>10</v>
      </c>
    </row>
    <row r="102">
      <c r="A102" t="n">
        <v>22</v>
      </c>
      <c r="B102" t="n">
        <v>140</v>
      </c>
      <c r="C102" t="inlineStr">
        <is>
          <t xml:space="preserve">CONCLUIDO	</t>
        </is>
      </c>
      <c r="D102" t="n">
        <v>11.4734</v>
      </c>
      <c r="E102" t="n">
        <v>8.720000000000001</v>
      </c>
      <c r="F102" t="n">
        <v>5.24</v>
      </c>
      <c r="G102" t="n">
        <v>28.58</v>
      </c>
      <c r="H102" t="n">
        <v>0.41</v>
      </c>
      <c r="I102" t="n">
        <v>11</v>
      </c>
      <c r="J102" t="n">
        <v>284.89</v>
      </c>
      <c r="K102" t="n">
        <v>60.56</v>
      </c>
      <c r="L102" t="n">
        <v>6.5</v>
      </c>
      <c r="M102" t="n">
        <v>9</v>
      </c>
      <c r="N102" t="n">
        <v>77.84</v>
      </c>
      <c r="O102" t="n">
        <v>35371.22</v>
      </c>
      <c r="P102" t="n">
        <v>88.7</v>
      </c>
      <c r="Q102" t="n">
        <v>202.82</v>
      </c>
      <c r="R102" t="n">
        <v>23.89</v>
      </c>
      <c r="S102" t="n">
        <v>13.89</v>
      </c>
      <c r="T102" t="n">
        <v>3289.97</v>
      </c>
      <c r="U102" t="n">
        <v>0.58</v>
      </c>
      <c r="V102" t="n">
        <v>0.74</v>
      </c>
      <c r="W102" t="n">
        <v>0.66</v>
      </c>
      <c r="X102" t="n">
        <v>0.2</v>
      </c>
      <c r="Y102" t="n">
        <v>1</v>
      </c>
      <c r="Z102" t="n">
        <v>10</v>
      </c>
    </row>
    <row r="103">
      <c r="A103" t="n">
        <v>23</v>
      </c>
      <c r="B103" t="n">
        <v>140</v>
      </c>
      <c r="C103" t="inlineStr">
        <is>
          <t xml:space="preserve">CONCLUIDO	</t>
        </is>
      </c>
      <c r="D103" t="n">
        <v>11.4661</v>
      </c>
      <c r="E103" t="n">
        <v>8.720000000000001</v>
      </c>
      <c r="F103" t="n">
        <v>5.25</v>
      </c>
      <c r="G103" t="n">
        <v>28.61</v>
      </c>
      <c r="H103" t="n">
        <v>0.42</v>
      </c>
      <c r="I103" t="n">
        <v>11</v>
      </c>
      <c r="J103" t="n">
        <v>285.39</v>
      </c>
      <c r="K103" t="n">
        <v>60.56</v>
      </c>
      <c r="L103" t="n">
        <v>6.75</v>
      </c>
      <c r="M103" t="n">
        <v>9</v>
      </c>
      <c r="N103" t="n">
        <v>78.09</v>
      </c>
      <c r="O103" t="n">
        <v>35432.93</v>
      </c>
      <c r="P103" t="n">
        <v>88.76000000000001</v>
      </c>
      <c r="Q103" t="n">
        <v>202.82</v>
      </c>
      <c r="R103" t="n">
        <v>24.02</v>
      </c>
      <c r="S103" t="n">
        <v>13.89</v>
      </c>
      <c r="T103" t="n">
        <v>3356.44</v>
      </c>
      <c r="U103" t="n">
        <v>0.58</v>
      </c>
      <c r="V103" t="n">
        <v>0.74</v>
      </c>
      <c r="W103" t="n">
        <v>0.66</v>
      </c>
      <c r="X103" t="n">
        <v>0.21</v>
      </c>
      <c r="Y103" t="n">
        <v>1</v>
      </c>
      <c r="Z103" t="n">
        <v>10</v>
      </c>
    </row>
    <row r="104">
      <c r="A104" t="n">
        <v>24</v>
      </c>
      <c r="B104" t="n">
        <v>140</v>
      </c>
      <c r="C104" t="inlineStr">
        <is>
          <t xml:space="preserve">CONCLUIDO	</t>
        </is>
      </c>
      <c r="D104" t="n">
        <v>11.5722</v>
      </c>
      <c r="E104" t="n">
        <v>8.640000000000001</v>
      </c>
      <c r="F104" t="n">
        <v>5.22</v>
      </c>
      <c r="G104" t="n">
        <v>31.31</v>
      </c>
      <c r="H104" t="n">
        <v>0.44</v>
      </c>
      <c r="I104" t="n">
        <v>10</v>
      </c>
      <c r="J104" t="n">
        <v>285.9</v>
      </c>
      <c r="K104" t="n">
        <v>60.56</v>
      </c>
      <c r="L104" t="n">
        <v>7</v>
      </c>
      <c r="M104" t="n">
        <v>8</v>
      </c>
      <c r="N104" t="n">
        <v>78.34</v>
      </c>
      <c r="O104" t="n">
        <v>35494.74</v>
      </c>
      <c r="P104" t="n">
        <v>88.08</v>
      </c>
      <c r="Q104" t="n">
        <v>202.82</v>
      </c>
      <c r="R104" t="n">
        <v>23.08</v>
      </c>
      <c r="S104" t="n">
        <v>13.89</v>
      </c>
      <c r="T104" t="n">
        <v>2889.2</v>
      </c>
      <c r="U104" t="n">
        <v>0.6</v>
      </c>
      <c r="V104" t="n">
        <v>0.74</v>
      </c>
      <c r="W104" t="n">
        <v>0.66</v>
      </c>
      <c r="X104" t="n">
        <v>0.18</v>
      </c>
      <c r="Y104" t="n">
        <v>1</v>
      </c>
      <c r="Z104" t="n">
        <v>10</v>
      </c>
    </row>
    <row r="105">
      <c r="A105" t="n">
        <v>25</v>
      </c>
      <c r="B105" t="n">
        <v>140</v>
      </c>
      <c r="C105" t="inlineStr">
        <is>
          <t xml:space="preserve">CONCLUIDO	</t>
        </is>
      </c>
      <c r="D105" t="n">
        <v>11.5741</v>
      </c>
      <c r="E105" t="n">
        <v>8.640000000000001</v>
      </c>
      <c r="F105" t="n">
        <v>5.22</v>
      </c>
      <c r="G105" t="n">
        <v>31.3</v>
      </c>
      <c r="H105" t="n">
        <v>0.45</v>
      </c>
      <c r="I105" t="n">
        <v>10</v>
      </c>
      <c r="J105" t="n">
        <v>286.4</v>
      </c>
      <c r="K105" t="n">
        <v>60.56</v>
      </c>
      <c r="L105" t="n">
        <v>7.25</v>
      </c>
      <c r="M105" t="n">
        <v>8</v>
      </c>
      <c r="N105" t="n">
        <v>78.59</v>
      </c>
      <c r="O105" t="n">
        <v>35556.78</v>
      </c>
      <c r="P105" t="n">
        <v>88.01000000000001</v>
      </c>
      <c r="Q105" t="n">
        <v>202.81</v>
      </c>
      <c r="R105" t="n">
        <v>23.28</v>
      </c>
      <c r="S105" t="n">
        <v>13.89</v>
      </c>
      <c r="T105" t="n">
        <v>2989.02</v>
      </c>
      <c r="U105" t="n">
        <v>0.6</v>
      </c>
      <c r="V105" t="n">
        <v>0.74</v>
      </c>
      <c r="W105" t="n">
        <v>0.65</v>
      </c>
      <c r="X105" t="n">
        <v>0.18</v>
      </c>
      <c r="Y105" t="n">
        <v>1</v>
      </c>
      <c r="Z105" t="n">
        <v>10</v>
      </c>
    </row>
    <row r="106">
      <c r="A106" t="n">
        <v>26</v>
      </c>
      <c r="B106" t="n">
        <v>140</v>
      </c>
      <c r="C106" t="inlineStr">
        <is>
          <t xml:space="preserve">CONCLUIDO	</t>
        </is>
      </c>
      <c r="D106" t="n">
        <v>11.5845</v>
      </c>
      <c r="E106" t="n">
        <v>8.630000000000001</v>
      </c>
      <c r="F106" t="n">
        <v>5.21</v>
      </c>
      <c r="G106" t="n">
        <v>31.25</v>
      </c>
      <c r="H106" t="n">
        <v>0.47</v>
      </c>
      <c r="I106" t="n">
        <v>10</v>
      </c>
      <c r="J106" t="n">
        <v>286.9</v>
      </c>
      <c r="K106" t="n">
        <v>60.56</v>
      </c>
      <c r="L106" t="n">
        <v>7.5</v>
      </c>
      <c r="M106" t="n">
        <v>8</v>
      </c>
      <c r="N106" t="n">
        <v>78.84999999999999</v>
      </c>
      <c r="O106" t="n">
        <v>35618.8</v>
      </c>
      <c r="P106" t="n">
        <v>87.95999999999999</v>
      </c>
      <c r="Q106" t="n">
        <v>202.81</v>
      </c>
      <c r="R106" t="n">
        <v>22.88</v>
      </c>
      <c r="S106" t="n">
        <v>13.89</v>
      </c>
      <c r="T106" t="n">
        <v>2789.59</v>
      </c>
      <c r="U106" t="n">
        <v>0.61</v>
      </c>
      <c r="V106" t="n">
        <v>0.74</v>
      </c>
      <c r="W106" t="n">
        <v>0.65</v>
      </c>
      <c r="X106" t="n">
        <v>0.17</v>
      </c>
      <c r="Y106" t="n">
        <v>1</v>
      </c>
      <c r="Z106" t="n">
        <v>10</v>
      </c>
    </row>
    <row r="107">
      <c r="A107" t="n">
        <v>27</v>
      </c>
      <c r="B107" t="n">
        <v>140</v>
      </c>
      <c r="C107" t="inlineStr">
        <is>
          <t xml:space="preserve">CONCLUIDO	</t>
        </is>
      </c>
      <c r="D107" t="n">
        <v>11.5759</v>
      </c>
      <c r="E107" t="n">
        <v>8.640000000000001</v>
      </c>
      <c r="F107" t="n">
        <v>5.22</v>
      </c>
      <c r="G107" t="n">
        <v>31.29</v>
      </c>
      <c r="H107" t="n">
        <v>0.48</v>
      </c>
      <c r="I107" t="n">
        <v>10</v>
      </c>
      <c r="J107" t="n">
        <v>287.41</v>
      </c>
      <c r="K107" t="n">
        <v>60.56</v>
      </c>
      <c r="L107" t="n">
        <v>7.75</v>
      </c>
      <c r="M107" t="n">
        <v>8</v>
      </c>
      <c r="N107" t="n">
        <v>79.09999999999999</v>
      </c>
      <c r="O107" t="n">
        <v>35680.92</v>
      </c>
      <c r="P107" t="n">
        <v>87.89</v>
      </c>
      <c r="Q107" t="n">
        <v>202.84</v>
      </c>
      <c r="R107" t="n">
        <v>23.2</v>
      </c>
      <c r="S107" t="n">
        <v>13.89</v>
      </c>
      <c r="T107" t="n">
        <v>2950.89</v>
      </c>
      <c r="U107" t="n">
        <v>0.6</v>
      </c>
      <c r="V107" t="n">
        <v>0.74</v>
      </c>
      <c r="W107" t="n">
        <v>0.65</v>
      </c>
      <c r="X107" t="n">
        <v>0.18</v>
      </c>
      <c r="Y107" t="n">
        <v>1</v>
      </c>
      <c r="Z107" t="n">
        <v>10</v>
      </c>
    </row>
    <row r="108">
      <c r="A108" t="n">
        <v>28</v>
      </c>
      <c r="B108" t="n">
        <v>140</v>
      </c>
      <c r="C108" t="inlineStr">
        <is>
          <t xml:space="preserve">CONCLUIDO	</t>
        </is>
      </c>
      <c r="D108" t="n">
        <v>11.6697</v>
      </c>
      <c r="E108" t="n">
        <v>8.57</v>
      </c>
      <c r="F108" t="n">
        <v>5.2</v>
      </c>
      <c r="G108" t="n">
        <v>34.65</v>
      </c>
      <c r="H108" t="n">
        <v>0.49</v>
      </c>
      <c r="I108" t="n">
        <v>9</v>
      </c>
      <c r="J108" t="n">
        <v>287.91</v>
      </c>
      <c r="K108" t="n">
        <v>60.56</v>
      </c>
      <c r="L108" t="n">
        <v>8</v>
      </c>
      <c r="M108" t="n">
        <v>7</v>
      </c>
      <c r="N108" t="n">
        <v>79.36</v>
      </c>
      <c r="O108" t="n">
        <v>35743.15</v>
      </c>
      <c r="P108" t="n">
        <v>87.45</v>
      </c>
      <c r="Q108" t="n">
        <v>202.81</v>
      </c>
      <c r="R108" t="n">
        <v>22.67</v>
      </c>
      <c r="S108" t="n">
        <v>13.89</v>
      </c>
      <c r="T108" t="n">
        <v>2691.01</v>
      </c>
      <c r="U108" t="n">
        <v>0.61</v>
      </c>
      <c r="V108" t="n">
        <v>0.74</v>
      </c>
      <c r="W108" t="n">
        <v>0.65</v>
      </c>
      <c r="X108" t="n">
        <v>0.16</v>
      </c>
      <c r="Y108" t="n">
        <v>1</v>
      </c>
      <c r="Z108" t="n">
        <v>10</v>
      </c>
    </row>
    <row r="109">
      <c r="A109" t="n">
        <v>29</v>
      </c>
      <c r="B109" t="n">
        <v>140</v>
      </c>
      <c r="C109" t="inlineStr">
        <is>
          <t xml:space="preserve">CONCLUIDO	</t>
        </is>
      </c>
      <c r="D109" t="n">
        <v>11.6728</v>
      </c>
      <c r="E109" t="n">
        <v>8.57</v>
      </c>
      <c r="F109" t="n">
        <v>5.2</v>
      </c>
      <c r="G109" t="n">
        <v>34.64</v>
      </c>
      <c r="H109" t="n">
        <v>0.51</v>
      </c>
      <c r="I109" t="n">
        <v>9</v>
      </c>
      <c r="J109" t="n">
        <v>288.42</v>
      </c>
      <c r="K109" t="n">
        <v>60.56</v>
      </c>
      <c r="L109" t="n">
        <v>8.25</v>
      </c>
      <c r="M109" t="n">
        <v>7</v>
      </c>
      <c r="N109" t="n">
        <v>79.61</v>
      </c>
      <c r="O109" t="n">
        <v>35805.48</v>
      </c>
      <c r="P109" t="n">
        <v>87.28</v>
      </c>
      <c r="Q109" t="n">
        <v>202.81</v>
      </c>
      <c r="R109" t="n">
        <v>22.55</v>
      </c>
      <c r="S109" t="n">
        <v>13.89</v>
      </c>
      <c r="T109" t="n">
        <v>2627.54</v>
      </c>
      <c r="U109" t="n">
        <v>0.62</v>
      </c>
      <c r="V109" t="n">
        <v>0.74</v>
      </c>
      <c r="W109" t="n">
        <v>0.65</v>
      </c>
      <c r="X109" t="n">
        <v>0.16</v>
      </c>
      <c r="Y109" t="n">
        <v>1</v>
      </c>
      <c r="Z109" t="n">
        <v>10</v>
      </c>
    </row>
    <row r="110">
      <c r="A110" t="n">
        <v>30</v>
      </c>
      <c r="B110" t="n">
        <v>140</v>
      </c>
      <c r="C110" t="inlineStr">
        <is>
          <t xml:space="preserve">CONCLUIDO	</t>
        </is>
      </c>
      <c r="D110" t="n">
        <v>11.6637</v>
      </c>
      <c r="E110" t="n">
        <v>8.57</v>
      </c>
      <c r="F110" t="n">
        <v>5.2</v>
      </c>
      <c r="G110" t="n">
        <v>34.68</v>
      </c>
      <c r="H110" t="n">
        <v>0.52</v>
      </c>
      <c r="I110" t="n">
        <v>9</v>
      </c>
      <c r="J110" t="n">
        <v>288.92</v>
      </c>
      <c r="K110" t="n">
        <v>60.56</v>
      </c>
      <c r="L110" t="n">
        <v>8.5</v>
      </c>
      <c r="M110" t="n">
        <v>7</v>
      </c>
      <c r="N110" t="n">
        <v>79.87</v>
      </c>
      <c r="O110" t="n">
        <v>35867.91</v>
      </c>
      <c r="P110" t="n">
        <v>87.3</v>
      </c>
      <c r="Q110" t="n">
        <v>202.81</v>
      </c>
      <c r="R110" t="n">
        <v>22.64</v>
      </c>
      <c r="S110" t="n">
        <v>13.89</v>
      </c>
      <c r="T110" t="n">
        <v>2676.59</v>
      </c>
      <c r="U110" t="n">
        <v>0.61</v>
      </c>
      <c r="V110" t="n">
        <v>0.74</v>
      </c>
      <c r="W110" t="n">
        <v>0.65</v>
      </c>
      <c r="X110" t="n">
        <v>0.16</v>
      </c>
      <c r="Y110" t="n">
        <v>1</v>
      </c>
      <c r="Z110" t="n">
        <v>10</v>
      </c>
    </row>
    <row r="111">
      <c r="A111" t="n">
        <v>31</v>
      </c>
      <c r="B111" t="n">
        <v>140</v>
      </c>
      <c r="C111" t="inlineStr">
        <is>
          <t xml:space="preserve">CONCLUIDO	</t>
        </is>
      </c>
      <c r="D111" t="n">
        <v>11.6645</v>
      </c>
      <c r="E111" t="n">
        <v>8.57</v>
      </c>
      <c r="F111" t="n">
        <v>5.2</v>
      </c>
      <c r="G111" t="n">
        <v>34.68</v>
      </c>
      <c r="H111" t="n">
        <v>0.54</v>
      </c>
      <c r="I111" t="n">
        <v>9</v>
      </c>
      <c r="J111" t="n">
        <v>289.43</v>
      </c>
      <c r="K111" t="n">
        <v>60.56</v>
      </c>
      <c r="L111" t="n">
        <v>8.75</v>
      </c>
      <c r="M111" t="n">
        <v>7</v>
      </c>
      <c r="N111" t="n">
        <v>80.12</v>
      </c>
      <c r="O111" t="n">
        <v>35930.44</v>
      </c>
      <c r="P111" t="n">
        <v>87.2</v>
      </c>
      <c r="Q111" t="n">
        <v>202.81</v>
      </c>
      <c r="R111" t="n">
        <v>22.73</v>
      </c>
      <c r="S111" t="n">
        <v>13.89</v>
      </c>
      <c r="T111" t="n">
        <v>2717.49</v>
      </c>
      <c r="U111" t="n">
        <v>0.61</v>
      </c>
      <c r="V111" t="n">
        <v>0.74</v>
      </c>
      <c r="W111" t="n">
        <v>0.65</v>
      </c>
      <c r="X111" t="n">
        <v>0.16</v>
      </c>
      <c r="Y111" t="n">
        <v>1</v>
      </c>
      <c r="Z111" t="n">
        <v>10</v>
      </c>
    </row>
    <row r="112">
      <c r="A112" t="n">
        <v>32</v>
      </c>
      <c r="B112" t="n">
        <v>140</v>
      </c>
      <c r="C112" t="inlineStr">
        <is>
          <t xml:space="preserve">CONCLUIDO	</t>
        </is>
      </c>
      <c r="D112" t="n">
        <v>11.762</v>
      </c>
      <c r="E112" t="n">
        <v>8.5</v>
      </c>
      <c r="F112" t="n">
        <v>5.18</v>
      </c>
      <c r="G112" t="n">
        <v>38.87</v>
      </c>
      <c r="H112" t="n">
        <v>0.55</v>
      </c>
      <c r="I112" t="n">
        <v>8</v>
      </c>
      <c r="J112" t="n">
        <v>289.94</v>
      </c>
      <c r="K112" t="n">
        <v>60.56</v>
      </c>
      <c r="L112" t="n">
        <v>9</v>
      </c>
      <c r="M112" t="n">
        <v>6</v>
      </c>
      <c r="N112" t="n">
        <v>80.38</v>
      </c>
      <c r="O112" t="n">
        <v>35993.08</v>
      </c>
      <c r="P112" t="n">
        <v>86.83</v>
      </c>
      <c r="Q112" t="n">
        <v>202.84</v>
      </c>
      <c r="R112" t="n">
        <v>22.22</v>
      </c>
      <c r="S112" t="n">
        <v>13.89</v>
      </c>
      <c r="T112" t="n">
        <v>2469.8</v>
      </c>
      <c r="U112" t="n">
        <v>0.63</v>
      </c>
      <c r="V112" t="n">
        <v>0.75</v>
      </c>
      <c r="W112" t="n">
        <v>0.65</v>
      </c>
      <c r="X112" t="n">
        <v>0.14</v>
      </c>
      <c r="Y112" t="n">
        <v>1</v>
      </c>
      <c r="Z112" t="n">
        <v>10</v>
      </c>
    </row>
    <row r="113">
      <c r="A113" t="n">
        <v>33</v>
      </c>
      <c r="B113" t="n">
        <v>140</v>
      </c>
      <c r="C113" t="inlineStr">
        <is>
          <t xml:space="preserve">CONCLUIDO	</t>
        </is>
      </c>
      <c r="D113" t="n">
        <v>11.7586</v>
      </c>
      <c r="E113" t="n">
        <v>8.5</v>
      </c>
      <c r="F113" t="n">
        <v>5.19</v>
      </c>
      <c r="G113" t="n">
        <v>38.89</v>
      </c>
      <c r="H113" t="n">
        <v>0.57</v>
      </c>
      <c r="I113" t="n">
        <v>8</v>
      </c>
      <c r="J113" t="n">
        <v>290.45</v>
      </c>
      <c r="K113" t="n">
        <v>60.56</v>
      </c>
      <c r="L113" t="n">
        <v>9.25</v>
      </c>
      <c r="M113" t="n">
        <v>6</v>
      </c>
      <c r="N113" t="n">
        <v>80.64</v>
      </c>
      <c r="O113" t="n">
        <v>36055.83</v>
      </c>
      <c r="P113" t="n">
        <v>86.92</v>
      </c>
      <c r="Q113" t="n">
        <v>202.82</v>
      </c>
      <c r="R113" t="n">
        <v>22.19</v>
      </c>
      <c r="S113" t="n">
        <v>13.89</v>
      </c>
      <c r="T113" t="n">
        <v>2453.74</v>
      </c>
      <c r="U113" t="n">
        <v>0.63</v>
      </c>
      <c r="V113" t="n">
        <v>0.75</v>
      </c>
      <c r="W113" t="n">
        <v>0.65</v>
      </c>
      <c r="X113" t="n">
        <v>0.15</v>
      </c>
      <c r="Y113" t="n">
        <v>1</v>
      </c>
      <c r="Z113" t="n">
        <v>10</v>
      </c>
    </row>
    <row r="114">
      <c r="A114" t="n">
        <v>34</v>
      </c>
      <c r="B114" t="n">
        <v>140</v>
      </c>
      <c r="C114" t="inlineStr">
        <is>
          <t xml:space="preserve">CONCLUIDO	</t>
        </is>
      </c>
      <c r="D114" t="n">
        <v>11.7743</v>
      </c>
      <c r="E114" t="n">
        <v>8.49</v>
      </c>
      <c r="F114" t="n">
        <v>5.17</v>
      </c>
      <c r="G114" t="n">
        <v>38.81</v>
      </c>
      <c r="H114" t="n">
        <v>0.58</v>
      </c>
      <c r="I114" t="n">
        <v>8</v>
      </c>
      <c r="J114" t="n">
        <v>290.96</v>
      </c>
      <c r="K114" t="n">
        <v>60.56</v>
      </c>
      <c r="L114" t="n">
        <v>9.5</v>
      </c>
      <c r="M114" t="n">
        <v>6</v>
      </c>
      <c r="N114" t="n">
        <v>80.90000000000001</v>
      </c>
      <c r="O114" t="n">
        <v>36118.68</v>
      </c>
      <c r="P114" t="n">
        <v>86.59</v>
      </c>
      <c r="Q114" t="n">
        <v>202.81</v>
      </c>
      <c r="R114" t="n">
        <v>21.92</v>
      </c>
      <c r="S114" t="n">
        <v>13.89</v>
      </c>
      <c r="T114" t="n">
        <v>2318.17</v>
      </c>
      <c r="U114" t="n">
        <v>0.63</v>
      </c>
      <c r="V114" t="n">
        <v>0.75</v>
      </c>
      <c r="W114" t="n">
        <v>0.65</v>
      </c>
      <c r="X114" t="n">
        <v>0.14</v>
      </c>
      <c r="Y114" t="n">
        <v>1</v>
      </c>
      <c r="Z114" t="n">
        <v>10</v>
      </c>
    </row>
    <row r="115">
      <c r="A115" t="n">
        <v>35</v>
      </c>
      <c r="B115" t="n">
        <v>140</v>
      </c>
      <c r="C115" t="inlineStr">
        <is>
          <t xml:space="preserve">CONCLUIDO	</t>
        </is>
      </c>
      <c r="D115" t="n">
        <v>11.7709</v>
      </c>
      <c r="E115" t="n">
        <v>8.5</v>
      </c>
      <c r="F115" t="n">
        <v>5.18</v>
      </c>
      <c r="G115" t="n">
        <v>38.83</v>
      </c>
      <c r="H115" t="n">
        <v>0.6</v>
      </c>
      <c r="I115" t="n">
        <v>8</v>
      </c>
      <c r="J115" t="n">
        <v>291.47</v>
      </c>
      <c r="K115" t="n">
        <v>60.56</v>
      </c>
      <c r="L115" t="n">
        <v>9.75</v>
      </c>
      <c r="M115" t="n">
        <v>6</v>
      </c>
      <c r="N115" t="n">
        <v>81.16</v>
      </c>
      <c r="O115" t="n">
        <v>36181.64</v>
      </c>
      <c r="P115" t="n">
        <v>86.40000000000001</v>
      </c>
      <c r="Q115" t="n">
        <v>202.81</v>
      </c>
      <c r="R115" t="n">
        <v>21.92</v>
      </c>
      <c r="S115" t="n">
        <v>13.89</v>
      </c>
      <c r="T115" t="n">
        <v>2320.63</v>
      </c>
      <c r="U115" t="n">
        <v>0.63</v>
      </c>
      <c r="V115" t="n">
        <v>0.75</v>
      </c>
      <c r="W115" t="n">
        <v>0.65</v>
      </c>
      <c r="X115" t="n">
        <v>0.14</v>
      </c>
      <c r="Y115" t="n">
        <v>1</v>
      </c>
      <c r="Z115" t="n">
        <v>10</v>
      </c>
    </row>
    <row r="116">
      <c r="A116" t="n">
        <v>36</v>
      </c>
      <c r="B116" t="n">
        <v>140</v>
      </c>
      <c r="C116" t="inlineStr">
        <is>
          <t xml:space="preserve">CONCLUIDO	</t>
        </is>
      </c>
      <c r="D116" t="n">
        <v>11.7701</v>
      </c>
      <c r="E116" t="n">
        <v>8.5</v>
      </c>
      <c r="F116" t="n">
        <v>5.18</v>
      </c>
      <c r="G116" t="n">
        <v>38.83</v>
      </c>
      <c r="H116" t="n">
        <v>0.61</v>
      </c>
      <c r="I116" t="n">
        <v>8</v>
      </c>
      <c r="J116" t="n">
        <v>291.98</v>
      </c>
      <c r="K116" t="n">
        <v>60.56</v>
      </c>
      <c r="L116" t="n">
        <v>10</v>
      </c>
      <c r="M116" t="n">
        <v>6</v>
      </c>
      <c r="N116" t="n">
        <v>81.42</v>
      </c>
      <c r="O116" t="n">
        <v>36244.71</v>
      </c>
      <c r="P116" t="n">
        <v>86.38</v>
      </c>
      <c r="Q116" t="n">
        <v>202.81</v>
      </c>
      <c r="R116" t="n">
        <v>21.83</v>
      </c>
      <c r="S116" t="n">
        <v>13.89</v>
      </c>
      <c r="T116" t="n">
        <v>2276.91</v>
      </c>
      <c r="U116" t="n">
        <v>0.64</v>
      </c>
      <c r="V116" t="n">
        <v>0.75</v>
      </c>
      <c r="W116" t="n">
        <v>0.65</v>
      </c>
      <c r="X116" t="n">
        <v>0.14</v>
      </c>
      <c r="Y116" t="n">
        <v>1</v>
      </c>
      <c r="Z116" t="n">
        <v>10</v>
      </c>
    </row>
    <row r="117">
      <c r="A117" t="n">
        <v>37</v>
      </c>
      <c r="B117" t="n">
        <v>140</v>
      </c>
      <c r="C117" t="inlineStr">
        <is>
          <t xml:space="preserve">CONCLUIDO	</t>
        </is>
      </c>
      <c r="D117" t="n">
        <v>11.8769</v>
      </c>
      <c r="E117" t="n">
        <v>8.42</v>
      </c>
      <c r="F117" t="n">
        <v>5.15</v>
      </c>
      <c r="G117" t="n">
        <v>44.17</v>
      </c>
      <c r="H117" t="n">
        <v>0.62</v>
      </c>
      <c r="I117" t="n">
        <v>7</v>
      </c>
      <c r="J117" t="n">
        <v>292.49</v>
      </c>
      <c r="K117" t="n">
        <v>60.56</v>
      </c>
      <c r="L117" t="n">
        <v>10.25</v>
      </c>
      <c r="M117" t="n">
        <v>5</v>
      </c>
      <c r="N117" t="n">
        <v>81.68000000000001</v>
      </c>
      <c r="O117" t="n">
        <v>36307.88</v>
      </c>
      <c r="P117" t="n">
        <v>85.78</v>
      </c>
      <c r="Q117" t="n">
        <v>202.82</v>
      </c>
      <c r="R117" t="n">
        <v>21.13</v>
      </c>
      <c r="S117" t="n">
        <v>13.89</v>
      </c>
      <c r="T117" t="n">
        <v>1929.61</v>
      </c>
      <c r="U117" t="n">
        <v>0.66</v>
      </c>
      <c r="V117" t="n">
        <v>0.75</v>
      </c>
      <c r="W117" t="n">
        <v>0.65</v>
      </c>
      <c r="X117" t="n">
        <v>0.11</v>
      </c>
      <c r="Y117" t="n">
        <v>1</v>
      </c>
      <c r="Z117" t="n">
        <v>10</v>
      </c>
    </row>
    <row r="118">
      <c r="A118" t="n">
        <v>38</v>
      </c>
      <c r="B118" t="n">
        <v>140</v>
      </c>
      <c r="C118" t="inlineStr">
        <is>
          <t xml:space="preserve">CONCLUIDO	</t>
        </is>
      </c>
      <c r="D118" t="n">
        <v>11.869</v>
      </c>
      <c r="E118" t="n">
        <v>8.43</v>
      </c>
      <c r="F118" t="n">
        <v>5.16</v>
      </c>
      <c r="G118" t="n">
        <v>44.22</v>
      </c>
      <c r="H118" t="n">
        <v>0.64</v>
      </c>
      <c r="I118" t="n">
        <v>7</v>
      </c>
      <c r="J118" t="n">
        <v>293</v>
      </c>
      <c r="K118" t="n">
        <v>60.56</v>
      </c>
      <c r="L118" t="n">
        <v>10.5</v>
      </c>
      <c r="M118" t="n">
        <v>5</v>
      </c>
      <c r="N118" t="n">
        <v>81.95</v>
      </c>
      <c r="O118" t="n">
        <v>36371.17</v>
      </c>
      <c r="P118" t="n">
        <v>85.86</v>
      </c>
      <c r="Q118" t="n">
        <v>202.81</v>
      </c>
      <c r="R118" t="n">
        <v>21.44</v>
      </c>
      <c r="S118" t="n">
        <v>13.89</v>
      </c>
      <c r="T118" t="n">
        <v>2086.55</v>
      </c>
      <c r="U118" t="n">
        <v>0.65</v>
      </c>
      <c r="V118" t="n">
        <v>0.75</v>
      </c>
      <c r="W118" t="n">
        <v>0.65</v>
      </c>
      <c r="X118" t="n">
        <v>0.12</v>
      </c>
      <c r="Y118" t="n">
        <v>1</v>
      </c>
      <c r="Z118" t="n">
        <v>10</v>
      </c>
    </row>
    <row r="119">
      <c r="A119" t="n">
        <v>39</v>
      </c>
      <c r="B119" t="n">
        <v>140</v>
      </c>
      <c r="C119" t="inlineStr">
        <is>
          <t xml:space="preserve">CONCLUIDO	</t>
        </is>
      </c>
      <c r="D119" t="n">
        <v>11.8753</v>
      </c>
      <c r="E119" t="n">
        <v>8.42</v>
      </c>
      <c r="F119" t="n">
        <v>5.15</v>
      </c>
      <c r="G119" t="n">
        <v>44.18</v>
      </c>
      <c r="H119" t="n">
        <v>0.65</v>
      </c>
      <c r="I119" t="n">
        <v>7</v>
      </c>
      <c r="J119" t="n">
        <v>293.52</v>
      </c>
      <c r="K119" t="n">
        <v>60.56</v>
      </c>
      <c r="L119" t="n">
        <v>10.75</v>
      </c>
      <c r="M119" t="n">
        <v>5</v>
      </c>
      <c r="N119" t="n">
        <v>82.20999999999999</v>
      </c>
      <c r="O119" t="n">
        <v>36434.56</v>
      </c>
      <c r="P119" t="n">
        <v>85.95999999999999</v>
      </c>
      <c r="Q119" t="n">
        <v>202.81</v>
      </c>
      <c r="R119" t="n">
        <v>21.25</v>
      </c>
      <c r="S119" t="n">
        <v>13.89</v>
      </c>
      <c r="T119" t="n">
        <v>1991.29</v>
      </c>
      <c r="U119" t="n">
        <v>0.65</v>
      </c>
      <c r="V119" t="n">
        <v>0.75</v>
      </c>
      <c r="W119" t="n">
        <v>0.65</v>
      </c>
      <c r="X119" t="n">
        <v>0.12</v>
      </c>
      <c r="Y119" t="n">
        <v>1</v>
      </c>
      <c r="Z119" t="n">
        <v>10</v>
      </c>
    </row>
    <row r="120">
      <c r="A120" t="n">
        <v>40</v>
      </c>
      <c r="B120" t="n">
        <v>140</v>
      </c>
      <c r="C120" t="inlineStr">
        <is>
          <t xml:space="preserve">CONCLUIDO	</t>
        </is>
      </c>
      <c r="D120" t="n">
        <v>11.8702</v>
      </c>
      <c r="E120" t="n">
        <v>8.42</v>
      </c>
      <c r="F120" t="n">
        <v>5.16</v>
      </c>
      <c r="G120" t="n">
        <v>44.21</v>
      </c>
      <c r="H120" t="n">
        <v>0.67</v>
      </c>
      <c r="I120" t="n">
        <v>7</v>
      </c>
      <c r="J120" t="n">
        <v>294.03</v>
      </c>
      <c r="K120" t="n">
        <v>60.56</v>
      </c>
      <c r="L120" t="n">
        <v>11</v>
      </c>
      <c r="M120" t="n">
        <v>5</v>
      </c>
      <c r="N120" t="n">
        <v>82.48</v>
      </c>
      <c r="O120" t="n">
        <v>36498.06</v>
      </c>
      <c r="P120" t="n">
        <v>85.98</v>
      </c>
      <c r="Q120" t="n">
        <v>202.81</v>
      </c>
      <c r="R120" t="n">
        <v>21.38</v>
      </c>
      <c r="S120" t="n">
        <v>13.89</v>
      </c>
      <c r="T120" t="n">
        <v>2053.71</v>
      </c>
      <c r="U120" t="n">
        <v>0.65</v>
      </c>
      <c r="V120" t="n">
        <v>0.75</v>
      </c>
      <c r="W120" t="n">
        <v>0.65</v>
      </c>
      <c r="X120" t="n">
        <v>0.12</v>
      </c>
      <c r="Y120" t="n">
        <v>1</v>
      </c>
      <c r="Z120" t="n">
        <v>10</v>
      </c>
    </row>
    <row r="121">
      <c r="A121" t="n">
        <v>41</v>
      </c>
      <c r="B121" t="n">
        <v>140</v>
      </c>
      <c r="C121" t="inlineStr">
        <is>
          <t xml:space="preserve">CONCLUIDO	</t>
        </is>
      </c>
      <c r="D121" t="n">
        <v>11.8702</v>
      </c>
      <c r="E121" t="n">
        <v>8.42</v>
      </c>
      <c r="F121" t="n">
        <v>5.16</v>
      </c>
      <c r="G121" t="n">
        <v>44.21</v>
      </c>
      <c r="H121" t="n">
        <v>0.68</v>
      </c>
      <c r="I121" t="n">
        <v>7</v>
      </c>
      <c r="J121" t="n">
        <v>294.55</v>
      </c>
      <c r="K121" t="n">
        <v>60.56</v>
      </c>
      <c r="L121" t="n">
        <v>11.25</v>
      </c>
      <c r="M121" t="n">
        <v>5</v>
      </c>
      <c r="N121" t="n">
        <v>82.73999999999999</v>
      </c>
      <c r="O121" t="n">
        <v>36561.67</v>
      </c>
      <c r="P121" t="n">
        <v>86.06</v>
      </c>
      <c r="Q121" t="n">
        <v>202.81</v>
      </c>
      <c r="R121" t="n">
        <v>21.38</v>
      </c>
      <c r="S121" t="n">
        <v>13.89</v>
      </c>
      <c r="T121" t="n">
        <v>2052.88</v>
      </c>
      <c r="U121" t="n">
        <v>0.65</v>
      </c>
      <c r="V121" t="n">
        <v>0.75</v>
      </c>
      <c r="W121" t="n">
        <v>0.65</v>
      </c>
      <c r="X121" t="n">
        <v>0.12</v>
      </c>
      <c r="Y121" t="n">
        <v>1</v>
      </c>
      <c r="Z121" t="n">
        <v>10</v>
      </c>
    </row>
    <row r="122">
      <c r="A122" t="n">
        <v>42</v>
      </c>
      <c r="B122" t="n">
        <v>140</v>
      </c>
      <c r="C122" t="inlineStr">
        <is>
          <t xml:space="preserve">CONCLUIDO	</t>
        </is>
      </c>
      <c r="D122" t="n">
        <v>11.8604</v>
      </c>
      <c r="E122" t="n">
        <v>8.43</v>
      </c>
      <c r="F122" t="n">
        <v>5.16</v>
      </c>
      <c r="G122" t="n">
        <v>44.27</v>
      </c>
      <c r="H122" t="n">
        <v>0.6899999999999999</v>
      </c>
      <c r="I122" t="n">
        <v>7</v>
      </c>
      <c r="J122" t="n">
        <v>295.06</v>
      </c>
      <c r="K122" t="n">
        <v>60.56</v>
      </c>
      <c r="L122" t="n">
        <v>11.5</v>
      </c>
      <c r="M122" t="n">
        <v>5</v>
      </c>
      <c r="N122" t="n">
        <v>83.01000000000001</v>
      </c>
      <c r="O122" t="n">
        <v>36625.39</v>
      </c>
      <c r="P122" t="n">
        <v>85.91</v>
      </c>
      <c r="Q122" t="n">
        <v>202.81</v>
      </c>
      <c r="R122" t="n">
        <v>21.52</v>
      </c>
      <c r="S122" t="n">
        <v>13.89</v>
      </c>
      <c r="T122" t="n">
        <v>2125.07</v>
      </c>
      <c r="U122" t="n">
        <v>0.65</v>
      </c>
      <c r="V122" t="n">
        <v>0.75</v>
      </c>
      <c r="W122" t="n">
        <v>0.65</v>
      </c>
      <c r="X122" t="n">
        <v>0.13</v>
      </c>
      <c r="Y122" t="n">
        <v>1</v>
      </c>
      <c r="Z122" t="n">
        <v>10</v>
      </c>
    </row>
    <row r="123">
      <c r="A123" t="n">
        <v>43</v>
      </c>
      <c r="B123" t="n">
        <v>140</v>
      </c>
      <c r="C123" t="inlineStr">
        <is>
          <t xml:space="preserve">CONCLUIDO	</t>
        </is>
      </c>
      <c r="D123" t="n">
        <v>11.8647</v>
      </c>
      <c r="E123" t="n">
        <v>8.43</v>
      </c>
      <c r="F123" t="n">
        <v>5.16</v>
      </c>
      <c r="G123" t="n">
        <v>44.24</v>
      </c>
      <c r="H123" t="n">
        <v>0.71</v>
      </c>
      <c r="I123" t="n">
        <v>7</v>
      </c>
      <c r="J123" t="n">
        <v>295.58</v>
      </c>
      <c r="K123" t="n">
        <v>60.56</v>
      </c>
      <c r="L123" t="n">
        <v>11.75</v>
      </c>
      <c r="M123" t="n">
        <v>5</v>
      </c>
      <c r="N123" t="n">
        <v>83.28</v>
      </c>
      <c r="O123" t="n">
        <v>36689.22</v>
      </c>
      <c r="P123" t="n">
        <v>85.73999999999999</v>
      </c>
      <c r="Q123" t="n">
        <v>202.81</v>
      </c>
      <c r="R123" t="n">
        <v>21.42</v>
      </c>
      <c r="S123" t="n">
        <v>13.89</v>
      </c>
      <c r="T123" t="n">
        <v>2076.13</v>
      </c>
      <c r="U123" t="n">
        <v>0.65</v>
      </c>
      <c r="V123" t="n">
        <v>0.75</v>
      </c>
      <c r="W123" t="n">
        <v>0.65</v>
      </c>
      <c r="X123" t="n">
        <v>0.12</v>
      </c>
      <c r="Y123" t="n">
        <v>1</v>
      </c>
      <c r="Z123" t="n">
        <v>10</v>
      </c>
    </row>
    <row r="124">
      <c r="A124" t="n">
        <v>44</v>
      </c>
      <c r="B124" t="n">
        <v>140</v>
      </c>
      <c r="C124" t="inlineStr">
        <is>
          <t xml:space="preserve">CONCLUIDO	</t>
        </is>
      </c>
      <c r="D124" t="n">
        <v>11.8546</v>
      </c>
      <c r="E124" t="n">
        <v>8.44</v>
      </c>
      <c r="F124" t="n">
        <v>5.17</v>
      </c>
      <c r="G124" t="n">
        <v>44.3</v>
      </c>
      <c r="H124" t="n">
        <v>0.72</v>
      </c>
      <c r="I124" t="n">
        <v>7</v>
      </c>
      <c r="J124" t="n">
        <v>296.1</v>
      </c>
      <c r="K124" t="n">
        <v>60.56</v>
      </c>
      <c r="L124" t="n">
        <v>12</v>
      </c>
      <c r="M124" t="n">
        <v>5</v>
      </c>
      <c r="N124" t="n">
        <v>83.54000000000001</v>
      </c>
      <c r="O124" t="n">
        <v>36753.16</v>
      </c>
      <c r="P124" t="n">
        <v>85.59999999999999</v>
      </c>
      <c r="Q124" t="n">
        <v>202.83</v>
      </c>
      <c r="R124" t="n">
        <v>21.66</v>
      </c>
      <c r="S124" t="n">
        <v>13.89</v>
      </c>
      <c r="T124" t="n">
        <v>2196.8</v>
      </c>
      <c r="U124" t="n">
        <v>0.64</v>
      </c>
      <c r="V124" t="n">
        <v>0.75</v>
      </c>
      <c r="W124" t="n">
        <v>0.65</v>
      </c>
      <c r="X124" t="n">
        <v>0.13</v>
      </c>
      <c r="Y124" t="n">
        <v>1</v>
      </c>
      <c r="Z124" t="n">
        <v>10</v>
      </c>
    </row>
    <row r="125">
      <c r="A125" t="n">
        <v>45</v>
      </c>
      <c r="B125" t="n">
        <v>140</v>
      </c>
      <c r="C125" t="inlineStr">
        <is>
          <t xml:space="preserve">CONCLUIDO	</t>
        </is>
      </c>
      <c r="D125" t="n">
        <v>11.9776</v>
      </c>
      <c r="E125" t="n">
        <v>8.35</v>
      </c>
      <c r="F125" t="n">
        <v>5.13</v>
      </c>
      <c r="G125" t="n">
        <v>51.34</v>
      </c>
      <c r="H125" t="n">
        <v>0.74</v>
      </c>
      <c r="I125" t="n">
        <v>6</v>
      </c>
      <c r="J125" t="n">
        <v>296.62</v>
      </c>
      <c r="K125" t="n">
        <v>60.56</v>
      </c>
      <c r="L125" t="n">
        <v>12.25</v>
      </c>
      <c r="M125" t="n">
        <v>4</v>
      </c>
      <c r="N125" t="n">
        <v>83.81</v>
      </c>
      <c r="O125" t="n">
        <v>36817.22</v>
      </c>
      <c r="P125" t="n">
        <v>84.8</v>
      </c>
      <c r="Q125" t="n">
        <v>202.81</v>
      </c>
      <c r="R125" t="n">
        <v>20.68</v>
      </c>
      <c r="S125" t="n">
        <v>13.89</v>
      </c>
      <c r="T125" t="n">
        <v>1708.72</v>
      </c>
      <c r="U125" t="n">
        <v>0.67</v>
      </c>
      <c r="V125" t="n">
        <v>0.75</v>
      </c>
      <c r="W125" t="n">
        <v>0.64</v>
      </c>
      <c r="X125" t="n">
        <v>0.1</v>
      </c>
      <c r="Y125" t="n">
        <v>1</v>
      </c>
      <c r="Z125" t="n">
        <v>10</v>
      </c>
    </row>
    <row r="126">
      <c r="A126" t="n">
        <v>46</v>
      </c>
      <c r="B126" t="n">
        <v>140</v>
      </c>
      <c r="C126" t="inlineStr">
        <is>
          <t xml:space="preserve">CONCLUIDO	</t>
        </is>
      </c>
      <c r="D126" t="n">
        <v>11.9721</v>
      </c>
      <c r="E126" t="n">
        <v>8.35</v>
      </c>
      <c r="F126" t="n">
        <v>5.14</v>
      </c>
      <c r="G126" t="n">
        <v>51.38</v>
      </c>
      <c r="H126" t="n">
        <v>0.75</v>
      </c>
      <c r="I126" t="n">
        <v>6</v>
      </c>
      <c r="J126" t="n">
        <v>297.14</v>
      </c>
      <c r="K126" t="n">
        <v>60.56</v>
      </c>
      <c r="L126" t="n">
        <v>12.5</v>
      </c>
      <c r="M126" t="n">
        <v>4</v>
      </c>
      <c r="N126" t="n">
        <v>84.08</v>
      </c>
      <c r="O126" t="n">
        <v>36881.39</v>
      </c>
      <c r="P126" t="n">
        <v>84.94</v>
      </c>
      <c r="Q126" t="n">
        <v>202.81</v>
      </c>
      <c r="R126" t="n">
        <v>20.79</v>
      </c>
      <c r="S126" t="n">
        <v>13.89</v>
      </c>
      <c r="T126" t="n">
        <v>1763.1</v>
      </c>
      <c r="U126" t="n">
        <v>0.67</v>
      </c>
      <c r="V126" t="n">
        <v>0.75</v>
      </c>
      <c r="W126" t="n">
        <v>0.65</v>
      </c>
      <c r="X126" t="n">
        <v>0.1</v>
      </c>
      <c r="Y126" t="n">
        <v>1</v>
      </c>
      <c r="Z126" t="n">
        <v>10</v>
      </c>
    </row>
    <row r="127">
      <c r="A127" t="n">
        <v>47</v>
      </c>
      <c r="B127" t="n">
        <v>140</v>
      </c>
      <c r="C127" t="inlineStr">
        <is>
          <t xml:space="preserve">CONCLUIDO	</t>
        </is>
      </c>
      <c r="D127" t="n">
        <v>11.9713</v>
      </c>
      <c r="E127" t="n">
        <v>8.35</v>
      </c>
      <c r="F127" t="n">
        <v>5.14</v>
      </c>
      <c r="G127" t="n">
        <v>51.39</v>
      </c>
      <c r="H127" t="n">
        <v>0.76</v>
      </c>
      <c r="I127" t="n">
        <v>6</v>
      </c>
      <c r="J127" t="n">
        <v>297.66</v>
      </c>
      <c r="K127" t="n">
        <v>60.56</v>
      </c>
      <c r="L127" t="n">
        <v>12.75</v>
      </c>
      <c r="M127" t="n">
        <v>4</v>
      </c>
      <c r="N127" t="n">
        <v>84.36</v>
      </c>
      <c r="O127" t="n">
        <v>36945.67</v>
      </c>
      <c r="P127" t="n">
        <v>84.98999999999999</v>
      </c>
      <c r="Q127" t="n">
        <v>202.81</v>
      </c>
      <c r="R127" t="n">
        <v>20.85</v>
      </c>
      <c r="S127" t="n">
        <v>13.89</v>
      </c>
      <c r="T127" t="n">
        <v>1795.13</v>
      </c>
      <c r="U127" t="n">
        <v>0.67</v>
      </c>
      <c r="V127" t="n">
        <v>0.75</v>
      </c>
      <c r="W127" t="n">
        <v>0.64</v>
      </c>
      <c r="X127" t="n">
        <v>0.1</v>
      </c>
      <c r="Y127" t="n">
        <v>1</v>
      </c>
      <c r="Z127" t="n">
        <v>10</v>
      </c>
    </row>
    <row r="128">
      <c r="A128" t="n">
        <v>48</v>
      </c>
      <c r="B128" t="n">
        <v>140</v>
      </c>
      <c r="C128" t="inlineStr">
        <is>
          <t xml:space="preserve">CONCLUIDO	</t>
        </is>
      </c>
      <c r="D128" t="n">
        <v>11.9677</v>
      </c>
      <c r="E128" t="n">
        <v>8.359999999999999</v>
      </c>
      <c r="F128" t="n">
        <v>5.14</v>
      </c>
      <c r="G128" t="n">
        <v>51.41</v>
      </c>
      <c r="H128" t="n">
        <v>0.78</v>
      </c>
      <c r="I128" t="n">
        <v>6</v>
      </c>
      <c r="J128" t="n">
        <v>298.18</v>
      </c>
      <c r="K128" t="n">
        <v>60.56</v>
      </c>
      <c r="L128" t="n">
        <v>13</v>
      </c>
      <c r="M128" t="n">
        <v>4</v>
      </c>
      <c r="N128" t="n">
        <v>84.63</v>
      </c>
      <c r="O128" t="n">
        <v>37010.06</v>
      </c>
      <c r="P128" t="n">
        <v>84.97</v>
      </c>
      <c r="Q128" t="n">
        <v>202.81</v>
      </c>
      <c r="R128" t="n">
        <v>20.82</v>
      </c>
      <c r="S128" t="n">
        <v>13.89</v>
      </c>
      <c r="T128" t="n">
        <v>1781.69</v>
      </c>
      <c r="U128" t="n">
        <v>0.67</v>
      </c>
      <c r="V128" t="n">
        <v>0.75</v>
      </c>
      <c r="W128" t="n">
        <v>0.65</v>
      </c>
      <c r="X128" t="n">
        <v>0.1</v>
      </c>
      <c r="Y128" t="n">
        <v>1</v>
      </c>
      <c r="Z128" t="n">
        <v>10</v>
      </c>
    </row>
    <row r="129">
      <c r="A129" t="n">
        <v>49</v>
      </c>
      <c r="B129" t="n">
        <v>140</v>
      </c>
      <c r="C129" t="inlineStr">
        <is>
          <t xml:space="preserve">CONCLUIDO	</t>
        </is>
      </c>
      <c r="D129" t="n">
        <v>11.9844</v>
      </c>
      <c r="E129" t="n">
        <v>8.34</v>
      </c>
      <c r="F129" t="n">
        <v>5.13</v>
      </c>
      <c r="G129" t="n">
        <v>51.3</v>
      </c>
      <c r="H129" t="n">
        <v>0.79</v>
      </c>
      <c r="I129" t="n">
        <v>6</v>
      </c>
      <c r="J129" t="n">
        <v>298.71</v>
      </c>
      <c r="K129" t="n">
        <v>60.56</v>
      </c>
      <c r="L129" t="n">
        <v>13.25</v>
      </c>
      <c r="M129" t="n">
        <v>4</v>
      </c>
      <c r="N129" t="n">
        <v>84.90000000000001</v>
      </c>
      <c r="O129" t="n">
        <v>37074.57</v>
      </c>
      <c r="P129" t="n">
        <v>84.73</v>
      </c>
      <c r="Q129" t="n">
        <v>202.81</v>
      </c>
      <c r="R129" t="n">
        <v>20.45</v>
      </c>
      <c r="S129" t="n">
        <v>13.89</v>
      </c>
      <c r="T129" t="n">
        <v>1596.58</v>
      </c>
      <c r="U129" t="n">
        <v>0.68</v>
      </c>
      <c r="V129" t="n">
        <v>0.75</v>
      </c>
      <c r="W129" t="n">
        <v>0.65</v>
      </c>
      <c r="X129" t="n">
        <v>0.09</v>
      </c>
      <c r="Y129" t="n">
        <v>1</v>
      </c>
      <c r="Z129" t="n">
        <v>10</v>
      </c>
    </row>
    <row r="130">
      <c r="A130" t="n">
        <v>50</v>
      </c>
      <c r="B130" t="n">
        <v>140</v>
      </c>
      <c r="C130" t="inlineStr">
        <is>
          <t xml:space="preserve">CONCLUIDO	</t>
        </is>
      </c>
      <c r="D130" t="n">
        <v>11.9725</v>
      </c>
      <c r="E130" t="n">
        <v>8.35</v>
      </c>
      <c r="F130" t="n">
        <v>5.14</v>
      </c>
      <c r="G130" t="n">
        <v>51.38</v>
      </c>
      <c r="H130" t="n">
        <v>0.8</v>
      </c>
      <c r="I130" t="n">
        <v>6</v>
      </c>
      <c r="J130" t="n">
        <v>299.23</v>
      </c>
      <c r="K130" t="n">
        <v>60.56</v>
      </c>
      <c r="L130" t="n">
        <v>13.5</v>
      </c>
      <c r="M130" t="n">
        <v>4</v>
      </c>
      <c r="N130" t="n">
        <v>85.18000000000001</v>
      </c>
      <c r="O130" t="n">
        <v>37139.2</v>
      </c>
      <c r="P130" t="n">
        <v>84.83</v>
      </c>
      <c r="Q130" t="n">
        <v>202.81</v>
      </c>
      <c r="R130" t="n">
        <v>20.72</v>
      </c>
      <c r="S130" t="n">
        <v>13.89</v>
      </c>
      <c r="T130" t="n">
        <v>1732.32</v>
      </c>
      <c r="U130" t="n">
        <v>0.67</v>
      </c>
      <c r="V130" t="n">
        <v>0.75</v>
      </c>
      <c r="W130" t="n">
        <v>0.65</v>
      </c>
      <c r="X130" t="n">
        <v>0.1</v>
      </c>
      <c r="Y130" t="n">
        <v>1</v>
      </c>
      <c r="Z130" t="n">
        <v>10</v>
      </c>
    </row>
    <row r="131">
      <c r="A131" t="n">
        <v>51</v>
      </c>
      <c r="B131" t="n">
        <v>140</v>
      </c>
      <c r="C131" t="inlineStr">
        <is>
          <t xml:space="preserve">CONCLUIDO	</t>
        </is>
      </c>
      <c r="D131" t="n">
        <v>11.9721</v>
      </c>
      <c r="E131" t="n">
        <v>8.35</v>
      </c>
      <c r="F131" t="n">
        <v>5.14</v>
      </c>
      <c r="G131" t="n">
        <v>51.38</v>
      </c>
      <c r="H131" t="n">
        <v>0.82</v>
      </c>
      <c r="I131" t="n">
        <v>6</v>
      </c>
      <c r="J131" t="n">
        <v>299.76</v>
      </c>
      <c r="K131" t="n">
        <v>60.56</v>
      </c>
      <c r="L131" t="n">
        <v>13.75</v>
      </c>
      <c r="M131" t="n">
        <v>4</v>
      </c>
      <c r="N131" t="n">
        <v>85.45</v>
      </c>
      <c r="O131" t="n">
        <v>37204.07</v>
      </c>
      <c r="P131" t="n">
        <v>84.76000000000001</v>
      </c>
      <c r="Q131" t="n">
        <v>202.81</v>
      </c>
      <c r="R131" t="n">
        <v>20.71</v>
      </c>
      <c r="S131" t="n">
        <v>13.89</v>
      </c>
      <c r="T131" t="n">
        <v>1725.5</v>
      </c>
      <c r="U131" t="n">
        <v>0.67</v>
      </c>
      <c r="V131" t="n">
        <v>0.75</v>
      </c>
      <c r="W131" t="n">
        <v>0.65</v>
      </c>
      <c r="X131" t="n">
        <v>0.1</v>
      </c>
      <c r="Y131" t="n">
        <v>1</v>
      </c>
      <c r="Z131" t="n">
        <v>10</v>
      </c>
    </row>
    <row r="132">
      <c r="A132" t="n">
        <v>52</v>
      </c>
      <c r="B132" t="n">
        <v>140</v>
      </c>
      <c r="C132" t="inlineStr">
        <is>
          <t xml:space="preserve">CONCLUIDO	</t>
        </is>
      </c>
      <c r="D132" t="n">
        <v>11.9749</v>
      </c>
      <c r="E132" t="n">
        <v>8.35</v>
      </c>
      <c r="F132" t="n">
        <v>5.14</v>
      </c>
      <c r="G132" t="n">
        <v>51.36</v>
      </c>
      <c r="H132" t="n">
        <v>0.83</v>
      </c>
      <c r="I132" t="n">
        <v>6</v>
      </c>
      <c r="J132" t="n">
        <v>300.28</v>
      </c>
      <c r="K132" t="n">
        <v>60.56</v>
      </c>
      <c r="L132" t="n">
        <v>14</v>
      </c>
      <c r="M132" t="n">
        <v>4</v>
      </c>
      <c r="N132" t="n">
        <v>85.73</v>
      </c>
      <c r="O132" t="n">
        <v>37268.93</v>
      </c>
      <c r="P132" t="n">
        <v>84.68000000000001</v>
      </c>
      <c r="Q132" t="n">
        <v>202.83</v>
      </c>
      <c r="R132" t="n">
        <v>20.71</v>
      </c>
      <c r="S132" t="n">
        <v>13.89</v>
      </c>
      <c r="T132" t="n">
        <v>1723.85</v>
      </c>
      <c r="U132" t="n">
        <v>0.67</v>
      </c>
      <c r="V132" t="n">
        <v>0.75</v>
      </c>
      <c r="W132" t="n">
        <v>0.65</v>
      </c>
      <c r="X132" t="n">
        <v>0.1</v>
      </c>
      <c r="Y132" t="n">
        <v>1</v>
      </c>
      <c r="Z132" t="n">
        <v>10</v>
      </c>
    </row>
    <row r="133">
      <c r="A133" t="n">
        <v>53</v>
      </c>
      <c r="B133" t="n">
        <v>140</v>
      </c>
      <c r="C133" t="inlineStr">
        <is>
          <t xml:space="preserve">CONCLUIDO	</t>
        </is>
      </c>
      <c r="D133" t="n">
        <v>11.9745</v>
      </c>
      <c r="E133" t="n">
        <v>8.35</v>
      </c>
      <c r="F133" t="n">
        <v>5.14</v>
      </c>
      <c r="G133" t="n">
        <v>51.37</v>
      </c>
      <c r="H133" t="n">
        <v>0.84</v>
      </c>
      <c r="I133" t="n">
        <v>6</v>
      </c>
      <c r="J133" t="n">
        <v>300.81</v>
      </c>
      <c r="K133" t="n">
        <v>60.56</v>
      </c>
      <c r="L133" t="n">
        <v>14.25</v>
      </c>
      <c r="M133" t="n">
        <v>4</v>
      </c>
      <c r="N133" t="n">
        <v>86</v>
      </c>
      <c r="O133" t="n">
        <v>37333.9</v>
      </c>
      <c r="P133" t="n">
        <v>84.59</v>
      </c>
      <c r="Q133" t="n">
        <v>202.82</v>
      </c>
      <c r="R133" t="n">
        <v>20.75</v>
      </c>
      <c r="S133" t="n">
        <v>13.89</v>
      </c>
      <c r="T133" t="n">
        <v>1742.52</v>
      </c>
      <c r="U133" t="n">
        <v>0.67</v>
      </c>
      <c r="V133" t="n">
        <v>0.75</v>
      </c>
      <c r="W133" t="n">
        <v>0.64</v>
      </c>
      <c r="X133" t="n">
        <v>0.1</v>
      </c>
      <c r="Y133" t="n">
        <v>1</v>
      </c>
      <c r="Z133" t="n">
        <v>10</v>
      </c>
    </row>
    <row r="134">
      <c r="A134" t="n">
        <v>54</v>
      </c>
      <c r="B134" t="n">
        <v>140</v>
      </c>
      <c r="C134" t="inlineStr">
        <is>
          <t xml:space="preserve">CONCLUIDO	</t>
        </is>
      </c>
      <c r="D134" t="n">
        <v>11.9768</v>
      </c>
      <c r="E134" t="n">
        <v>8.35</v>
      </c>
      <c r="F134" t="n">
        <v>5.13</v>
      </c>
      <c r="G134" t="n">
        <v>51.35</v>
      </c>
      <c r="H134" t="n">
        <v>0.86</v>
      </c>
      <c r="I134" t="n">
        <v>6</v>
      </c>
      <c r="J134" t="n">
        <v>301.34</v>
      </c>
      <c r="K134" t="n">
        <v>60.56</v>
      </c>
      <c r="L134" t="n">
        <v>14.5</v>
      </c>
      <c r="M134" t="n">
        <v>4</v>
      </c>
      <c r="N134" t="n">
        <v>86.28</v>
      </c>
      <c r="O134" t="n">
        <v>37399</v>
      </c>
      <c r="P134" t="n">
        <v>84.45999999999999</v>
      </c>
      <c r="Q134" t="n">
        <v>202.83</v>
      </c>
      <c r="R134" t="n">
        <v>20.68</v>
      </c>
      <c r="S134" t="n">
        <v>13.89</v>
      </c>
      <c r="T134" t="n">
        <v>1710.13</v>
      </c>
      <c r="U134" t="n">
        <v>0.67</v>
      </c>
      <c r="V134" t="n">
        <v>0.75</v>
      </c>
      <c r="W134" t="n">
        <v>0.65</v>
      </c>
      <c r="X134" t="n">
        <v>0.1</v>
      </c>
      <c r="Y134" t="n">
        <v>1</v>
      </c>
      <c r="Z134" t="n">
        <v>10</v>
      </c>
    </row>
    <row r="135">
      <c r="A135" t="n">
        <v>55</v>
      </c>
      <c r="B135" t="n">
        <v>140</v>
      </c>
      <c r="C135" t="inlineStr">
        <is>
          <t xml:space="preserve">CONCLUIDO	</t>
        </is>
      </c>
      <c r="D135" t="n">
        <v>11.9749</v>
      </c>
      <c r="E135" t="n">
        <v>8.35</v>
      </c>
      <c r="F135" t="n">
        <v>5.14</v>
      </c>
      <c r="G135" t="n">
        <v>51.36</v>
      </c>
      <c r="H135" t="n">
        <v>0.87</v>
      </c>
      <c r="I135" t="n">
        <v>6</v>
      </c>
      <c r="J135" t="n">
        <v>301.86</v>
      </c>
      <c r="K135" t="n">
        <v>60.56</v>
      </c>
      <c r="L135" t="n">
        <v>14.75</v>
      </c>
      <c r="M135" t="n">
        <v>4</v>
      </c>
      <c r="N135" t="n">
        <v>86.56</v>
      </c>
      <c r="O135" t="n">
        <v>37464.21</v>
      </c>
      <c r="P135" t="n">
        <v>84.27</v>
      </c>
      <c r="Q135" t="n">
        <v>202.81</v>
      </c>
      <c r="R135" t="n">
        <v>20.71</v>
      </c>
      <c r="S135" t="n">
        <v>13.89</v>
      </c>
      <c r="T135" t="n">
        <v>1724.47</v>
      </c>
      <c r="U135" t="n">
        <v>0.67</v>
      </c>
      <c r="V135" t="n">
        <v>0.75</v>
      </c>
      <c r="W135" t="n">
        <v>0.65</v>
      </c>
      <c r="X135" t="n">
        <v>0.1</v>
      </c>
      <c r="Y135" t="n">
        <v>1</v>
      </c>
      <c r="Z135" t="n">
        <v>10</v>
      </c>
    </row>
    <row r="136">
      <c r="A136" t="n">
        <v>56</v>
      </c>
      <c r="B136" t="n">
        <v>140</v>
      </c>
      <c r="C136" t="inlineStr">
        <is>
          <t xml:space="preserve">CONCLUIDO	</t>
        </is>
      </c>
      <c r="D136" t="n">
        <v>12.072</v>
      </c>
      <c r="E136" t="n">
        <v>8.279999999999999</v>
      </c>
      <c r="F136" t="n">
        <v>5.12</v>
      </c>
      <c r="G136" t="n">
        <v>61.46</v>
      </c>
      <c r="H136" t="n">
        <v>0.88</v>
      </c>
      <c r="I136" t="n">
        <v>5</v>
      </c>
      <c r="J136" t="n">
        <v>302.39</v>
      </c>
      <c r="K136" t="n">
        <v>60.56</v>
      </c>
      <c r="L136" t="n">
        <v>15</v>
      </c>
      <c r="M136" t="n">
        <v>3</v>
      </c>
      <c r="N136" t="n">
        <v>86.84</v>
      </c>
      <c r="O136" t="n">
        <v>37529.55</v>
      </c>
      <c r="P136" t="n">
        <v>83.87</v>
      </c>
      <c r="Q136" t="n">
        <v>202.81</v>
      </c>
      <c r="R136" t="n">
        <v>20.22</v>
      </c>
      <c r="S136" t="n">
        <v>13.89</v>
      </c>
      <c r="T136" t="n">
        <v>1485.8</v>
      </c>
      <c r="U136" t="n">
        <v>0.6899999999999999</v>
      </c>
      <c r="V136" t="n">
        <v>0.76</v>
      </c>
      <c r="W136" t="n">
        <v>0.65</v>
      </c>
      <c r="X136" t="n">
        <v>0.08</v>
      </c>
      <c r="Y136" t="n">
        <v>1</v>
      </c>
      <c r="Z136" t="n">
        <v>10</v>
      </c>
    </row>
    <row r="137">
      <c r="A137" t="n">
        <v>57</v>
      </c>
      <c r="B137" t="n">
        <v>140</v>
      </c>
      <c r="C137" t="inlineStr">
        <is>
          <t xml:space="preserve">CONCLUIDO	</t>
        </is>
      </c>
      <c r="D137" t="n">
        <v>12.07</v>
      </c>
      <c r="E137" t="n">
        <v>8.279999999999999</v>
      </c>
      <c r="F137" t="n">
        <v>5.12</v>
      </c>
      <c r="G137" t="n">
        <v>61.47</v>
      </c>
      <c r="H137" t="n">
        <v>0.9</v>
      </c>
      <c r="I137" t="n">
        <v>5</v>
      </c>
      <c r="J137" t="n">
        <v>302.92</v>
      </c>
      <c r="K137" t="n">
        <v>60.56</v>
      </c>
      <c r="L137" t="n">
        <v>15.25</v>
      </c>
      <c r="M137" t="n">
        <v>3</v>
      </c>
      <c r="N137" t="n">
        <v>87.12</v>
      </c>
      <c r="O137" t="n">
        <v>37595</v>
      </c>
      <c r="P137" t="n">
        <v>83.93000000000001</v>
      </c>
      <c r="Q137" t="n">
        <v>202.81</v>
      </c>
      <c r="R137" t="n">
        <v>20.24</v>
      </c>
      <c r="S137" t="n">
        <v>13.89</v>
      </c>
      <c r="T137" t="n">
        <v>1494.67</v>
      </c>
      <c r="U137" t="n">
        <v>0.6899999999999999</v>
      </c>
      <c r="V137" t="n">
        <v>0.76</v>
      </c>
      <c r="W137" t="n">
        <v>0.65</v>
      </c>
      <c r="X137" t="n">
        <v>0.08</v>
      </c>
      <c r="Y137" t="n">
        <v>1</v>
      </c>
      <c r="Z137" t="n">
        <v>10</v>
      </c>
    </row>
    <row r="138">
      <c r="A138" t="n">
        <v>58</v>
      </c>
      <c r="B138" t="n">
        <v>140</v>
      </c>
      <c r="C138" t="inlineStr">
        <is>
          <t xml:space="preserve">CONCLUIDO	</t>
        </is>
      </c>
      <c r="D138" t="n">
        <v>12.0749</v>
      </c>
      <c r="E138" t="n">
        <v>8.279999999999999</v>
      </c>
      <c r="F138" t="n">
        <v>5.12</v>
      </c>
      <c r="G138" t="n">
        <v>61.43</v>
      </c>
      <c r="H138" t="n">
        <v>0.91</v>
      </c>
      <c r="I138" t="n">
        <v>5</v>
      </c>
      <c r="J138" t="n">
        <v>303.46</v>
      </c>
      <c r="K138" t="n">
        <v>60.56</v>
      </c>
      <c r="L138" t="n">
        <v>15.5</v>
      </c>
      <c r="M138" t="n">
        <v>3</v>
      </c>
      <c r="N138" t="n">
        <v>87.40000000000001</v>
      </c>
      <c r="O138" t="n">
        <v>37660.57</v>
      </c>
      <c r="P138" t="n">
        <v>83.79000000000001</v>
      </c>
      <c r="Q138" t="n">
        <v>202.81</v>
      </c>
      <c r="R138" t="n">
        <v>20.24</v>
      </c>
      <c r="S138" t="n">
        <v>13.89</v>
      </c>
      <c r="T138" t="n">
        <v>1494.45</v>
      </c>
      <c r="U138" t="n">
        <v>0.6899999999999999</v>
      </c>
      <c r="V138" t="n">
        <v>0.76</v>
      </c>
      <c r="W138" t="n">
        <v>0.64</v>
      </c>
      <c r="X138" t="n">
        <v>0.08</v>
      </c>
      <c r="Y138" t="n">
        <v>1</v>
      </c>
      <c r="Z138" t="n">
        <v>10</v>
      </c>
    </row>
    <row r="139">
      <c r="A139" t="n">
        <v>59</v>
      </c>
      <c r="B139" t="n">
        <v>140</v>
      </c>
      <c r="C139" t="inlineStr">
        <is>
          <t xml:space="preserve">CONCLUIDO	</t>
        </is>
      </c>
      <c r="D139" t="n">
        <v>12.0724</v>
      </c>
      <c r="E139" t="n">
        <v>8.279999999999999</v>
      </c>
      <c r="F139" t="n">
        <v>5.12</v>
      </c>
      <c r="G139" t="n">
        <v>61.45</v>
      </c>
      <c r="H139" t="n">
        <v>0.92</v>
      </c>
      <c r="I139" t="n">
        <v>5</v>
      </c>
      <c r="J139" t="n">
        <v>303.99</v>
      </c>
      <c r="K139" t="n">
        <v>60.56</v>
      </c>
      <c r="L139" t="n">
        <v>15.75</v>
      </c>
      <c r="M139" t="n">
        <v>3</v>
      </c>
      <c r="N139" t="n">
        <v>87.68000000000001</v>
      </c>
      <c r="O139" t="n">
        <v>37726.27</v>
      </c>
      <c r="P139" t="n">
        <v>83.81999999999999</v>
      </c>
      <c r="Q139" t="n">
        <v>202.82</v>
      </c>
      <c r="R139" t="n">
        <v>20.25</v>
      </c>
      <c r="S139" t="n">
        <v>13.89</v>
      </c>
      <c r="T139" t="n">
        <v>1499.89</v>
      </c>
      <c r="U139" t="n">
        <v>0.6899999999999999</v>
      </c>
      <c r="V139" t="n">
        <v>0.76</v>
      </c>
      <c r="W139" t="n">
        <v>0.64</v>
      </c>
      <c r="X139" t="n">
        <v>0.08</v>
      </c>
      <c r="Y139" t="n">
        <v>1</v>
      </c>
      <c r="Z139" t="n">
        <v>10</v>
      </c>
    </row>
    <row r="140">
      <c r="A140" t="n">
        <v>60</v>
      </c>
      <c r="B140" t="n">
        <v>140</v>
      </c>
      <c r="C140" t="inlineStr">
        <is>
          <t xml:space="preserve">CONCLUIDO	</t>
        </is>
      </c>
      <c r="D140" t="n">
        <v>12.0785</v>
      </c>
      <c r="E140" t="n">
        <v>8.279999999999999</v>
      </c>
      <c r="F140" t="n">
        <v>5.12</v>
      </c>
      <c r="G140" t="n">
        <v>61.4</v>
      </c>
      <c r="H140" t="n">
        <v>0.9399999999999999</v>
      </c>
      <c r="I140" t="n">
        <v>5</v>
      </c>
      <c r="J140" t="n">
        <v>304.52</v>
      </c>
      <c r="K140" t="n">
        <v>60.56</v>
      </c>
      <c r="L140" t="n">
        <v>16</v>
      </c>
      <c r="M140" t="n">
        <v>3</v>
      </c>
      <c r="N140" t="n">
        <v>87.97</v>
      </c>
      <c r="O140" t="n">
        <v>37792.08</v>
      </c>
      <c r="P140" t="n">
        <v>83.66</v>
      </c>
      <c r="Q140" t="n">
        <v>202.83</v>
      </c>
      <c r="R140" t="n">
        <v>20.12</v>
      </c>
      <c r="S140" t="n">
        <v>13.89</v>
      </c>
      <c r="T140" t="n">
        <v>1435.82</v>
      </c>
      <c r="U140" t="n">
        <v>0.6899999999999999</v>
      </c>
      <c r="V140" t="n">
        <v>0.76</v>
      </c>
      <c r="W140" t="n">
        <v>0.64</v>
      </c>
      <c r="X140" t="n">
        <v>0.08</v>
      </c>
      <c r="Y140" t="n">
        <v>1</v>
      </c>
      <c r="Z140" t="n">
        <v>10</v>
      </c>
    </row>
    <row r="141">
      <c r="A141" t="n">
        <v>61</v>
      </c>
      <c r="B141" t="n">
        <v>140</v>
      </c>
      <c r="C141" t="inlineStr">
        <is>
          <t xml:space="preserve">CONCLUIDO	</t>
        </is>
      </c>
      <c r="D141" t="n">
        <v>12.0773</v>
      </c>
      <c r="E141" t="n">
        <v>8.279999999999999</v>
      </c>
      <c r="F141" t="n">
        <v>5.12</v>
      </c>
      <c r="G141" t="n">
        <v>61.41</v>
      </c>
      <c r="H141" t="n">
        <v>0.95</v>
      </c>
      <c r="I141" t="n">
        <v>5</v>
      </c>
      <c r="J141" t="n">
        <v>305.06</v>
      </c>
      <c r="K141" t="n">
        <v>60.56</v>
      </c>
      <c r="L141" t="n">
        <v>16.25</v>
      </c>
      <c r="M141" t="n">
        <v>3</v>
      </c>
      <c r="N141" t="n">
        <v>88.25</v>
      </c>
      <c r="O141" t="n">
        <v>37858.02</v>
      </c>
      <c r="P141" t="n">
        <v>83.64</v>
      </c>
      <c r="Q141" t="n">
        <v>202.81</v>
      </c>
      <c r="R141" t="n">
        <v>20.15</v>
      </c>
      <c r="S141" t="n">
        <v>13.89</v>
      </c>
      <c r="T141" t="n">
        <v>1452.11</v>
      </c>
      <c r="U141" t="n">
        <v>0.6899999999999999</v>
      </c>
      <c r="V141" t="n">
        <v>0.76</v>
      </c>
      <c r="W141" t="n">
        <v>0.64</v>
      </c>
      <c r="X141" t="n">
        <v>0.08</v>
      </c>
      <c r="Y141" t="n">
        <v>1</v>
      </c>
      <c r="Z141" t="n">
        <v>10</v>
      </c>
    </row>
    <row r="142">
      <c r="A142" t="n">
        <v>62</v>
      </c>
      <c r="B142" t="n">
        <v>140</v>
      </c>
      <c r="C142" t="inlineStr">
        <is>
          <t xml:space="preserve">CONCLUIDO	</t>
        </is>
      </c>
      <c r="D142" t="n">
        <v>12.0749</v>
      </c>
      <c r="E142" t="n">
        <v>8.279999999999999</v>
      </c>
      <c r="F142" t="n">
        <v>5.12</v>
      </c>
      <c r="G142" t="n">
        <v>61.43</v>
      </c>
      <c r="H142" t="n">
        <v>0.96</v>
      </c>
      <c r="I142" t="n">
        <v>5</v>
      </c>
      <c r="J142" t="n">
        <v>305.59</v>
      </c>
      <c r="K142" t="n">
        <v>60.56</v>
      </c>
      <c r="L142" t="n">
        <v>16.5</v>
      </c>
      <c r="M142" t="n">
        <v>3</v>
      </c>
      <c r="N142" t="n">
        <v>88.54000000000001</v>
      </c>
      <c r="O142" t="n">
        <v>37924.08</v>
      </c>
      <c r="P142" t="n">
        <v>83.94</v>
      </c>
      <c r="Q142" t="n">
        <v>202.81</v>
      </c>
      <c r="R142" t="n">
        <v>20.17</v>
      </c>
      <c r="S142" t="n">
        <v>13.89</v>
      </c>
      <c r="T142" t="n">
        <v>1461.21</v>
      </c>
      <c r="U142" t="n">
        <v>0.6899999999999999</v>
      </c>
      <c r="V142" t="n">
        <v>0.76</v>
      </c>
      <c r="W142" t="n">
        <v>0.65</v>
      </c>
      <c r="X142" t="n">
        <v>0.08</v>
      </c>
      <c r="Y142" t="n">
        <v>1</v>
      </c>
      <c r="Z142" t="n">
        <v>10</v>
      </c>
    </row>
    <row r="143">
      <c r="A143" t="n">
        <v>63</v>
      </c>
      <c r="B143" t="n">
        <v>140</v>
      </c>
      <c r="C143" t="inlineStr">
        <is>
          <t xml:space="preserve">CONCLUIDO	</t>
        </is>
      </c>
      <c r="D143" t="n">
        <v>12.0664</v>
      </c>
      <c r="E143" t="n">
        <v>8.289999999999999</v>
      </c>
      <c r="F143" t="n">
        <v>5.13</v>
      </c>
      <c r="G143" t="n">
        <v>61.5</v>
      </c>
      <c r="H143" t="n">
        <v>0.97</v>
      </c>
      <c r="I143" t="n">
        <v>5</v>
      </c>
      <c r="J143" t="n">
        <v>306.13</v>
      </c>
      <c r="K143" t="n">
        <v>60.56</v>
      </c>
      <c r="L143" t="n">
        <v>16.75</v>
      </c>
      <c r="M143" t="n">
        <v>3</v>
      </c>
      <c r="N143" t="n">
        <v>88.83</v>
      </c>
      <c r="O143" t="n">
        <v>37990.27</v>
      </c>
      <c r="P143" t="n">
        <v>84</v>
      </c>
      <c r="Q143" t="n">
        <v>202.81</v>
      </c>
      <c r="R143" t="n">
        <v>20.36</v>
      </c>
      <c r="S143" t="n">
        <v>13.89</v>
      </c>
      <c r="T143" t="n">
        <v>1553.91</v>
      </c>
      <c r="U143" t="n">
        <v>0.68</v>
      </c>
      <c r="V143" t="n">
        <v>0.75</v>
      </c>
      <c r="W143" t="n">
        <v>0.65</v>
      </c>
      <c r="X143" t="n">
        <v>0.09</v>
      </c>
      <c r="Y143" t="n">
        <v>1</v>
      </c>
      <c r="Z143" t="n">
        <v>10</v>
      </c>
    </row>
    <row r="144">
      <c r="A144" t="n">
        <v>64</v>
      </c>
      <c r="B144" t="n">
        <v>140</v>
      </c>
      <c r="C144" t="inlineStr">
        <is>
          <t xml:space="preserve">CONCLUIDO	</t>
        </is>
      </c>
      <c r="D144" t="n">
        <v>12.0724</v>
      </c>
      <c r="E144" t="n">
        <v>8.279999999999999</v>
      </c>
      <c r="F144" t="n">
        <v>5.12</v>
      </c>
      <c r="G144" t="n">
        <v>61.45</v>
      </c>
      <c r="H144" t="n">
        <v>0.99</v>
      </c>
      <c r="I144" t="n">
        <v>5</v>
      </c>
      <c r="J144" t="n">
        <v>306.67</v>
      </c>
      <c r="K144" t="n">
        <v>60.56</v>
      </c>
      <c r="L144" t="n">
        <v>17</v>
      </c>
      <c r="M144" t="n">
        <v>3</v>
      </c>
      <c r="N144" t="n">
        <v>89.11</v>
      </c>
      <c r="O144" t="n">
        <v>38056.58</v>
      </c>
      <c r="P144" t="n">
        <v>83.78</v>
      </c>
      <c r="Q144" t="n">
        <v>202.85</v>
      </c>
      <c r="R144" t="n">
        <v>20.31</v>
      </c>
      <c r="S144" t="n">
        <v>13.89</v>
      </c>
      <c r="T144" t="n">
        <v>1529.29</v>
      </c>
      <c r="U144" t="n">
        <v>0.68</v>
      </c>
      <c r="V144" t="n">
        <v>0.76</v>
      </c>
      <c r="W144" t="n">
        <v>0.64</v>
      </c>
      <c r="X144" t="n">
        <v>0.08</v>
      </c>
      <c r="Y144" t="n">
        <v>1</v>
      </c>
      <c r="Z144" t="n">
        <v>10</v>
      </c>
    </row>
    <row r="145">
      <c r="A145" t="n">
        <v>65</v>
      </c>
      <c r="B145" t="n">
        <v>140</v>
      </c>
      <c r="C145" t="inlineStr">
        <is>
          <t xml:space="preserve">CONCLUIDO	</t>
        </is>
      </c>
      <c r="D145" t="n">
        <v>12.0712</v>
      </c>
      <c r="E145" t="n">
        <v>8.279999999999999</v>
      </c>
      <c r="F145" t="n">
        <v>5.12</v>
      </c>
      <c r="G145" t="n">
        <v>61.46</v>
      </c>
      <c r="H145" t="n">
        <v>1</v>
      </c>
      <c r="I145" t="n">
        <v>5</v>
      </c>
      <c r="J145" t="n">
        <v>307.21</v>
      </c>
      <c r="K145" t="n">
        <v>60.56</v>
      </c>
      <c r="L145" t="n">
        <v>17.25</v>
      </c>
      <c r="M145" t="n">
        <v>3</v>
      </c>
      <c r="N145" t="n">
        <v>89.40000000000001</v>
      </c>
      <c r="O145" t="n">
        <v>38123.01</v>
      </c>
      <c r="P145" t="n">
        <v>83.68000000000001</v>
      </c>
      <c r="Q145" t="n">
        <v>202.82</v>
      </c>
      <c r="R145" t="n">
        <v>20.3</v>
      </c>
      <c r="S145" t="n">
        <v>13.89</v>
      </c>
      <c r="T145" t="n">
        <v>1524.37</v>
      </c>
      <c r="U145" t="n">
        <v>0.68</v>
      </c>
      <c r="V145" t="n">
        <v>0.76</v>
      </c>
      <c r="W145" t="n">
        <v>0.64</v>
      </c>
      <c r="X145" t="n">
        <v>0.08</v>
      </c>
      <c r="Y145" t="n">
        <v>1</v>
      </c>
      <c r="Z145" t="n">
        <v>10</v>
      </c>
    </row>
    <row r="146">
      <c r="A146" t="n">
        <v>66</v>
      </c>
      <c r="B146" t="n">
        <v>140</v>
      </c>
      <c r="C146" t="inlineStr">
        <is>
          <t xml:space="preserve">CONCLUIDO	</t>
        </is>
      </c>
      <c r="D146" t="n">
        <v>12.0647</v>
      </c>
      <c r="E146" t="n">
        <v>8.289999999999999</v>
      </c>
      <c r="F146" t="n">
        <v>5.13</v>
      </c>
      <c r="G146" t="n">
        <v>61.52</v>
      </c>
      <c r="H146" t="n">
        <v>1.01</v>
      </c>
      <c r="I146" t="n">
        <v>5</v>
      </c>
      <c r="J146" t="n">
        <v>307.75</v>
      </c>
      <c r="K146" t="n">
        <v>60.56</v>
      </c>
      <c r="L146" t="n">
        <v>17.5</v>
      </c>
      <c r="M146" t="n">
        <v>3</v>
      </c>
      <c r="N146" t="n">
        <v>89.69</v>
      </c>
      <c r="O146" t="n">
        <v>38189.58</v>
      </c>
      <c r="P146" t="n">
        <v>83.62</v>
      </c>
      <c r="Q146" t="n">
        <v>202.81</v>
      </c>
      <c r="R146" t="n">
        <v>20.32</v>
      </c>
      <c r="S146" t="n">
        <v>13.89</v>
      </c>
      <c r="T146" t="n">
        <v>1536.8</v>
      </c>
      <c r="U146" t="n">
        <v>0.68</v>
      </c>
      <c r="V146" t="n">
        <v>0.75</v>
      </c>
      <c r="W146" t="n">
        <v>0.65</v>
      </c>
      <c r="X146" t="n">
        <v>0.09</v>
      </c>
      <c r="Y146" t="n">
        <v>1</v>
      </c>
      <c r="Z146" t="n">
        <v>10</v>
      </c>
    </row>
    <row r="147">
      <c r="A147" t="n">
        <v>67</v>
      </c>
      <c r="B147" t="n">
        <v>140</v>
      </c>
      <c r="C147" t="inlineStr">
        <is>
          <t xml:space="preserve">CONCLUIDO	</t>
        </is>
      </c>
      <c r="D147" t="n">
        <v>12.0769</v>
      </c>
      <c r="E147" t="n">
        <v>8.279999999999999</v>
      </c>
      <c r="F147" t="n">
        <v>5.12</v>
      </c>
      <c r="G147" t="n">
        <v>61.42</v>
      </c>
      <c r="H147" t="n">
        <v>1.03</v>
      </c>
      <c r="I147" t="n">
        <v>5</v>
      </c>
      <c r="J147" t="n">
        <v>308.29</v>
      </c>
      <c r="K147" t="n">
        <v>60.56</v>
      </c>
      <c r="L147" t="n">
        <v>17.75</v>
      </c>
      <c r="M147" t="n">
        <v>3</v>
      </c>
      <c r="N147" t="n">
        <v>89.98</v>
      </c>
      <c r="O147" t="n">
        <v>38256.26</v>
      </c>
      <c r="P147" t="n">
        <v>83.34999999999999</v>
      </c>
      <c r="Q147" t="n">
        <v>202.81</v>
      </c>
      <c r="R147" t="n">
        <v>20.19</v>
      </c>
      <c r="S147" t="n">
        <v>13.89</v>
      </c>
      <c r="T147" t="n">
        <v>1468.59</v>
      </c>
      <c r="U147" t="n">
        <v>0.6899999999999999</v>
      </c>
      <c r="V147" t="n">
        <v>0.76</v>
      </c>
      <c r="W147" t="n">
        <v>0.64</v>
      </c>
      <c r="X147" t="n">
        <v>0.08</v>
      </c>
      <c r="Y147" t="n">
        <v>1</v>
      </c>
      <c r="Z147" t="n">
        <v>10</v>
      </c>
    </row>
    <row r="148">
      <c r="A148" t="n">
        <v>68</v>
      </c>
      <c r="B148" t="n">
        <v>140</v>
      </c>
      <c r="C148" t="inlineStr">
        <is>
          <t xml:space="preserve">CONCLUIDO	</t>
        </is>
      </c>
      <c r="D148" t="n">
        <v>12.0773</v>
      </c>
      <c r="E148" t="n">
        <v>8.279999999999999</v>
      </c>
      <c r="F148" t="n">
        <v>5.12</v>
      </c>
      <c r="G148" t="n">
        <v>61.41</v>
      </c>
      <c r="H148" t="n">
        <v>1.04</v>
      </c>
      <c r="I148" t="n">
        <v>5</v>
      </c>
      <c r="J148" t="n">
        <v>308.83</v>
      </c>
      <c r="K148" t="n">
        <v>60.56</v>
      </c>
      <c r="L148" t="n">
        <v>18</v>
      </c>
      <c r="M148" t="n">
        <v>3</v>
      </c>
      <c r="N148" t="n">
        <v>90.27</v>
      </c>
      <c r="O148" t="n">
        <v>38323.08</v>
      </c>
      <c r="P148" t="n">
        <v>83.09999999999999</v>
      </c>
      <c r="Q148" t="n">
        <v>202.81</v>
      </c>
      <c r="R148" t="n">
        <v>20.18</v>
      </c>
      <c r="S148" t="n">
        <v>13.89</v>
      </c>
      <c r="T148" t="n">
        <v>1465.48</v>
      </c>
      <c r="U148" t="n">
        <v>0.6899999999999999</v>
      </c>
      <c r="V148" t="n">
        <v>0.76</v>
      </c>
      <c r="W148" t="n">
        <v>0.64</v>
      </c>
      <c r="X148" t="n">
        <v>0.08</v>
      </c>
      <c r="Y148" t="n">
        <v>1</v>
      </c>
      <c r="Z148" t="n">
        <v>10</v>
      </c>
    </row>
    <row r="149">
      <c r="A149" t="n">
        <v>69</v>
      </c>
      <c r="B149" t="n">
        <v>140</v>
      </c>
      <c r="C149" t="inlineStr">
        <is>
          <t xml:space="preserve">CONCLUIDO	</t>
        </is>
      </c>
      <c r="D149" t="n">
        <v>12.0862</v>
      </c>
      <c r="E149" t="n">
        <v>8.27</v>
      </c>
      <c r="F149" t="n">
        <v>5.11</v>
      </c>
      <c r="G149" t="n">
        <v>61.34</v>
      </c>
      <c r="H149" t="n">
        <v>1.05</v>
      </c>
      <c r="I149" t="n">
        <v>5</v>
      </c>
      <c r="J149" t="n">
        <v>309.37</v>
      </c>
      <c r="K149" t="n">
        <v>60.56</v>
      </c>
      <c r="L149" t="n">
        <v>18.25</v>
      </c>
      <c r="M149" t="n">
        <v>3</v>
      </c>
      <c r="N149" t="n">
        <v>90.56999999999999</v>
      </c>
      <c r="O149" t="n">
        <v>38390.02</v>
      </c>
      <c r="P149" t="n">
        <v>82.67</v>
      </c>
      <c r="Q149" t="n">
        <v>202.81</v>
      </c>
      <c r="R149" t="n">
        <v>19.96</v>
      </c>
      <c r="S149" t="n">
        <v>13.89</v>
      </c>
      <c r="T149" t="n">
        <v>1352.62</v>
      </c>
      <c r="U149" t="n">
        <v>0.7</v>
      </c>
      <c r="V149" t="n">
        <v>0.76</v>
      </c>
      <c r="W149" t="n">
        <v>0.64</v>
      </c>
      <c r="X149" t="n">
        <v>0.07000000000000001</v>
      </c>
      <c r="Y149" t="n">
        <v>1</v>
      </c>
      <c r="Z149" t="n">
        <v>10</v>
      </c>
    </row>
    <row r="150">
      <c r="A150" t="n">
        <v>70</v>
      </c>
      <c r="B150" t="n">
        <v>140</v>
      </c>
      <c r="C150" t="inlineStr">
        <is>
          <t xml:space="preserve">CONCLUIDO	</t>
        </is>
      </c>
      <c r="D150" t="n">
        <v>12.0846</v>
      </c>
      <c r="E150" t="n">
        <v>8.279999999999999</v>
      </c>
      <c r="F150" t="n">
        <v>5.11</v>
      </c>
      <c r="G150" t="n">
        <v>61.35</v>
      </c>
      <c r="H150" t="n">
        <v>1.06</v>
      </c>
      <c r="I150" t="n">
        <v>5</v>
      </c>
      <c r="J150" t="n">
        <v>309.91</v>
      </c>
      <c r="K150" t="n">
        <v>60.56</v>
      </c>
      <c r="L150" t="n">
        <v>18.5</v>
      </c>
      <c r="M150" t="n">
        <v>3</v>
      </c>
      <c r="N150" t="n">
        <v>90.86</v>
      </c>
      <c r="O150" t="n">
        <v>38457.09</v>
      </c>
      <c r="P150" t="n">
        <v>82.5</v>
      </c>
      <c r="Q150" t="n">
        <v>202.81</v>
      </c>
      <c r="R150" t="n">
        <v>20.02</v>
      </c>
      <c r="S150" t="n">
        <v>13.89</v>
      </c>
      <c r="T150" t="n">
        <v>1384.21</v>
      </c>
      <c r="U150" t="n">
        <v>0.6899999999999999</v>
      </c>
      <c r="V150" t="n">
        <v>0.76</v>
      </c>
      <c r="W150" t="n">
        <v>0.64</v>
      </c>
      <c r="X150" t="n">
        <v>0.07000000000000001</v>
      </c>
      <c r="Y150" t="n">
        <v>1</v>
      </c>
      <c r="Z150" t="n">
        <v>10</v>
      </c>
    </row>
    <row r="151">
      <c r="A151" t="n">
        <v>71</v>
      </c>
      <c r="B151" t="n">
        <v>140</v>
      </c>
      <c r="C151" t="inlineStr">
        <is>
          <t xml:space="preserve">CONCLUIDO	</t>
        </is>
      </c>
      <c r="D151" t="n">
        <v>12.0805</v>
      </c>
      <c r="E151" t="n">
        <v>8.279999999999999</v>
      </c>
      <c r="F151" t="n">
        <v>5.12</v>
      </c>
      <c r="G151" t="n">
        <v>61.39</v>
      </c>
      <c r="H151" t="n">
        <v>1.08</v>
      </c>
      <c r="I151" t="n">
        <v>5</v>
      </c>
      <c r="J151" t="n">
        <v>310.46</v>
      </c>
      <c r="K151" t="n">
        <v>60.56</v>
      </c>
      <c r="L151" t="n">
        <v>18.75</v>
      </c>
      <c r="M151" t="n">
        <v>3</v>
      </c>
      <c r="N151" t="n">
        <v>91.16</v>
      </c>
      <c r="O151" t="n">
        <v>38524.29</v>
      </c>
      <c r="P151" t="n">
        <v>82.33</v>
      </c>
      <c r="Q151" t="n">
        <v>202.81</v>
      </c>
      <c r="R151" t="n">
        <v>20.04</v>
      </c>
      <c r="S151" t="n">
        <v>13.89</v>
      </c>
      <c r="T151" t="n">
        <v>1396.61</v>
      </c>
      <c r="U151" t="n">
        <v>0.6899999999999999</v>
      </c>
      <c r="V151" t="n">
        <v>0.76</v>
      </c>
      <c r="W151" t="n">
        <v>0.65</v>
      </c>
      <c r="X151" t="n">
        <v>0.08</v>
      </c>
      <c r="Y151" t="n">
        <v>1</v>
      </c>
      <c r="Z151" t="n">
        <v>10</v>
      </c>
    </row>
    <row r="152">
      <c r="A152" t="n">
        <v>72</v>
      </c>
      <c r="B152" t="n">
        <v>140</v>
      </c>
      <c r="C152" t="inlineStr">
        <is>
          <t xml:space="preserve">CONCLUIDO	</t>
        </is>
      </c>
      <c r="D152" t="n">
        <v>12.0688</v>
      </c>
      <c r="E152" t="n">
        <v>8.289999999999999</v>
      </c>
      <c r="F152" t="n">
        <v>5.12</v>
      </c>
      <c r="G152" t="n">
        <v>61.48</v>
      </c>
      <c r="H152" t="n">
        <v>1.09</v>
      </c>
      <c r="I152" t="n">
        <v>5</v>
      </c>
      <c r="J152" t="n">
        <v>311.01</v>
      </c>
      <c r="K152" t="n">
        <v>60.56</v>
      </c>
      <c r="L152" t="n">
        <v>19</v>
      </c>
      <c r="M152" t="n">
        <v>3</v>
      </c>
      <c r="N152" t="n">
        <v>91.45</v>
      </c>
      <c r="O152" t="n">
        <v>38591.62</v>
      </c>
      <c r="P152" t="n">
        <v>82.42</v>
      </c>
      <c r="Q152" t="n">
        <v>202.81</v>
      </c>
      <c r="R152" t="n">
        <v>20.26</v>
      </c>
      <c r="S152" t="n">
        <v>13.89</v>
      </c>
      <c r="T152" t="n">
        <v>1507.2</v>
      </c>
      <c r="U152" t="n">
        <v>0.6899999999999999</v>
      </c>
      <c r="V152" t="n">
        <v>0.76</v>
      </c>
      <c r="W152" t="n">
        <v>0.65</v>
      </c>
      <c r="X152" t="n">
        <v>0.09</v>
      </c>
      <c r="Y152" t="n">
        <v>1</v>
      </c>
      <c r="Z152" t="n">
        <v>10</v>
      </c>
    </row>
    <row r="153">
      <c r="A153" t="n">
        <v>73</v>
      </c>
      <c r="B153" t="n">
        <v>140</v>
      </c>
      <c r="C153" t="inlineStr">
        <is>
          <t xml:space="preserve">CONCLUIDO	</t>
        </is>
      </c>
      <c r="D153" t="n">
        <v>12.0826</v>
      </c>
      <c r="E153" t="n">
        <v>8.279999999999999</v>
      </c>
      <c r="F153" t="n">
        <v>5.11</v>
      </c>
      <c r="G153" t="n">
        <v>61.37</v>
      </c>
      <c r="H153" t="n">
        <v>1.1</v>
      </c>
      <c r="I153" t="n">
        <v>5</v>
      </c>
      <c r="J153" t="n">
        <v>311.55</v>
      </c>
      <c r="K153" t="n">
        <v>60.56</v>
      </c>
      <c r="L153" t="n">
        <v>19.25</v>
      </c>
      <c r="M153" t="n">
        <v>3</v>
      </c>
      <c r="N153" t="n">
        <v>91.75</v>
      </c>
      <c r="O153" t="n">
        <v>38659.08</v>
      </c>
      <c r="P153" t="n">
        <v>82.13</v>
      </c>
      <c r="Q153" t="n">
        <v>202.82</v>
      </c>
      <c r="R153" t="n">
        <v>20.06</v>
      </c>
      <c r="S153" t="n">
        <v>13.89</v>
      </c>
      <c r="T153" t="n">
        <v>1407.13</v>
      </c>
      <c r="U153" t="n">
        <v>0.6899999999999999</v>
      </c>
      <c r="V153" t="n">
        <v>0.76</v>
      </c>
      <c r="W153" t="n">
        <v>0.64</v>
      </c>
      <c r="X153" t="n">
        <v>0.08</v>
      </c>
      <c r="Y153" t="n">
        <v>1</v>
      </c>
      <c r="Z153" t="n">
        <v>10</v>
      </c>
    </row>
    <row r="154">
      <c r="A154" t="n">
        <v>74</v>
      </c>
      <c r="B154" t="n">
        <v>140</v>
      </c>
      <c r="C154" t="inlineStr">
        <is>
          <t xml:space="preserve">CONCLUIDO	</t>
        </is>
      </c>
      <c r="D154" t="n">
        <v>12.1926</v>
      </c>
      <c r="E154" t="n">
        <v>8.199999999999999</v>
      </c>
      <c r="F154" t="n">
        <v>5.09</v>
      </c>
      <c r="G154" t="n">
        <v>76.38</v>
      </c>
      <c r="H154" t="n">
        <v>1.11</v>
      </c>
      <c r="I154" t="n">
        <v>4</v>
      </c>
      <c r="J154" t="n">
        <v>312.1</v>
      </c>
      <c r="K154" t="n">
        <v>60.56</v>
      </c>
      <c r="L154" t="n">
        <v>19.5</v>
      </c>
      <c r="M154" t="n">
        <v>2</v>
      </c>
      <c r="N154" t="n">
        <v>92.05</v>
      </c>
      <c r="O154" t="n">
        <v>38726.8</v>
      </c>
      <c r="P154" t="n">
        <v>81.5</v>
      </c>
      <c r="Q154" t="n">
        <v>202.83</v>
      </c>
      <c r="R154" t="n">
        <v>19.3</v>
      </c>
      <c r="S154" t="n">
        <v>13.89</v>
      </c>
      <c r="T154" t="n">
        <v>1031.6</v>
      </c>
      <c r="U154" t="n">
        <v>0.72</v>
      </c>
      <c r="V154" t="n">
        <v>0.76</v>
      </c>
      <c r="W154" t="n">
        <v>0.64</v>
      </c>
      <c r="X154" t="n">
        <v>0.05</v>
      </c>
      <c r="Y154" t="n">
        <v>1</v>
      </c>
      <c r="Z154" t="n">
        <v>10</v>
      </c>
    </row>
    <row r="155">
      <c r="A155" t="n">
        <v>75</v>
      </c>
      <c r="B155" t="n">
        <v>140</v>
      </c>
      <c r="C155" t="inlineStr">
        <is>
          <t xml:space="preserve">CONCLUIDO	</t>
        </is>
      </c>
      <c r="D155" t="n">
        <v>12.1918</v>
      </c>
      <c r="E155" t="n">
        <v>8.199999999999999</v>
      </c>
      <c r="F155" t="n">
        <v>5.09</v>
      </c>
      <c r="G155" t="n">
        <v>76.38</v>
      </c>
      <c r="H155" t="n">
        <v>1.13</v>
      </c>
      <c r="I155" t="n">
        <v>4</v>
      </c>
      <c r="J155" t="n">
        <v>312.65</v>
      </c>
      <c r="K155" t="n">
        <v>60.56</v>
      </c>
      <c r="L155" t="n">
        <v>19.75</v>
      </c>
      <c r="M155" t="n">
        <v>2</v>
      </c>
      <c r="N155" t="n">
        <v>92.34999999999999</v>
      </c>
      <c r="O155" t="n">
        <v>38794.53</v>
      </c>
      <c r="P155" t="n">
        <v>81.48999999999999</v>
      </c>
      <c r="Q155" t="n">
        <v>202.81</v>
      </c>
      <c r="R155" t="n">
        <v>19.3</v>
      </c>
      <c r="S155" t="n">
        <v>13.89</v>
      </c>
      <c r="T155" t="n">
        <v>1031.39</v>
      </c>
      <c r="U155" t="n">
        <v>0.72</v>
      </c>
      <c r="V155" t="n">
        <v>0.76</v>
      </c>
      <c r="W155" t="n">
        <v>0.64</v>
      </c>
      <c r="X155" t="n">
        <v>0.05</v>
      </c>
      <c r="Y155" t="n">
        <v>1</v>
      </c>
      <c r="Z155" t="n">
        <v>10</v>
      </c>
    </row>
    <row r="156">
      <c r="A156" t="n">
        <v>76</v>
      </c>
      <c r="B156" t="n">
        <v>140</v>
      </c>
      <c r="C156" t="inlineStr">
        <is>
          <t xml:space="preserve">CONCLUIDO	</t>
        </is>
      </c>
      <c r="D156" t="n">
        <v>12.1844</v>
      </c>
      <c r="E156" t="n">
        <v>8.210000000000001</v>
      </c>
      <c r="F156" t="n">
        <v>5.1</v>
      </c>
      <c r="G156" t="n">
        <v>76.45999999999999</v>
      </c>
      <c r="H156" t="n">
        <v>1.14</v>
      </c>
      <c r="I156" t="n">
        <v>4</v>
      </c>
      <c r="J156" t="n">
        <v>313.2</v>
      </c>
      <c r="K156" t="n">
        <v>60.56</v>
      </c>
      <c r="L156" t="n">
        <v>20</v>
      </c>
      <c r="M156" t="n">
        <v>2</v>
      </c>
      <c r="N156" t="n">
        <v>92.65000000000001</v>
      </c>
      <c r="O156" t="n">
        <v>38862.4</v>
      </c>
      <c r="P156" t="n">
        <v>81.68000000000001</v>
      </c>
      <c r="Q156" t="n">
        <v>202.81</v>
      </c>
      <c r="R156" t="n">
        <v>19.41</v>
      </c>
      <c r="S156" t="n">
        <v>13.89</v>
      </c>
      <c r="T156" t="n">
        <v>1087.28</v>
      </c>
      <c r="U156" t="n">
        <v>0.72</v>
      </c>
      <c r="V156" t="n">
        <v>0.76</v>
      </c>
      <c r="W156" t="n">
        <v>0.65</v>
      </c>
      <c r="X156" t="n">
        <v>0.06</v>
      </c>
      <c r="Y156" t="n">
        <v>1</v>
      </c>
      <c r="Z156" t="n">
        <v>10</v>
      </c>
    </row>
    <row r="157">
      <c r="A157" t="n">
        <v>77</v>
      </c>
      <c r="B157" t="n">
        <v>140</v>
      </c>
      <c r="C157" t="inlineStr">
        <is>
          <t xml:space="preserve">CONCLUIDO	</t>
        </is>
      </c>
      <c r="D157" t="n">
        <v>12.1836</v>
      </c>
      <c r="E157" t="n">
        <v>8.210000000000001</v>
      </c>
      <c r="F157" t="n">
        <v>5.1</v>
      </c>
      <c r="G157" t="n">
        <v>76.47</v>
      </c>
      <c r="H157" t="n">
        <v>1.15</v>
      </c>
      <c r="I157" t="n">
        <v>4</v>
      </c>
      <c r="J157" t="n">
        <v>313.75</v>
      </c>
      <c r="K157" t="n">
        <v>60.56</v>
      </c>
      <c r="L157" t="n">
        <v>20.25</v>
      </c>
      <c r="M157" t="n">
        <v>2</v>
      </c>
      <c r="N157" t="n">
        <v>92.95</v>
      </c>
      <c r="O157" t="n">
        <v>38930.39</v>
      </c>
      <c r="P157" t="n">
        <v>81.87</v>
      </c>
      <c r="Q157" t="n">
        <v>202.88</v>
      </c>
      <c r="R157" t="n">
        <v>19.53</v>
      </c>
      <c r="S157" t="n">
        <v>13.89</v>
      </c>
      <c r="T157" t="n">
        <v>1143.48</v>
      </c>
      <c r="U157" t="n">
        <v>0.71</v>
      </c>
      <c r="V157" t="n">
        <v>0.76</v>
      </c>
      <c r="W157" t="n">
        <v>0.64</v>
      </c>
      <c r="X157" t="n">
        <v>0.06</v>
      </c>
      <c r="Y157" t="n">
        <v>1</v>
      </c>
      <c r="Z157" t="n">
        <v>10</v>
      </c>
    </row>
    <row r="158">
      <c r="A158" t="n">
        <v>78</v>
      </c>
      <c r="B158" t="n">
        <v>140</v>
      </c>
      <c r="C158" t="inlineStr">
        <is>
          <t xml:space="preserve">CONCLUIDO	</t>
        </is>
      </c>
      <c r="D158" t="n">
        <v>12.1914</v>
      </c>
      <c r="E158" t="n">
        <v>8.199999999999999</v>
      </c>
      <c r="F158" t="n">
        <v>5.09</v>
      </c>
      <c r="G158" t="n">
        <v>76.39</v>
      </c>
      <c r="H158" t="n">
        <v>1.16</v>
      </c>
      <c r="I158" t="n">
        <v>4</v>
      </c>
      <c r="J158" t="n">
        <v>314.3</v>
      </c>
      <c r="K158" t="n">
        <v>60.56</v>
      </c>
      <c r="L158" t="n">
        <v>20.5</v>
      </c>
      <c r="M158" t="n">
        <v>2</v>
      </c>
      <c r="N158" t="n">
        <v>93.25</v>
      </c>
      <c r="O158" t="n">
        <v>38998.53</v>
      </c>
      <c r="P158" t="n">
        <v>81.98</v>
      </c>
      <c r="Q158" t="n">
        <v>202.81</v>
      </c>
      <c r="R158" t="n">
        <v>19.38</v>
      </c>
      <c r="S158" t="n">
        <v>13.89</v>
      </c>
      <c r="T158" t="n">
        <v>1070.73</v>
      </c>
      <c r="U158" t="n">
        <v>0.72</v>
      </c>
      <c r="V158" t="n">
        <v>0.76</v>
      </c>
      <c r="W158" t="n">
        <v>0.64</v>
      </c>
      <c r="X158" t="n">
        <v>0.05</v>
      </c>
      <c r="Y158" t="n">
        <v>1</v>
      </c>
      <c r="Z158" t="n">
        <v>10</v>
      </c>
    </row>
    <row r="159">
      <c r="A159" t="n">
        <v>79</v>
      </c>
      <c r="B159" t="n">
        <v>140</v>
      </c>
      <c r="C159" t="inlineStr">
        <is>
          <t xml:space="preserve">CONCLUIDO	</t>
        </is>
      </c>
      <c r="D159" t="n">
        <v>12.1803</v>
      </c>
      <c r="E159" t="n">
        <v>8.210000000000001</v>
      </c>
      <c r="F159" t="n">
        <v>5.1</v>
      </c>
      <c r="G159" t="n">
        <v>76.5</v>
      </c>
      <c r="H159" t="n">
        <v>1.17</v>
      </c>
      <c r="I159" t="n">
        <v>4</v>
      </c>
      <c r="J159" t="n">
        <v>314.86</v>
      </c>
      <c r="K159" t="n">
        <v>60.56</v>
      </c>
      <c r="L159" t="n">
        <v>20.75</v>
      </c>
      <c r="M159" t="n">
        <v>2</v>
      </c>
      <c r="N159" t="n">
        <v>93.55</v>
      </c>
      <c r="O159" t="n">
        <v>39066.8</v>
      </c>
      <c r="P159" t="n">
        <v>82.2</v>
      </c>
      <c r="Q159" t="n">
        <v>202.84</v>
      </c>
      <c r="R159" t="n">
        <v>19.57</v>
      </c>
      <c r="S159" t="n">
        <v>13.89</v>
      </c>
      <c r="T159" t="n">
        <v>1166.54</v>
      </c>
      <c r="U159" t="n">
        <v>0.71</v>
      </c>
      <c r="V159" t="n">
        <v>0.76</v>
      </c>
      <c r="W159" t="n">
        <v>0.64</v>
      </c>
      <c r="X159" t="n">
        <v>0.06</v>
      </c>
      <c r="Y159" t="n">
        <v>1</v>
      </c>
      <c r="Z159" t="n">
        <v>10</v>
      </c>
    </row>
    <row r="160">
      <c r="A160" t="n">
        <v>80</v>
      </c>
      <c r="B160" t="n">
        <v>140</v>
      </c>
      <c r="C160" t="inlineStr">
        <is>
          <t xml:space="preserve">CONCLUIDO	</t>
        </is>
      </c>
      <c r="D160" t="n">
        <v>12.1799</v>
      </c>
      <c r="E160" t="n">
        <v>8.210000000000001</v>
      </c>
      <c r="F160" t="n">
        <v>5.1</v>
      </c>
      <c r="G160" t="n">
        <v>76.5</v>
      </c>
      <c r="H160" t="n">
        <v>1.19</v>
      </c>
      <c r="I160" t="n">
        <v>4</v>
      </c>
      <c r="J160" t="n">
        <v>315.41</v>
      </c>
      <c r="K160" t="n">
        <v>60.56</v>
      </c>
      <c r="L160" t="n">
        <v>21</v>
      </c>
      <c r="M160" t="n">
        <v>2</v>
      </c>
      <c r="N160" t="n">
        <v>93.86</v>
      </c>
      <c r="O160" t="n">
        <v>39135.2</v>
      </c>
      <c r="P160" t="n">
        <v>82.31999999999999</v>
      </c>
      <c r="Q160" t="n">
        <v>202.81</v>
      </c>
      <c r="R160" t="n">
        <v>19.63</v>
      </c>
      <c r="S160" t="n">
        <v>13.89</v>
      </c>
      <c r="T160" t="n">
        <v>1196.39</v>
      </c>
      <c r="U160" t="n">
        <v>0.71</v>
      </c>
      <c r="V160" t="n">
        <v>0.76</v>
      </c>
      <c r="W160" t="n">
        <v>0.64</v>
      </c>
      <c r="X160" t="n">
        <v>0.06</v>
      </c>
      <c r="Y160" t="n">
        <v>1</v>
      </c>
      <c r="Z160" t="n">
        <v>10</v>
      </c>
    </row>
    <row r="161">
      <c r="A161" t="n">
        <v>81</v>
      </c>
      <c r="B161" t="n">
        <v>140</v>
      </c>
      <c r="C161" t="inlineStr">
        <is>
          <t xml:space="preserve">CONCLUIDO	</t>
        </is>
      </c>
      <c r="D161" t="n">
        <v>12.1807</v>
      </c>
      <c r="E161" t="n">
        <v>8.210000000000001</v>
      </c>
      <c r="F161" t="n">
        <v>5.1</v>
      </c>
      <c r="G161" t="n">
        <v>76.5</v>
      </c>
      <c r="H161" t="n">
        <v>1.2</v>
      </c>
      <c r="I161" t="n">
        <v>4</v>
      </c>
      <c r="J161" t="n">
        <v>315.97</v>
      </c>
      <c r="K161" t="n">
        <v>60.56</v>
      </c>
      <c r="L161" t="n">
        <v>21.25</v>
      </c>
      <c r="M161" t="n">
        <v>2</v>
      </c>
      <c r="N161" t="n">
        <v>94.16</v>
      </c>
      <c r="O161" t="n">
        <v>39203.74</v>
      </c>
      <c r="P161" t="n">
        <v>82.28</v>
      </c>
      <c r="Q161" t="n">
        <v>202.81</v>
      </c>
      <c r="R161" t="n">
        <v>19.58</v>
      </c>
      <c r="S161" t="n">
        <v>13.89</v>
      </c>
      <c r="T161" t="n">
        <v>1168.21</v>
      </c>
      <c r="U161" t="n">
        <v>0.71</v>
      </c>
      <c r="V161" t="n">
        <v>0.76</v>
      </c>
      <c r="W161" t="n">
        <v>0.64</v>
      </c>
      <c r="X161" t="n">
        <v>0.06</v>
      </c>
      <c r="Y161" t="n">
        <v>1</v>
      </c>
      <c r="Z161" t="n">
        <v>10</v>
      </c>
    </row>
    <row r="162">
      <c r="A162" t="n">
        <v>82</v>
      </c>
      <c r="B162" t="n">
        <v>140</v>
      </c>
      <c r="C162" t="inlineStr">
        <is>
          <t xml:space="preserve">CONCLUIDO	</t>
        </is>
      </c>
      <c r="D162" t="n">
        <v>12.1729</v>
      </c>
      <c r="E162" t="n">
        <v>8.220000000000001</v>
      </c>
      <c r="F162" t="n">
        <v>5.11</v>
      </c>
      <c r="G162" t="n">
        <v>76.58</v>
      </c>
      <c r="H162" t="n">
        <v>1.21</v>
      </c>
      <c r="I162" t="n">
        <v>4</v>
      </c>
      <c r="J162" t="n">
        <v>316.53</v>
      </c>
      <c r="K162" t="n">
        <v>60.56</v>
      </c>
      <c r="L162" t="n">
        <v>21.5</v>
      </c>
      <c r="M162" t="n">
        <v>2</v>
      </c>
      <c r="N162" t="n">
        <v>94.47</v>
      </c>
      <c r="O162" t="n">
        <v>39272.42</v>
      </c>
      <c r="P162" t="n">
        <v>82.31999999999999</v>
      </c>
      <c r="Q162" t="n">
        <v>202.81</v>
      </c>
      <c r="R162" t="n">
        <v>19.7</v>
      </c>
      <c r="S162" t="n">
        <v>13.89</v>
      </c>
      <c r="T162" t="n">
        <v>1229.31</v>
      </c>
      <c r="U162" t="n">
        <v>0.71</v>
      </c>
      <c r="V162" t="n">
        <v>0.76</v>
      </c>
      <c r="W162" t="n">
        <v>0.65</v>
      </c>
      <c r="X162" t="n">
        <v>0.07000000000000001</v>
      </c>
      <c r="Y162" t="n">
        <v>1</v>
      </c>
      <c r="Z162" t="n">
        <v>10</v>
      </c>
    </row>
    <row r="163">
      <c r="A163" t="n">
        <v>83</v>
      </c>
      <c r="B163" t="n">
        <v>140</v>
      </c>
      <c r="C163" t="inlineStr">
        <is>
          <t xml:space="preserve">CONCLUIDO	</t>
        </is>
      </c>
      <c r="D163" t="n">
        <v>12.1786</v>
      </c>
      <c r="E163" t="n">
        <v>8.210000000000001</v>
      </c>
      <c r="F163" t="n">
        <v>5.1</v>
      </c>
      <c r="G163" t="n">
        <v>76.52</v>
      </c>
      <c r="H163" t="n">
        <v>1.22</v>
      </c>
      <c r="I163" t="n">
        <v>4</v>
      </c>
      <c r="J163" t="n">
        <v>317.08</v>
      </c>
      <c r="K163" t="n">
        <v>60.56</v>
      </c>
      <c r="L163" t="n">
        <v>21.75</v>
      </c>
      <c r="M163" t="n">
        <v>2</v>
      </c>
      <c r="N163" t="n">
        <v>94.78</v>
      </c>
      <c r="O163" t="n">
        <v>39341.24</v>
      </c>
      <c r="P163" t="n">
        <v>82.15000000000001</v>
      </c>
      <c r="Q163" t="n">
        <v>202.81</v>
      </c>
      <c r="R163" t="n">
        <v>19.6</v>
      </c>
      <c r="S163" t="n">
        <v>13.89</v>
      </c>
      <c r="T163" t="n">
        <v>1181.12</v>
      </c>
      <c r="U163" t="n">
        <v>0.71</v>
      </c>
      <c r="V163" t="n">
        <v>0.76</v>
      </c>
      <c r="W163" t="n">
        <v>0.64</v>
      </c>
      <c r="X163" t="n">
        <v>0.06</v>
      </c>
      <c r="Y163" t="n">
        <v>1</v>
      </c>
      <c r="Z163" t="n">
        <v>10</v>
      </c>
    </row>
    <row r="164">
      <c r="A164" t="n">
        <v>84</v>
      </c>
      <c r="B164" t="n">
        <v>140</v>
      </c>
      <c r="C164" t="inlineStr">
        <is>
          <t xml:space="preserve">CONCLUIDO	</t>
        </is>
      </c>
      <c r="D164" t="n">
        <v>12.1881</v>
      </c>
      <c r="E164" t="n">
        <v>8.199999999999999</v>
      </c>
      <c r="F164" t="n">
        <v>5.09</v>
      </c>
      <c r="G164" t="n">
        <v>76.42</v>
      </c>
      <c r="H164" t="n">
        <v>1.23</v>
      </c>
      <c r="I164" t="n">
        <v>4</v>
      </c>
      <c r="J164" t="n">
        <v>317.64</v>
      </c>
      <c r="K164" t="n">
        <v>60.56</v>
      </c>
      <c r="L164" t="n">
        <v>22</v>
      </c>
      <c r="M164" t="n">
        <v>2</v>
      </c>
      <c r="N164" t="n">
        <v>95.09</v>
      </c>
      <c r="O164" t="n">
        <v>39410.2</v>
      </c>
      <c r="P164" t="n">
        <v>82.18000000000001</v>
      </c>
      <c r="Q164" t="n">
        <v>202.84</v>
      </c>
      <c r="R164" t="n">
        <v>19.39</v>
      </c>
      <c r="S164" t="n">
        <v>13.89</v>
      </c>
      <c r="T164" t="n">
        <v>1073.91</v>
      </c>
      <c r="U164" t="n">
        <v>0.72</v>
      </c>
      <c r="V164" t="n">
        <v>0.76</v>
      </c>
      <c r="W164" t="n">
        <v>0.64</v>
      </c>
      <c r="X164" t="n">
        <v>0.06</v>
      </c>
      <c r="Y164" t="n">
        <v>1</v>
      </c>
      <c r="Z164" t="n">
        <v>10</v>
      </c>
    </row>
    <row r="165">
      <c r="A165" t="n">
        <v>85</v>
      </c>
      <c r="B165" t="n">
        <v>140</v>
      </c>
      <c r="C165" t="inlineStr">
        <is>
          <t xml:space="preserve">CONCLUIDO	</t>
        </is>
      </c>
      <c r="D165" t="n">
        <v>12.1827</v>
      </c>
      <c r="E165" t="n">
        <v>8.210000000000001</v>
      </c>
      <c r="F165" t="n">
        <v>5.1</v>
      </c>
      <c r="G165" t="n">
        <v>76.47</v>
      </c>
      <c r="H165" t="n">
        <v>1.25</v>
      </c>
      <c r="I165" t="n">
        <v>4</v>
      </c>
      <c r="J165" t="n">
        <v>318.2</v>
      </c>
      <c r="K165" t="n">
        <v>60.56</v>
      </c>
      <c r="L165" t="n">
        <v>22.25</v>
      </c>
      <c r="M165" t="n">
        <v>2</v>
      </c>
      <c r="N165" t="n">
        <v>95.40000000000001</v>
      </c>
      <c r="O165" t="n">
        <v>39479.3</v>
      </c>
      <c r="P165" t="n">
        <v>82.16</v>
      </c>
      <c r="Q165" t="n">
        <v>202.81</v>
      </c>
      <c r="R165" t="n">
        <v>19.47</v>
      </c>
      <c r="S165" t="n">
        <v>13.89</v>
      </c>
      <c r="T165" t="n">
        <v>1113.8</v>
      </c>
      <c r="U165" t="n">
        <v>0.71</v>
      </c>
      <c r="V165" t="n">
        <v>0.76</v>
      </c>
      <c r="W165" t="n">
        <v>0.65</v>
      </c>
      <c r="X165" t="n">
        <v>0.06</v>
      </c>
      <c r="Y165" t="n">
        <v>1</v>
      </c>
      <c r="Z165" t="n">
        <v>10</v>
      </c>
    </row>
    <row r="166">
      <c r="A166" t="n">
        <v>86</v>
      </c>
      <c r="B166" t="n">
        <v>140</v>
      </c>
      <c r="C166" t="inlineStr">
        <is>
          <t xml:space="preserve">CONCLUIDO	</t>
        </is>
      </c>
      <c r="D166" t="n">
        <v>12.1848</v>
      </c>
      <c r="E166" t="n">
        <v>8.210000000000001</v>
      </c>
      <c r="F166" t="n">
        <v>5.1</v>
      </c>
      <c r="G166" t="n">
        <v>76.45</v>
      </c>
      <c r="H166" t="n">
        <v>1.26</v>
      </c>
      <c r="I166" t="n">
        <v>4</v>
      </c>
      <c r="J166" t="n">
        <v>318.76</v>
      </c>
      <c r="K166" t="n">
        <v>60.56</v>
      </c>
      <c r="L166" t="n">
        <v>22.5</v>
      </c>
      <c r="M166" t="n">
        <v>2</v>
      </c>
      <c r="N166" t="n">
        <v>95.70999999999999</v>
      </c>
      <c r="O166" t="n">
        <v>39548.54</v>
      </c>
      <c r="P166" t="n">
        <v>81.98</v>
      </c>
      <c r="Q166" t="n">
        <v>202.81</v>
      </c>
      <c r="R166" t="n">
        <v>19.47</v>
      </c>
      <c r="S166" t="n">
        <v>13.89</v>
      </c>
      <c r="T166" t="n">
        <v>1117.1</v>
      </c>
      <c r="U166" t="n">
        <v>0.71</v>
      </c>
      <c r="V166" t="n">
        <v>0.76</v>
      </c>
      <c r="W166" t="n">
        <v>0.64</v>
      </c>
      <c r="X166" t="n">
        <v>0.06</v>
      </c>
      <c r="Y166" t="n">
        <v>1</v>
      </c>
      <c r="Z166" t="n">
        <v>10</v>
      </c>
    </row>
    <row r="167">
      <c r="A167" t="n">
        <v>87</v>
      </c>
      <c r="B167" t="n">
        <v>140</v>
      </c>
      <c r="C167" t="inlineStr">
        <is>
          <t xml:space="preserve">CONCLUIDO	</t>
        </is>
      </c>
      <c r="D167" t="n">
        <v>12.1819</v>
      </c>
      <c r="E167" t="n">
        <v>8.210000000000001</v>
      </c>
      <c r="F167" t="n">
        <v>5.1</v>
      </c>
      <c r="G167" t="n">
        <v>76.48</v>
      </c>
      <c r="H167" t="n">
        <v>1.27</v>
      </c>
      <c r="I167" t="n">
        <v>4</v>
      </c>
      <c r="J167" t="n">
        <v>319.33</v>
      </c>
      <c r="K167" t="n">
        <v>60.56</v>
      </c>
      <c r="L167" t="n">
        <v>22.75</v>
      </c>
      <c r="M167" t="n">
        <v>2</v>
      </c>
      <c r="N167" t="n">
        <v>96.02</v>
      </c>
      <c r="O167" t="n">
        <v>39617.93</v>
      </c>
      <c r="P167" t="n">
        <v>81.94</v>
      </c>
      <c r="Q167" t="n">
        <v>202.81</v>
      </c>
      <c r="R167" t="n">
        <v>19.51</v>
      </c>
      <c r="S167" t="n">
        <v>13.89</v>
      </c>
      <c r="T167" t="n">
        <v>1132.36</v>
      </c>
      <c r="U167" t="n">
        <v>0.71</v>
      </c>
      <c r="V167" t="n">
        <v>0.76</v>
      </c>
      <c r="W167" t="n">
        <v>0.64</v>
      </c>
      <c r="X167" t="n">
        <v>0.06</v>
      </c>
      <c r="Y167" t="n">
        <v>1</v>
      </c>
      <c r="Z167" t="n">
        <v>10</v>
      </c>
    </row>
    <row r="168">
      <c r="A168" t="n">
        <v>88</v>
      </c>
      <c r="B168" t="n">
        <v>140</v>
      </c>
      <c r="C168" t="inlineStr">
        <is>
          <t xml:space="preserve">CONCLUIDO	</t>
        </is>
      </c>
      <c r="D168" t="n">
        <v>12.1856</v>
      </c>
      <c r="E168" t="n">
        <v>8.210000000000001</v>
      </c>
      <c r="F168" t="n">
        <v>5.1</v>
      </c>
      <c r="G168" t="n">
        <v>76.45</v>
      </c>
      <c r="H168" t="n">
        <v>1.28</v>
      </c>
      <c r="I168" t="n">
        <v>4</v>
      </c>
      <c r="J168" t="n">
        <v>319.89</v>
      </c>
      <c r="K168" t="n">
        <v>60.56</v>
      </c>
      <c r="L168" t="n">
        <v>23</v>
      </c>
      <c r="M168" t="n">
        <v>2</v>
      </c>
      <c r="N168" t="n">
        <v>96.34</v>
      </c>
      <c r="O168" t="n">
        <v>39687.46</v>
      </c>
      <c r="P168" t="n">
        <v>81.75</v>
      </c>
      <c r="Q168" t="n">
        <v>202.81</v>
      </c>
      <c r="R168" t="n">
        <v>19.45</v>
      </c>
      <c r="S168" t="n">
        <v>13.89</v>
      </c>
      <c r="T168" t="n">
        <v>1104.41</v>
      </c>
      <c r="U168" t="n">
        <v>0.71</v>
      </c>
      <c r="V168" t="n">
        <v>0.76</v>
      </c>
      <c r="W168" t="n">
        <v>0.64</v>
      </c>
      <c r="X168" t="n">
        <v>0.06</v>
      </c>
      <c r="Y168" t="n">
        <v>1</v>
      </c>
      <c r="Z168" t="n">
        <v>10</v>
      </c>
    </row>
    <row r="169">
      <c r="A169" t="n">
        <v>89</v>
      </c>
      <c r="B169" t="n">
        <v>140</v>
      </c>
      <c r="C169" t="inlineStr">
        <is>
          <t xml:space="preserve">CONCLUIDO	</t>
        </is>
      </c>
      <c r="D169" t="n">
        <v>12.1914</v>
      </c>
      <c r="E169" t="n">
        <v>8.199999999999999</v>
      </c>
      <c r="F169" t="n">
        <v>5.09</v>
      </c>
      <c r="G169" t="n">
        <v>76.39</v>
      </c>
      <c r="H169" t="n">
        <v>1.29</v>
      </c>
      <c r="I169" t="n">
        <v>4</v>
      </c>
      <c r="J169" t="n">
        <v>320.46</v>
      </c>
      <c r="K169" t="n">
        <v>60.56</v>
      </c>
      <c r="L169" t="n">
        <v>23.25</v>
      </c>
      <c r="M169" t="n">
        <v>2</v>
      </c>
      <c r="N169" t="n">
        <v>96.65000000000001</v>
      </c>
      <c r="O169" t="n">
        <v>39757.13</v>
      </c>
      <c r="P169" t="n">
        <v>81.59</v>
      </c>
      <c r="Q169" t="n">
        <v>202.81</v>
      </c>
      <c r="R169" t="n">
        <v>19.34</v>
      </c>
      <c r="S169" t="n">
        <v>13.89</v>
      </c>
      <c r="T169" t="n">
        <v>1050.93</v>
      </c>
      <c r="U169" t="n">
        <v>0.72</v>
      </c>
      <c r="V169" t="n">
        <v>0.76</v>
      </c>
      <c r="W169" t="n">
        <v>0.64</v>
      </c>
      <c r="X169" t="n">
        <v>0.05</v>
      </c>
      <c r="Y169" t="n">
        <v>1</v>
      </c>
      <c r="Z169" t="n">
        <v>10</v>
      </c>
    </row>
    <row r="170">
      <c r="A170" t="n">
        <v>90</v>
      </c>
      <c r="B170" t="n">
        <v>140</v>
      </c>
      <c r="C170" t="inlineStr">
        <is>
          <t xml:space="preserve">CONCLUIDO	</t>
        </is>
      </c>
      <c r="D170" t="n">
        <v>12.1852</v>
      </c>
      <c r="E170" t="n">
        <v>8.210000000000001</v>
      </c>
      <c r="F170" t="n">
        <v>5.1</v>
      </c>
      <c r="G170" t="n">
        <v>76.45</v>
      </c>
      <c r="H170" t="n">
        <v>1.3</v>
      </c>
      <c r="I170" t="n">
        <v>4</v>
      </c>
      <c r="J170" t="n">
        <v>321.02</v>
      </c>
      <c r="K170" t="n">
        <v>60.56</v>
      </c>
      <c r="L170" t="n">
        <v>23.5</v>
      </c>
      <c r="M170" t="n">
        <v>2</v>
      </c>
      <c r="N170" t="n">
        <v>96.97</v>
      </c>
      <c r="O170" t="n">
        <v>39826.95</v>
      </c>
      <c r="P170" t="n">
        <v>81.58</v>
      </c>
      <c r="Q170" t="n">
        <v>202.81</v>
      </c>
      <c r="R170" t="n">
        <v>19.45</v>
      </c>
      <c r="S170" t="n">
        <v>13.89</v>
      </c>
      <c r="T170" t="n">
        <v>1105.8</v>
      </c>
      <c r="U170" t="n">
        <v>0.71</v>
      </c>
      <c r="V170" t="n">
        <v>0.76</v>
      </c>
      <c r="W170" t="n">
        <v>0.64</v>
      </c>
      <c r="X170" t="n">
        <v>0.06</v>
      </c>
      <c r="Y170" t="n">
        <v>1</v>
      </c>
      <c r="Z170" t="n">
        <v>10</v>
      </c>
    </row>
    <row r="171">
      <c r="A171" t="n">
        <v>91</v>
      </c>
      <c r="B171" t="n">
        <v>140</v>
      </c>
      <c r="C171" t="inlineStr">
        <is>
          <t xml:space="preserve">CONCLUIDO	</t>
        </is>
      </c>
      <c r="D171" t="n">
        <v>12.1893</v>
      </c>
      <c r="E171" t="n">
        <v>8.199999999999999</v>
      </c>
      <c r="F171" t="n">
        <v>5.09</v>
      </c>
      <c r="G171" t="n">
        <v>76.41</v>
      </c>
      <c r="H171" t="n">
        <v>1.32</v>
      </c>
      <c r="I171" t="n">
        <v>4</v>
      </c>
      <c r="J171" t="n">
        <v>321.59</v>
      </c>
      <c r="K171" t="n">
        <v>60.56</v>
      </c>
      <c r="L171" t="n">
        <v>23.75</v>
      </c>
      <c r="M171" t="n">
        <v>2</v>
      </c>
      <c r="N171" t="n">
        <v>97.28</v>
      </c>
      <c r="O171" t="n">
        <v>39896.91</v>
      </c>
      <c r="P171" t="n">
        <v>81.45999999999999</v>
      </c>
      <c r="Q171" t="n">
        <v>202.81</v>
      </c>
      <c r="R171" t="n">
        <v>19.26</v>
      </c>
      <c r="S171" t="n">
        <v>13.89</v>
      </c>
      <c r="T171" t="n">
        <v>1010.09</v>
      </c>
      <c r="U171" t="n">
        <v>0.72</v>
      </c>
      <c r="V171" t="n">
        <v>0.76</v>
      </c>
      <c r="W171" t="n">
        <v>0.65</v>
      </c>
      <c r="X171" t="n">
        <v>0.06</v>
      </c>
      <c r="Y171" t="n">
        <v>1</v>
      </c>
      <c r="Z171" t="n">
        <v>10</v>
      </c>
    </row>
    <row r="172">
      <c r="A172" t="n">
        <v>92</v>
      </c>
      <c r="B172" t="n">
        <v>140</v>
      </c>
      <c r="C172" t="inlineStr">
        <is>
          <t xml:space="preserve">CONCLUIDO	</t>
        </is>
      </c>
      <c r="D172" t="n">
        <v>12.1893</v>
      </c>
      <c r="E172" t="n">
        <v>8.199999999999999</v>
      </c>
      <c r="F172" t="n">
        <v>5.09</v>
      </c>
      <c r="G172" t="n">
        <v>76.41</v>
      </c>
      <c r="H172" t="n">
        <v>1.33</v>
      </c>
      <c r="I172" t="n">
        <v>4</v>
      </c>
      <c r="J172" t="n">
        <v>322.16</v>
      </c>
      <c r="K172" t="n">
        <v>60.56</v>
      </c>
      <c r="L172" t="n">
        <v>24</v>
      </c>
      <c r="M172" t="n">
        <v>2</v>
      </c>
      <c r="N172" t="n">
        <v>97.59999999999999</v>
      </c>
      <c r="O172" t="n">
        <v>39967.02</v>
      </c>
      <c r="P172" t="n">
        <v>81.23999999999999</v>
      </c>
      <c r="Q172" t="n">
        <v>202.81</v>
      </c>
      <c r="R172" t="n">
        <v>19.31</v>
      </c>
      <c r="S172" t="n">
        <v>13.89</v>
      </c>
      <c r="T172" t="n">
        <v>1037.05</v>
      </c>
      <c r="U172" t="n">
        <v>0.72</v>
      </c>
      <c r="V172" t="n">
        <v>0.76</v>
      </c>
      <c r="W172" t="n">
        <v>0.64</v>
      </c>
      <c r="X172" t="n">
        <v>0.06</v>
      </c>
      <c r="Y172" t="n">
        <v>1</v>
      </c>
      <c r="Z172" t="n">
        <v>10</v>
      </c>
    </row>
    <row r="173">
      <c r="A173" t="n">
        <v>93</v>
      </c>
      <c r="B173" t="n">
        <v>140</v>
      </c>
      <c r="C173" t="inlineStr">
        <is>
          <t xml:space="preserve">CONCLUIDO	</t>
        </is>
      </c>
      <c r="D173" t="n">
        <v>12.1877</v>
      </c>
      <c r="E173" t="n">
        <v>8.199999999999999</v>
      </c>
      <c r="F173" t="n">
        <v>5.09</v>
      </c>
      <c r="G173" t="n">
        <v>76.42</v>
      </c>
      <c r="H173" t="n">
        <v>1.34</v>
      </c>
      <c r="I173" t="n">
        <v>4</v>
      </c>
      <c r="J173" t="n">
        <v>322.73</v>
      </c>
      <c r="K173" t="n">
        <v>60.56</v>
      </c>
      <c r="L173" t="n">
        <v>24.25</v>
      </c>
      <c r="M173" t="n">
        <v>2</v>
      </c>
      <c r="N173" t="n">
        <v>97.92</v>
      </c>
      <c r="O173" t="n">
        <v>40037.28</v>
      </c>
      <c r="P173" t="n">
        <v>81.11</v>
      </c>
      <c r="Q173" t="n">
        <v>202.84</v>
      </c>
      <c r="R173" t="n">
        <v>19.4</v>
      </c>
      <c r="S173" t="n">
        <v>13.89</v>
      </c>
      <c r="T173" t="n">
        <v>1080.36</v>
      </c>
      <c r="U173" t="n">
        <v>0.72</v>
      </c>
      <c r="V173" t="n">
        <v>0.76</v>
      </c>
      <c r="W173" t="n">
        <v>0.64</v>
      </c>
      <c r="X173" t="n">
        <v>0.06</v>
      </c>
      <c r="Y173" t="n">
        <v>1</v>
      </c>
      <c r="Z173" t="n">
        <v>10</v>
      </c>
    </row>
    <row r="174">
      <c r="A174" t="n">
        <v>94</v>
      </c>
      <c r="B174" t="n">
        <v>140</v>
      </c>
      <c r="C174" t="inlineStr">
        <is>
          <t xml:space="preserve">CONCLUIDO	</t>
        </is>
      </c>
      <c r="D174" t="n">
        <v>12.1885</v>
      </c>
      <c r="E174" t="n">
        <v>8.199999999999999</v>
      </c>
      <c r="F174" t="n">
        <v>5.09</v>
      </c>
      <c r="G174" t="n">
        <v>76.42</v>
      </c>
      <c r="H174" t="n">
        <v>1.35</v>
      </c>
      <c r="I174" t="n">
        <v>4</v>
      </c>
      <c r="J174" t="n">
        <v>323.3</v>
      </c>
      <c r="K174" t="n">
        <v>60.56</v>
      </c>
      <c r="L174" t="n">
        <v>24.5</v>
      </c>
      <c r="M174" t="n">
        <v>2</v>
      </c>
      <c r="N174" t="n">
        <v>98.23999999999999</v>
      </c>
      <c r="O174" t="n">
        <v>40107.81</v>
      </c>
      <c r="P174" t="n">
        <v>80.92</v>
      </c>
      <c r="Q174" t="n">
        <v>202.81</v>
      </c>
      <c r="R174" t="n">
        <v>19.36</v>
      </c>
      <c r="S174" t="n">
        <v>13.89</v>
      </c>
      <c r="T174" t="n">
        <v>1061.83</v>
      </c>
      <c r="U174" t="n">
        <v>0.72</v>
      </c>
      <c r="V174" t="n">
        <v>0.76</v>
      </c>
      <c r="W174" t="n">
        <v>0.64</v>
      </c>
      <c r="X174" t="n">
        <v>0.06</v>
      </c>
      <c r="Y174" t="n">
        <v>1</v>
      </c>
      <c r="Z174" t="n">
        <v>10</v>
      </c>
    </row>
    <row r="175">
      <c r="A175" t="n">
        <v>95</v>
      </c>
      <c r="B175" t="n">
        <v>140</v>
      </c>
      <c r="C175" t="inlineStr">
        <is>
          <t xml:space="preserve">CONCLUIDO	</t>
        </is>
      </c>
      <c r="D175" t="n">
        <v>12.1993</v>
      </c>
      <c r="E175" t="n">
        <v>8.199999999999999</v>
      </c>
      <c r="F175" t="n">
        <v>5.09</v>
      </c>
      <c r="G175" t="n">
        <v>76.31</v>
      </c>
      <c r="H175" t="n">
        <v>1.36</v>
      </c>
      <c r="I175" t="n">
        <v>4</v>
      </c>
      <c r="J175" t="n">
        <v>323.87</v>
      </c>
      <c r="K175" t="n">
        <v>60.56</v>
      </c>
      <c r="L175" t="n">
        <v>24.75</v>
      </c>
      <c r="M175" t="n">
        <v>2</v>
      </c>
      <c r="N175" t="n">
        <v>98.56999999999999</v>
      </c>
      <c r="O175" t="n">
        <v>40178.37</v>
      </c>
      <c r="P175" t="n">
        <v>80.47</v>
      </c>
      <c r="Q175" t="n">
        <v>202.82</v>
      </c>
      <c r="R175" t="n">
        <v>19.16</v>
      </c>
      <c r="S175" t="n">
        <v>13.89</v>
      </c>
      <c r="T175" t="n">
        <v>958.53</v>
      </c>
      <c r="U175" t="n">
        <v>0.73</v>
      </c>
      <c r="V175" t="n">
        <v>0.76</v>
      </c>
      <c r="W175" t="n">
        <v>0.64</v>
      </c>
      <c r="X175" t="n">
        <v>0.05</v>
      </c>
      <c r="Y175" t="n">
        <v>1</v>
      </c>
      <c r="Z175" t="n">
        <v>10</v>
      </c>
    </row>
    <row r="176">
      <c r="A176" t="n">
        <v>96</v>
      </c>
      <c r="B176" t="n">
        <v>140</v>
      </c>
      <c r="C176" t="inlineStr">
        <is>
          <t xml:space="preserve">CONCLUIDO	</t>
        </is>
      </c>
      <c r="D176" t="n">
        <v>12.2017</v>
      </c>
      <c r="E176" t="n">
        <v>8.199999999999999</v>
      </c>
      <c r="F176" t="n">
        <v>5.09</v>
      </c>
      <c r="G176" t="n">
        <v>76.28</v>
      </c>
      <c r="H176" t="n">
        <v>1.37</v>
      </c>
      <c r="I176" t="n">
        <v>4</v>
      </c>
      <c r="J176" t="n">
        <v>324.44</v>
      </c>
      <c r="K176" t="n">
        <v>60.56</v>
      </c>
      <c r="L176" t="n">
        <v>25</v>
      </c>
      <c r="M176" t="n">
        <v>2</v>
      </c>
      <c r="N176" t="n">
        <v>98.89</v>
      </c>
      <c r="O176" t="n">
        <v>40249.08</v>
      </c>
      <c r="P176" t="n">
        <v>80.23</v>
      </c>
      <c r="Q176" t="n">
        <v>202.81</v>
      </c>
      <c r="R176" t="n">
        <v>19.12</v>
      </c>
      <c r="S176" t="n">
        <v>13.89</v>
      </c>
      <c r="T176" t="n">
        <v>941.98</v>
      </c>
      <c r="U176" t="n">
        <v>0.73</v>
      </c>
      <c r="V176" t="n">
        <v>0.76</v>
      </c>
      <c r="W176" t="n">
        <v>0.64</v>
      </c>
      <c r="X176" t="n">
        <v>0.05</v>
      </c>
      <c r="Y176" t="n">
        <v>1</v>
      </c>
      <c r="Z176" t="n">
        <v>10</v>
      </c>
    </row>
    <row r="177">
      <c r="A177" t="n">
        <v>97</v>
      </c>
      <c r="B177" t="n">
        <v>140</v>
      </c>
      <c r="C177" t="inlineStr">
        <is>
          <t xml:space="preserve">CONCLUIDO	</t>
        </is>
      </c>
      <c r="D177" t="n">
        <v>12.1947</v>
      </c>
      <c r="E177" t="n">
        <v>8.199999999999999</v>
      </c>
      <c r="F177" t="n">
        <v>5.09</v>
      </c>
      <c r="G177" t="n">
        <v>76.34999999999999</v>
      </c>
      <c r="H177" t="n">
        <v>1.38</v>
      </c>
      <c r="I177" t="n">
        <v>4</v>
      </c>
      <c r="J177" t="n">
        <v>325.02</v>
      </c>
      <c r="K177" t="n">
        <v>60.56</v>
      </c>
      <c r="L177" t="n">
        <v>25.25</v>
      </c>
      <c r="M177" t="n">
        <v>2</v>
      </c>
      <c r="N177" t="n">
        <v>99.20999999999999</v>
      </c>
      <c r="O177" t="n">
        <v>40319.95</v>
      </c>
      <c r="P177" t="n">
        <v>80.20999999999999</v>
      </c>
      <c r="Q177" t="n">
        <v>202.81</v>
      </c>
      <c r="R177" t="n">
        <v>19.25</v>
      </c>
      <c r="S177" t="n">
        <v>13.89</v>
      </c>
      <c r="T177" t="n">
        <v>1002.87</v>
      </c>
      <c r="U177" t="n">
        <v>0.72</v>
      </c>
      <c r="V177" t="n">
        <v>0.76</v>
      </c>
      <c r="W177" t="n">
        <v>0.64</v>
      </c>
      <c r="X177" t="n">
        <v>0.05</v>
      </c>
      <c r="Y177" t="n">
        <v>1</v>
      </c>
      <c r="Z177" t="n">
        <v>10</v>
      </c>
    </row>
    <row r="178">
      <c r="A178" t="n">
        <v>98</v>
      </c>
      <c r="B178" t="n">
        <v>140</v>
      </c>
      <c r="C178" t="inlineStr">
        <is>
          <t xml:space="preserve">CONCLUIDO	</t>
        </is>
      </c>
      <c r="D178" t="n">
        <v>12.1947</v>
      </c>
      <c r="E178" t="n">
        <v>8.199999999999999</v>
      </c>
      <c r="F178" t="n">
        <v>5.09</v>
      </c>
      <c r="G178" t="n">
        <v>76.34999999999999</v>
      </c>
      <c r="H178" t="n">
        <v>1.4</v>
      </c>
      <c r="I178" t="n">
        <v>4</v>
      </c>
      <c r="J178" t="n">
        <v>325.59</v>
      </c>
      <c r="K178" t="n">
        <v>60.56</v>
      </c>
      <c r="L178" t="n">
        <v>25.5</v>
      </c>
      <c r="M178" t="n">
        <v>2</v>
      </c>
      <c r="N178" t="n">
        <v>99.54000000000001</v>
      </c>
      <c r="O178" t="n">
        <v>40390.96</v>
      </c>
      <c r="P178" t="n">
        <v>80.11</v>
      </c>
      <c r="Q178" t="n">
        <v>202.81</v>
      </c>
      <c r="R178" t="n">
        <v>19.17</v>
      </c>
      <c r="S178" t="n">
        <v>13.89</v>
      </c>
      <c r="T178" t="n">
        <v>966.76</v>
      </c>
      <c r="U178" t="n">
        <v>0.72</v>
      </c>
      <c r="V178" t="n">
        <v>0.76</v>
      </c>
      <c r="W178" t="n">
        <v>0.65</v>
      </c>
      <c r="X178" t="n">
        <v>0.05</v>
      </c>
      <c r="Y178" t="n">
        <v>1</v>
      </c>
      <c r="Z178" t="n">
        <v>10</v>
      </c>
    </row>
    <row r="179">
      <c r="A179" t="n">
        <v>99</v>
      </c>
      <c r="B179" t="n">
        <v>140</v>
      </c>
      <c r="C179" t="inlineStr">
        <is>
          <t xml:space="preserve">CONCLUIDO	</t>
        </is>
      </c>
      <c r="D179" t="n">
        <v>12.1959</v>
      </c>
      <c r="E179" t="n">
        <v>8.199999999999999</v>
      </c>
      <c r="F179" t="n">
        <v>5.09</v>
      </c>
      <c r="G179" t="n">
        <v>76.34</v>
      </c>
      <c r="H179" t="n">
        <v>1.41</v>
      </c>
      <c r="I179" t="n">
        <v>4</v>
      </c>
      <c r="J179" t="n">
        <v>326.17</v>
      </c>
      <c r="K179" t="n">
        <v>60.56</v>
      </c>
      <c r="L179" t="n">
        <v>25.75</v>
      </c>
      <c r="M179" t="n">
        <v>2</v>
      </c>
      <c r="N179" t="n">
        <v>99.87</v>
      </c>
      <c r="O179" t="n">
        <v>40462.13</v>
      </c>
      <c r="P179" t="n">
        <v>79.94</v>
      </c>
      <c r="Q179" t="n">
        <v>202.82</v>
      </c>
      <c r="R179" t="n">
        <v>19.19</v>
      </c>
      <c r="S179" t="n">
        <v>13.89</v>
      </c>
      <c r="T179" t="n">
        <v>974.01</v>
      </c>
      <c r="U179" t="n">
        <v>0.72</v>
      </c>
      <c r="V179" t="n">
        <v>0.76</v>
      </c>
      <c r="W179" t="n">
        <v>0.64</v>
      </c>
      <c r="X179" t="n">
        <v>0.05</v>
      </c>
      <c r="Y179" t="n">
        <v>1</v>
      </c>
      <c r="Z179" t="n">
        <v>10</v>
      </c>
    </row>
    <row r="180">
      <c r="A180" t="n">
        <v>100</v>
      </c>
      <c r="B180" t="n">
        <v>140</v>
      </c>
      <c r="C180" t="inlineStr">
        <is>
          <t xml:space="preserve">CONCLUIDO	</t>
        </is>
      </c>
      <c r="D180" t="n">
        <v>12.1997</v>
      </c>
      <c r="E180" t="n">
        <v>8.199999999999999</v>
      </c>
      <c r="F180" t="n">
        <v>5.09</v>
      </c>
      <c r="G180" t="n">
        <v>76.3</v>
      </c>
      <c r="H180" t="n">
        <v>1.42</v>
      </c>
      <c r="I180" t="n">
        <v>4</v>
      </c>
      <c r="J180" t="n">
        <v>326.75</v>
      </c>
      <c r="K180" t="n">
        <v>60.56</v>
      </c>
      <c r="L180" t="n">
        <v>26</v>
      </c>
      <c r="M180" t="n">
        <v>2</v>
      </c>
      <c r="N180" t="n">
        <v>100.2</v>
      </c>
      <c r="O180" t="n">
        <v>40533.46</v>
      </c>
      <c r="P180" t="n">
        <v>79.73999999999999</v>
      </c>
      <c r="Q180" t="n">
        <v>202.88</v>
      </c>
      <c r="R180" t="n">
        <v>19.12</v>
      </c>
      <c r="S180" t="n">
        <v>13.89</v>
      </c>
      <c r="T180" t="n">
        <v>940.41</v>
      </c>
      <c r="U180" t="n">
        <v>0.73</v>
      </c>
      <c r="V180" t="n">
        <v>0.76</v>
      </c>
      <c r="W180" t="n">
        <v>0.64</v>
      </c>
      <c r="X180" t="n">
        <v>0.05</v>
      </c>
      <c r="Y180" t="n">
        <v>1</v>
      </c>
      <c r="Z180" t="n">
        <v>10</v>
      </c>
    </row>
    <row r="181">
      <c r="A181" t="n">
        <v>101</v>
      </c>
      <c r="B181" t="n">
        <v>140</v>
      </c>
      <c r="C181" t="inlineStr">
        <is>
          <t xml:space="preserve">CONCLUIDO	</t>
        </is>
      </c>
      <c r="D181" t="n">
        <v>12.2001</v>
      </c>
      <c r="E181" t="n">
        <v>8.199999999999999</v>
      </c>
      <c r="F181" t="n">
        <v>5.09</v>
      </c>
      <c r="G181" t="n">
        <v>76.3</v>
      </c>
      <c r="H181" t="n">
        <v>1.43</v>
      </c>
      <c r="I181" t="n">
        <v>4</v>
      </c>
      <c r="J181" t="n">
        <v>327.33</v>
      </c>
      <c r="K181" t="n">
        <v>60.56</v>
      </c>
      <c r="L181" t="n">
        <v>26.25</v>
      </c>
      <c r="M181" t="n">
        <v>2</v>
      </c>
      <c r="N181" t="n">
        <v>100.52</v>
      </c>
      <c r="O181" t="n">
        <v>40604.94</v>
      </c>
      <c r="P181" t="n">
        <v>79.5</v>
      </c>
      <c r="Q181" t="n">
        <v>202.84</v>
      </c>
      <c r="R181" t="n">
        <v>19.09</v>
      </c>
      <c r="S181" t="n">
        <v>13.89</v>
      </c>
      <c r="T181" t="n">
        <v>926.03</v>
      </c>
      <c r="U181" t="n">
        <v>0.73</v>
      </c>
      <c r="V181" t="n">
        <v>0.76</v>
      </c>
      <c r="W181" t="n">
        <v>0.64</v>
      </c>
      <c r="X181" t="n">
        <v>0.05</v>
      </c>
      <c r="Y181" t="n">
        <v>1</v>
      </c>
      <c r="Z181" t="n">
        <v>10</v>
      </c>
    </row>
    <row r="182">
      <c r="A182" t="n">
        <v>102</v>
      </c>
      <c r="B182" t="n">
        <v>140</v>
      </c>
      <c r="C182" t="inlineStr">
        <is>
          <t xml:space="preserve">CONCLUIDO	</t>
        </is>
      </c>
      <c r="D182" t="n">
        <v>12.2017</v>
      </c>
      <c r="E182" t="n">
        <v>8.199999999999999</v>
      </c>
      <c r="F182" t="n">
        <v>5.09</v>
      </c>
      <c r="G182" t="n">
        <v>76.28</v>
      </c>
      <c r="H182" t="n">
        <v>1.44</v>
      </c>
      <c r="I182" t="n">
        <v>4</v>
      </c>
      <c r="J182" t="n">
        <v>327.91</v>
      </c>
      <c r="K182" t="n">
        <v>60.56</v>
      </c>
      <c r="L182" t="n">
        <v>26.5</v>
      </c>
      <c r="M182" t="n">
        <v>2</v>
      </c>
      <c r="N182" t="n">
        <v>100.86</v>
      </c>
      <c r="O182" t="n">
        <v>40676.58</v>
      </c>
      <c r="P182" t="n">
        <v>79.36</v>
      </c>
      <c r="Q182" t="n">
        <v>202.81</v>
      </c>
      <c r="R182" t="n">
        <v>19.09</v>
      </c>
      <c r="S182" t="n">
        <v>13.89</v>
      </c>
      <c r="T182" t="n">
        <v>923.4299999999999</v>
      </c>
      <c r="U182" t="n">
        <v>0.73</v>
      </c>
      <c r="V182" t="n">
        <v>0.76</v>
      </c>
      <c r="W182" t="n">
        <v>0.64</v>
      </c>
      <c r="X182" t="n">
        <v>0.05</v>
      </c>
      <c r="Y182" t="n">
        <v>1</v>
      </c>
      <c r="Z182" t="n">
        <v>10</v>
      </c>
    </row>
    <row r="183">
      <c r="A183" t="n">
        <v>103</v>
      </c>
      <c r="B183" t="n">
        <v>140</v>
      </c>
      <c r="C183" t="inlineStr">
        <is>
          <t xml:space="preserve">CONCLUIDO	</t>
        </is>
      </c>
      <c r="D183" t="n">
        <v>12.2026</v>
      </c>
      <c r="E183" t="n">
        <v>8.199999999999999</v>
      </c>
      <c r="F183" t="n">
        <v>5.08</v>
      </c>
      <c r="G183" t="n">
        <v>76.28</v>
      </c>
      <c r="H183" t="n">
        <v>1.45</v>
      </c>
      <c r="I183" t="n">
        <v>4</v>
      </c>
      <c r="J183" t="n">
        <v>328.49</v>
      </c>
      <c r="K183" t="n">
        <v>60.56</v>
      </c>
      <c r="L183" t="n">
        <v>26.75</v>
      </c>
      <c r="M183" t="n">
        <v>2</v>
      </c>
      <c r="N183" t="n">
        <v>101.19</v>
      </c>
      <c r="O183" t="n">
        <v>40748.37</v>
      </c>
      <c r="P183" t="n">
        <v>79.11</v>
      </c>
      <c r="Q183" t="n">
        <v>202.81</v>
      </c>
      <c r="R183" t="n">
        <v>18.98</v>
      </c>
      <c r="S183" t="n">
        <v>13.89</v>
      </c>
      <c r="T183" t="n">
        <v>872.09</v>
      </c>
      <c r="U183" t="n">
        <v>0.73</v>
      </c>
      <c r="V183" t="n">
        <v>0.76</v>
      </c>
      <c r="W183" t="n">
        <v>0.64</v>
      </c>
      <c r="X183" t="n">
        <v>0.05</v>
      </c>
      <c r="Y183" t="n">
        <v>1</v>
      </c>
      <c r="Z183" t="n">
        <v>10</v>
      </c>
    </row>
    <row r="184">
      <c r="A184" t="n">
        <v>104</v>
      </c>
      <c r="B184" t="n">
        <v>140</v>
      </c>
      <c r="C184" t="inlineStr">
        <is>
          <t xml:space="preserve">CONCLUIDO	</t>
        </is>
      </c>
      <c r="D184" t="n">
        <v>12.2046</v>
      </c>
      <c r="E184" t="n">
        <v>8.19</v>
      </c>
      <c r="F184" t="n">
        <v>5.08</v>
      </c>
      <c r="G184" t="n">
        <v>76.25</v>
      </c>
      <c r="H184" t="n">
        <v>1.46</v>
      </c>
      <c r="I184" t="n">
        <v>4</v>
      </c>
      <c r="J184" t="n">
        <v>329.08</v>
      </c>
      <c r="K184" t="n">
        <v>60.56</v>
      </c>
      <c r="L184" t="n">
        <v>27</v>
      </c>
      <c r="M184" t="n">
        <v>2</v>
      </c>
      <c r="N184" t="n">
        <v>101.52</v>
      </c>
      <c r="O184" t="n">
        <v>40820.32</v>
      </c>
      <c r="P184" t="n">
        <v>78.76000000000001</v>
      </c>
      <c r="Q184" t="n">
        <v>202.81</v>
      </c>
      <c r="R184" t="n">
        <v>19.03</v>
      </c>
      <c r="S184" t="n">
        <v>13.89</v>
      </c>
      <c r="T184" t="n">
        <v>895.78</v>
      </c>
      <c r="U184" t="n">
        <v>0.73</v>
      </c>
      <c r="V184" t="n">
        <v>0.76</v>
      </c>
      <c r="W184" t="n">
        <v>0.64</v>
      </c>
      <c r="X184" t="n">
        <v>0.05</v>
      </c>
      <c r="Y184" t="n">
        <v>1</v>
      </c>
      <c r="Z184" t="n">
        <v>10</v>
      </c>
    </row>
    <row r="185">
      <c r="A185" t="n">
        <v>105</v>
      </c>
      <c r="B185" t="n">
        <v>140</v>
      </c>
      <c r="C185" t="inlineStr">
        <is>
          <t xml:space="preserve">CONCLUIDO	</t>
        </is>
      </c>
      <c r="D185" t="n">
        <v>12.2021</v>
      </c>
      <c r="E185" t="n">
        <v>8.199999999999999</v>
      </c>
      <c r="F185" t="n">
        <v>5.09</v>
      </c>
      <c r="G185" t="n">
        <v>76.28</v>
      </c>
      <c r="H185" t="n">
        <v>1.47</v>
      </c>
      <c r="I185" t="n">
        <v>4</v>
      </c>
      <c r="J185" t="n">
        <v>329.66</v>
      </c>
      <c r="K185" t="n">
        <v>60.56</v>
      </c>
      <c r="L185" t="n">
        <v>27.25</v>
      </c>
      <c r="M185" t="n">
        <v>2</v>
      </c>
      <c r="N185" t="n">
        <v>101.86</v>
      </c>
      <c r="O185" t="n">
        <v>40892.44</v>
      </c>
      <c r="P185" t="n">
        <v>78.42</v>
      </c>
      <c r="Q185" t="n">
        <v>202.81</v>
      </c>
      <c r="R185" t="n">
        <v>19.06</v>
      </c>
      <c r="S185" t="n">
        <v>13.89</v>
      </c>
      <c r="T185" t="n">
        <v>910.51</v>
      </c>
      <c r="U185" t="n">
        <v>0.73</v>
      </c>
      <c r="V185" t="n">
        <v>0.76</v>
      </c>
      <c r="W185" t="n">
        <v>0.64</v>
      </c>
      <c r="X185" t="n">
        <v>0.05</v>
      </c>
      <c r="Y185" t="n">
        <v>1</v>
      </c>
      <c r="Z185" t="n">
        <v>10</v>
      </c>
    </row>
    <row r="186">
      <c r="A186" t="n">
        <v>106</v>
      </c>
      <c r="B186" t="n">
        <v>140</v>
      </c>
      <c r="C186" t="inlineStr">
        <is>
          <t xml:space="preserve">CONCLUIDO	</t>
        </is>
      </c>
      <c r="D186" t="n">
        <v>12.1988</v>
      </c>
      <c r="E186" t="n">
        <v>8.199999999999999</v>
      </c>
      <c r="F186" t="n">
        <v>5.09</v>
      </c>
      <c r="G186" t="n">
        <v>76.31</v>
      </c>
      <c r="H186" t="n">
        <v>1.48</v>
      </c>
      <c r="I186" t="n">
        <v>4</v>
      </c>
      <c r="J186" t="n">
        <v>330.25</v>
      </c>
      <c r="K186" t="n">
        <v>60.56</v>
      </c>
      <c r="L186" t="n">
        <v>27.5</v>
      </c>
      <c r="M186" t="n">
        <v>2</v>
      </c>
      <c r="N186" t="n">
        <v>102.19</v>
      </c>
      <c r="O186" t="n">
        <v>40964.71</v>
      </c>
      <c r="P186" t="n">
        <v>78.13</v>
      </c>
      <c r="Q186" t="n">
        <v>202.81</v>
      </c>
      <c r="R186" t="n">
        <v>19.12</v>
      </c>
      <c r="S186" t="n">
        <v>13.89</v>
      </c>
      <c r="T186" t="n">
        <v>938.0700000000001</v>
      </c>
      <c r="U186" t="n">
        <v>0.73</v>
      </c>
      <c r="V186" t="n">
        <v>0.76</v>
      </c>
      <c r="W186" t="n">
        <v>0.64</v>
      </c>
      <c r="X186" t="n">
        <v>0.05</v>
      </c>
      <c r="Y186" t="n">
        <v>1</v>
      </c>
      <c r="Z186" t="n">
        <v>10</v>
      </c>
    </row>
    <row r="187">
      <c r="A187" t="n">
        <v>107</v>
      </c>
      <c r="B187" t="n">
        <v>140</v>
      </c>
      <c r="C187" t="inlineStr">
        <is>
          <t xml:space="preserve">CONCLUIDO	</t>
        </is>
      </c>
      <c r="D187" t="n">
        <v>12.3123</v>
      </c>
      <c r="E187" t="n">
        <v>8.119999999999999</v>
      </c>
      <c r="F187" t="n">
        <v>5.06</v>
      </c>
      <c r="G187" t="n">
        <v>101.28</v>
      </c>
      <c r="H187" t="n">
        <v>1.49</v>
      </c>
      <c r="I187" t="n">
        <v>3</v>
      </c>
      <c r="J187" t="n">
        <v>330.83</v>
      </c>
      <c r="K187" t="n">
        <v>60.56</v>
      </c>
      <c r="L187" t="n">
        <v>27.75</v>
      </c>
      <c r="M187" t="n">
        <v>1</v>
      </c>
      <c r="N187" t="n">
        <v>102.53</v>
      </c>
      <c r="O187" t="n">
        <v>41037.15</v>
      </c>
      <c r="P187" t="n">
        <v>77.44</v>
      </c>
      <c r="Q187" t="n">
        <v>202.81</v>
      </c>
      <c r="R187" t="n">
        <v>18.42</v>
      </c>
      <c r="S187" t="n">
        <v>13.89</v>
      </c>
      <c r="T187" t="n">
        <v>594.95</v>
      </c>
      <c r="U187" t="n">
        <v>0.75</v>
      </c>
      <c r="V187" t="n">
        <v>0.76</v>
      </c>
      <c r="W187" t="n">
        <v>0.64</v>
      </c>
      <c r="X187" t="n">
        <v>0.03</v>
      </c>
      <c r="Y187" t="n">
        <v>1</v>
      </c>
      <c r="Z187" t="n">
        <v>10</v>
      </c>
    </row>
    <row r="188">
      <c r="A188" t="n">
        <v>108</v>
      </c>
      <c r="B188" t="n">
        <v>140</v>
      </c>
      <c r="C188" t="inlineStr">
        <is>
          <t xml:space="preserve">CONCLUIDO	</t>
        </is>
      </c>
      <c r="D188" t="n">
        <v>12.3056</v>
      </c>
      <c r="E188" t="n">
        <v>8.130000000000001</v>
      </c>
      <c r="F188" t="n">
        <v>5.07</v>
      </c>
      <c r="G188" t="n">
        <v>101.37</v>
      </c>
      <c r="H188" t="n">
        <v>1.51</v>
      </c>
      <c r="I188" t="n">
        <v>3</v>
      </c>
      <c r="J188" t="n">
        <v>331.42</v>
      </c>
      <c r="K188" t="n">
        <v>60.56</v>
      </c>
      <c r="L188" t="n">
        <v>28</v>
      </c>
      <c r="M188" t="n">
        <v>1</v>
      </c>
      <c r="N188" t="n">
        <v>102.87</v>
      </c>
      <c r="O188" t="n">
        <v>41109.75</v>
      </c>
      <c r="P188" t="n">
        <v>77.59999999999999</v>
      </c>
      <c r="Q188" t="n">
        <v>202.81</v>
      </c>
      <c r="R188" t="n">
        <v>18.58</v>
      </c>
      <c r="S188" t="n">
        <v>13.89</v>
      </c>
      <c r="T188" t="n">
        <v>674.29</v>
      </c>
      <c r="U188" t="n">
        <v>0.75</v>
      </c>
      <c r="V188" t="n">
        <v>0.76</v>
      </c>
      <c r="W188" t="n">
        <v>0.64</v>
      </c>
      <c r="X188" t="n">
        <v>0.03</v>
      </c>
      <c r="Y188" t="n">
        <v>1</v>
      </c>
      <c r="Z188" t="n">
        <v>10</v>
      </c>
    </row>
    <row r="189">
      <c r="A189" t="n">
        <v>109</v>
      </c>
      <c r="B189" t="n">
        <v>140</v>
      </c>
      <c r="C189" t="inlineStr">
        <is>
          <t xml:space="preserve">CONCLUIDO	</t>
        </is>
      </c>
      <c r="D189" t="n">
        <v>12.3026</v>
      </c>
      <c r="E189" t="n">
        <v>8.130000000000001</v>
      </c>
      <c r="F189" t="n">
        <v>5.07</v>
      </c>
      <c r="G189" t="n">
        <v>101.41</v>
      </c>
      <c r="H189" t="n">
        <v>1.52</v>
      </c>
      <c r="I189" t="n">
        <v>3</v>
      </c>
      <c r="J189" t="n">
        <v>332.01</v>
      </c>
      <c r="K189" t="n">
        <v>60.56</v>
      </c>
      <c r="L189" t="n">
        <v>28.25</v>
      </c>
      <c r="M189" t="n">
        <v>1</v>
      </c>
      <c r="N189" t="n">
        <v>103.21</v>
      </c>
      <c r="O189" t="n">
        <v>41182.52</v>
      </c>
      <c r="P189" t="n">
        <v>77.73999999999999</v>
      </c>
      <c r="Q189" t="n">
        <v>202.81</v>
      </c>
      <c r="R189" t="n">
        <v>18.61</v>
      </c>
      <c r="S189" t="n">
        <v>13.89</v>
      </c>
      <c r="T189" t="n">
        <v>690.9400000000001</v>
      </c>
      <c r="U189" t="n">
        <v>0.75</v>
      </c>
      <c r="V189" t="n">
        <v>0.76</v>
      </c>
      <c r="W189" t="n">
        <v>0.64</v>
      </c>
      <c r="X189" t="n">
        <v>0.03</v>
      </c>
      <c r="Y189" t="n">
        <v>1</v>
      </c>
      <c r="Z189" t="n">
        <v>10</v>
      </c>
    </row>
    <row r="190">
      <c r="A190" t="n">
        <v>110</v>
      </c>
      <c r="B190" t="n">
        <v>140</v>
      </c>
      <c r="C190" t="inlineStr">
        <is>
          <t xml:space="preserve">CONCLUIDO	</t>
        </is>
      </c>
      <c r="D190" t="n">
        <v>12.3039</v>
      </c>
      <c r="E190" t="n">
        <v>8.130000000000001</v>
      </c>
      <c r="F190" t="n">
        <v>5.07</v>
      </c>
      <c r="G190" t="n">
        <v>101.39</v>
      </c>
      <c r="H190" t="n">
        <v>1.53</v>
      </c>
      <c r="I190" t="n">
        <v>3</v>
      </c>
      <c r="J190" t="n">
        <v>332.6</v>
      </c>
      <c r="K190" t="n">
        <v>60.56</v>
      </c>
      <c r="L190" t="n">
        <v>28.5</v>
      </c>
      <c r="M190" t="n">
        <v>1</v>
      </c>
      <c r="N190" t="n">
        <v>103.55</v>
      </c>
      <c r="O190" t="n">
        <v>41255.45</v>
      </c>
      <c r="P190" t="n">
        <v>77.88</v>
      </c>
      <c r="Q190" t="n">
        <v>202.81</v>
      </c>
      <c r="R190" t="n">
        <v>18.62</v>
      </c>
      <c r="S190" t="n">
        <v>13.89</v>
      </c>
      <c r="T190" t="n">
        <v>695.0700000000001</v>
      </c>
      <c r="U190" t="n">
        <v>0.75</v>
      </c>
      <c r="V190" t="n">
        <v>0.76</v>
      </c>
      <c r="W190" t="n">
        <v>0.64</v>
      </c>
      <c r="X190" t="n">
        <v>0.03</v>
      </c>
      <c r="Y190" t="n">
        <v>1</v>
      </c>
      <c r="Z190" t="n">
        <v>10</v>
      </c>
    </row>
    <row r="191">
      <c r="A191" t="n">
        <v>111</v>
      </c>
      <c r="B191" t="n">
        <v>140</v>
      </c>
      <c r="C191" t="inlineStr">
        <is>
          <t xml:space="preserve">CONCLUIDO	</t>
        </is>
      </c>
      <c r="D191" t="n">
        <v>12.3031</v>
      </c>
      <c r="E191" t="n">
        <v>8.130000000000001</v>
      </c>
      <c r="F191" t="n">
        <v>5.07</v>
      </c>
      <c r="G191" t="n">
        <v>101.41</v>
      </c>
      <c r="H191" t="n">
        <v>1.54</v>
      </c>
      <c r="I191" t="n">
        <v>3</v>
      </c>
      <c r="J191" t="n">
        <v>333.2</v>
      </c>
      <c r="K191" t="n">
        <v>60.56</v>
      </c>
      <c r="L191" t="n">
        <v>28.75</v>
      </c>
      <c r="M191" t="n">
        <v>1</v>
      </c>
      <c r="N191" t="n">
        <v>103.89</v>
      </c>
      <c r="O191" t="n">
        <v>41328.54</v>
      </c>
      <c r="P191" t="n">
        <v>78.02</v>
      </c>
      <c r="Q191" t="n">
        <v>202.81</v>
      </c>
      <c r="R191" t="n">
        <v>18.56</v>
      </c>
      <c r="S191" t="n">
        <v>13.89</v>
      </c>
      <c r="T191" t="n">
        <v>664.86</v>
      </c>
      <c r="U191" t="n">
        <v>0.75</v>
      </c>
      <c r="V191" t="n">
        <v>0.76</v>
      </c>
      <c r="W191" t="n">
        <v>0.64</v>
      </c>
      <c r="X191" t="n">
        <v>0.03</v>
      </c>
      <c r="Y191" t="n">
        <v>1</v>
      </c>
      <c r="Z191" t="n">
        <v>10</v>
      </c>
    </row>
    <row r="192">
      <c r="A192" t="n">
        <v>112</v>
      </c>
      <c r="B192" t="n">
        <v>140</v>
      </c>
      <c r="C192" t="inlineStr">
        <is>
          <t xml:space="preserve">CONCLUIDO	</t>
        </is>
      </c>
      <c r="D192" t="n">
        <v>12.3064</v>
      </c>
      <c r="E192" t="n">
        <v>8.130000000000001</v>
      </c>
      <c r="F192" t="n">
        <v>5.07</v>
      </c>
      <c r="G192" t="n">
        <v>101.36</v>
      </c>
      <c r="H192" t="n">
        <v>1.55</v>
      </c>
      <c r="I192" t="n">
        <v>3</v>
      </c>
      <c r="J192" t="n">
        <v>333.79</v>
      </c>
      <c r="K192" t="n">
        <v>60.56</v>
      </c>
      <c r="L192" t="n">
        <v>29</v>
      </c>
      <c r="M192" t="n">
        <v>1</v>
      </c>
      <c r="N192" t="n">
        <v>104.24</v>
      </c>
      <c r="O192" t="n">
        <v>41401.93</v>
      </c>
      <c r="P192" t="n">
        <v>78.01000000000001</v>
      </c>
      <c r="Q192" t="n">
        <v>202.82</v>
      </c>
      <c r="R192" t="n">
        <v>18.51</v>
      </c>
      <c r="S192" t="n">
        <v>13.89</v>
      </c>
      <c r="T192" t="n">
        <v>638.54</v>
      </c>
      <c r="U192" t="n">
        <v>0.75</v>
      </c>
      <c r="V192" t="n">
        <v>0.76</v>
      </c>
      <c r="W192" t="n">
        <v>0.64</v>
      </c>
      <c r="X192" t="n">
        <v>0.03</v>
      </c>
      <c r="Y192" t="n">
        <v>1</v>
      </c>
      <c r="Z192" t="n">
        <v>10</v>
      </c>
    </row>
    <row r="193">
      <c r="A193" t="n">
        <v>113</v>
      </c>
      <c r="B193" t="n">
        <v>140</v>
      </c>
      <c r="C193" t="inlineStr">
        <is>
          <t xml:space="preserve">CONCLUIDO	</t>
        </is>
      </c>
      <c r="D193" t="n">
        <v>12.3094</v>
      </c>
      <c r="E193" t="n">
        <v>8.119999999999999</v>
      </c>
      <c r="F193" t="n">
        <v>5.07</v>
      </c>
      <c r="G193" t="n">
        <v>101.32</v>
      </c>
      <c r="H193" t="n">
        <v>1.56</v>
      </c>
      <c r="I193" t="n">
        <v>3</v>
      </c>
      <c r="J193" t="n">
        <v>334.39</v>
      </c>
      <c r="K193" t="n">
        <v>60.56</v>
      </c>
      <c r="L193" t="n">
        <v>29.25</v>
      </c>
      <c r="M193" t="n">
        <v>1</v>
      </c>
      <c r="N193" t="n">
        <v>104.58</v>
      </c>
      <c r="O193" t="n">
        <v>41475.37</v>
      </c>
      <c r="P193" t="n">
        <v>78.06999999999999</v>
      </c>
      <c r="Q193" t="n">
        <v>202.81</v>
      </c>
      <c r="R193" t="n">
        <v>18.47</v>
      </c>
      <c r="S193" t="n">
        <v>13.89</v>
      </c>
      <c r="T193" t="n">
        <v>617.9299999999999</v>
      </c>
      <c r="U193" t="n">
        <v>0.75</v>
      </c>
      <c r="V193" t="n">
        <v>0.76</v>
      </c>
      <c r="W193" t="n">
        <v>0.64</v>
      </c>
      <c r="X193" t="n">
        <v>0.03</v>
      </c>
      <c r="Y193" t="n">
        <v>1</v>
      </c>
      <c r="Z193" t="n">
        <v>10</v>
      </c>
    </row>
    <row r="194">
      <c r="A194" t="n">
        <v>114</v>
      </c>
      <c r="B194" t="n">
        <v>140</v>
      </c>
      <c r="C194" t="inlineStr">
        <is>
          <t xml:space="preserve">CONCLUIDO	</t>
        </is>
      </c>
      <c r="D194" t="n">
        <v>12.3069</v>
      </c>
      <c r="E194" t="n">
        <v>8.130000000000001</v>
      </c>
      <c r="F194" t="n">
        <v>5.07</v>
      </c>
      <c r="G194" t="n">
        <v>101.36</v>
      </c>
      <c r="H194" t="n">
        <v>1.57</v>
      </c>
      <c r="I194" t="n">
        <v>3</v>
      </c>
      <c r="J194" t="n">
        <v>334.98</v>
      </c>
      <c r="K194" t="n">
        <v>60.56</v>
      </c>
      <c r="L194" t="n">
        <v>29.5</v>
      </c>
      <c r="M194" t="n">
        <v>1</v>
      </c>
      <c r="N194" t="n">
        <v>104.93</v>
      </c>
      <c r="O194" t="n">
        <v>41548.98</v>
      </c>
      <c r="P194" t="n">
        <v>78.20999999999999</v>
      </c>
      <c r="Q194" t="n">
        <v>202.81</v>
      </c>
      <c r="R194" t="n">
        <v>18.48</v>
      </c>
      <c r="S194" t="n">
        <v>13.89</v>
      </c>
      <c r="T194" t="n">
        <v>622.84</v>
      </c>
      <c r="U194" t="n">
        <v>0.75</v>
      </c>
      <c r="V194" t="n">
        <v>0.76</v>
      </c>
      <c r="W194" t="n">
        <v>0.64</v>
      </c>
      <c r="X194" t="n">
        <v>0.03</v>
      </c>
      <c r="Y194" t="n">
        <v>1</v>
      </c>
      <c r="Z194" t="n">
        <v>10</v>
      </c>
    </row>
    <row r="195">
      <c r="A195" t="n">
        <v>115</v>
      </c>
      <c r="B195" t="n">
        <v>140</v>
      </c>
      <c r="C195" t="inlineStr">
        <is>
          <t xml:space="preserve">CONCLUIDO	</t>
        </is>
      </c>
      <c r="D195" t="n">
        <v>12.3052</v>
      </c>
      <c r="E195" t="n">
        <v>8.130000000000001</v>
      </c>
      <c r="F195" t="n">
        <v>5.07</v>
      </c>
      <c r="G195" t="n">
        <v>101.38</v>
      </c>
      <c r="H195" t="n">
        <v>1.58</v>
      </c>
      <c r="I195" t="n">
        <v>3</v>
      </c>
      <c r="J195" t="n">
        <v>335.58</v>
      </c>
      <c r="K195" t="n">
        <v>60.56</v>
      </c>
      <c r="L195" t="n">
        <v>29.75</v>
      </c>
      <c r="M195" t="n">
        <v>1</v>
      </c>
      <c r="N195" t="n">
        <v>105.28</v>
      </c>
      <c r="O195" t="n">
        <v>41622.76</v>
      </c>
      <c r="P195" t="n">
        <v>78.29000000000001</v>
      </c>
      <c r="Q195" t="n">
        <v>202.81</v>
      </c>
      <c r="R195" t="n">
        <v>18.57</v>
      </c>
      <c r="S195" t="n">
        <v>13.89</v>
      </c>
      <c r="T195" t="n">
        <v>671.1900000000001</v>
      </c>
      <c r="U195" t="n">
        <v>0.75</v>
      </c>
      <c r="V195" t="n">
        <v>0.76</v>
      </c>
      <c r="W195" t="n">
        <v>0.64</v>
      </c>
      <c r="X195" t="n">
        <v>0.03</v>
      </c>
      <c r="Y195" t="n">
        <v>1</v>
      </c>
      <c r="Z195" t="n">
        <v>10</v>
      </c>
    </row>
    <row r="196">
      <c r="A196" t="n">
        <v>116</v>
      </c>
      <c r="B196" t="n">
        <v>140</v>
      </c>
      <c r="C196" t="inlineStr">
        <is>
          <t xml:space="preserve">CONCLUIDO	</t>
        </is>
      </c>
      <c r="D196" t="n">
        <v>12.3085</v>
      </c>
      <c r="E196" t="n">
        <v>8.119999999999999</v>
      </c>
      <c r="F196" t="n">
        <v>5.07</v>
      </c>
      <c r="G196" t="n">
        <v>101.33</v>
      </c>
      <c r="H196" t="n">
        <v>1.59</v>
      </c>
      <c r="I196" t="n">
        <v>3</v>
      </c>
      <c r="J196" t="n">
        <v>336.18</v>
      </c>
      <c r="K196" t="n">
        <v>60.56</v>
      </c>
      <c r="L196" t="n">
        <v>30</v>
      </c>
      <c r="M196" t="n">
        <v>1</v>
      </c>
      <c r="N196" t="n">
        <v>105.63</v>
      </c>
      <c r="O196" t="n">
        <v>41696.71</v>
      </c>
      <c r="P196" t="n">
        <v>78.34999999999999</v>
      </c>
      <c r="Q196" t="n">
        <v>202.81</v>
      </c>
      <c r="R196" t="n">
        <v>18.5</v>
      </c>
      <c r="S196" t="n">
        <v>13.89</v>
      </c>
      <c r="T196" t="n">
        <v>632.51</v>
      </c>
      <c r="U196" t="n">
        <v>0.75</v>
      </c>
      <c r="V196" t="n">
        <v>0.76</v>
      </c>
      <c r="W196" t="n">
        <v>0.64</v>
      </c>
      <c r="X196" t="n">
        <v>0.03</v>
      </c>
      <c r="Y196" t="n">
        <v>1</v>
      </c>
      <c r="Z196" t="n">
        <v>10</v>
      </c>
    </row>
    <row r="197">
      <c r="A197" t="n">
        <v>117</v>
      </c>
      <c r="B197" t="n">
        <v>140</v>
      </c>
      <c r="C197" t="inlineStr">
        <is>
          <t xml:space="preserve">CONCLUIDO	</t>
        </is>
      </c>
      <c r="D197" t="n">
        <v>12.306</v>
      </c>
      <c r="E197" t="n">
        <v>8.130000000000001</v>
      </c>
      <c r="F197" t="n">
        <v>5.07</v>
      </c>
      <c r="G197" t="n">
        <v>101.37</v>
      </c>
      <c r="H197" t="n">
        <v>1.6</v>
      </c>
      <c r="I197" t="n">
        <v>3</v>
      </c>
      <c r="J197" t="n">
        <v>336.78</v>
      </c>
      <c r="K197" t="n">
        <v>60.56</v>
      </c>
      <c r="L197" t="n">
        <v>30.25</v>
      </c>
      <c r="M197" t="n">
        <v>1</v>
      </c>
      <c r="N197" t="n">
        <v>105.98</v>
      </c>
      <c r="O197" t="n">
        <v>41770.83</v>
      </c>
      <c r="P197" t="n">
        <v>78.68000000000001</v>
      </c>
      <c r="Q197" t="n">
        <v>202.81</v>
      </c>
      <c r="R197" t="n">
        <v>18.56</v>
      </c>
      <c r="S197" t="n">
        <v>13.89</v>
      </c>
      <c r="T197" t="n">
        <v>666.25</v>
      </c>
      <c r="U197" t="n">
        <v>0.75</v>
      </c>
      <c r="V197" t="n">
        <v>0.76</v>
      </c>
      <c r="W197" t="n">
        <v>0.64</v>
      </c>
      <c r="X197" t="n">
        <v>0.03</v>
      </c>
      <c r="Y197" t="n">
        <v>1</v>
      </c>
      <c r="Z197" t="n">
        <v>10</v>
      </c>
    </row>
    <row r="198">
      <c r="A198" t="n">
        <v>118</v>
      </c>
      <c r="B198" t="n">
        <v>140</v>
      </c>
      <c r="C198" t="inlineStr">
        <is>
          <t xml:space="preserve">CONCLUIDO	</t>
        </is>
      </c>
      <c r="D198" t="n">
        <v>12.3026</v>
      </c>
      <c r="E198" t="n">
        <v>8.130000000000001</v>
      </c>
      <c r="F198" t="n">
        <v>5.07</v>
      </c>
      <c r="G198" t="n">
        <v>101.41</v>
      </c>
      <c r="H198" t="n">
        <v>1.61</v>
      </c>
      <c r="I198" t="n">
        <v>3</v>
      </c>
      <c r="J198" t="n">
        <v>337.39</v>
      </c>
      <c r="K198" t="n">
        <v>60.56</v>
      </c>
      <c r="L198" t="n">
        <v>30.5</v>
      </c>
      <c r="M198" t="n">
        <v>1</v>
      </c>
      <c r="N198" t="n">
        <v>106.33</v>
      </c>
      <c r="O198" t="n">
        <v>41845.13</v>
      </c>
      <c r="P198" t="n">
        <v>78.81999999999999</v>
      </c>
      <c r="Q198" t="n">
        <v>202.83</v>
      </c>
      <c r="R198" t="n">
        <v>18.59</v>
      </c>
      <c r="S198" t="n">
        <v>13.89</v>
      </c>
      <c r="T198" t="n">
        <v>681.5</v>
      </c>
      <c r="U198" t="n">
        <v>0.75</v>
      </c>
      <c r="V198" t="n">
        <v>0.76</v>
      </c>
      <c r="W198" t="n">
        <v>0.64</v>
      </c>
      <c r="X198" t="n">
        <v>0.03</v>
      </c>
      <c r="Y198" t="n">
        <v>1</v>
      </c>
      <c r="Z198" t="n">
        <v>10</v>
      </c>
    </row>
    <row r="199">
      <c r="A199" t="n">
        <v>119</v>
      </c>
      <c r="B199" t="n">
        <v>140</v>
      </c>
      <c r="C199" t="inlineStr">
        <is>
          <t xml:space="preserve">CONCLUIDO	</t>
        </is>
      </c>
      <c r="D199" t="n">
        <v>12.3018</v>
      </c>
      <c r="E199" t="n">
        <v>8.130000000000001</v>
      </c>
      <c r="F199" t="n">
        <v>5.07</v>
      </c>
      <c r="G199" t="n">
        <v>101.42</v>
      </c>
      <c r="H199" t="n">
        <v>1.62</v>
      </c>
      <c r="I199" t="n">
        <v>3</v>
      </c>
      <c r="J199" t="n">
        <v>337.99</v>
      </c>
      <c r="K199" t="n">
        <v>60.56</v>
      </c>
      <c r="L199" t="n">
        <v>30.75</v>
      </c>
      <c r="M199" t="n">
        <v>1</v>
      </c>
      <c r="N199" t="n">
        <v>106.68</v>
      </c>
      <c r="O199" t="n">
        <v>41919.61</v>
      </c>
      <c r="P199" t="n">
        <v>78.88</v>
      </c>
      <c r="Q199" t="n">
        <v>202.83</v>
      </c>
      <c r="R199" t="n">
        <v>18.66</v>
      </c>
      <c r="S199" t="n">
        <v>13.89</v>
      </c>
      <c r="T199" t="n">
        <v>715.33</v>
      </c>
      <c r="U199" t="n">
        <v>0.74</v>
      </c>
      <c r="V199" t="n">
        <v>0.76</v>
      </c>
      <c r="W199" t="n">
        <v>0.64</v>
      </c>
      <c r="X199" t="n">
        <v>0.03</v>
      </c>
      <c r="Y199" t="n">
        <v>1</v>
      </c>
      <c r="Z199" t="n">
        <v>10</v>
      </c>
    </row>
    <row r="200">
      <c r="A200" t="n">
        <v>120</v>
      </c>
      <c r="B200" t="n">
        <v>140</v>
      </c>
      <c r="C200" t="inlineStr">
        <is>
          <t xml:space="preserve">CONCLUIDO	</t>
        </is>
      </c>
      <c r="D200" t="n">
        <v>12.3039</v>
      </c>
      <c r="E200" t="n">
        <v>8.130000000000001</v>
      </c>
      <c r="F200" t="n">
        <v>5.07</v>
      </c>
      <c r="G200" t="n">
        <v>101.39</v>
      </c>
      <c r="H200" t="n">
        <v>1.63</v>
      </c>
      <c r="I200" t="n">
        <v>3</v>
      </c>
      <c r="J200" t="n">
        <v>338.59</v>
      </c>
      <c r="K200" t="n">
        <v>60.56</v>
      </c>
      <c r="L200" t="n">
        <v>31</v>
      </c>
      <c r="M200" t="n">
        <v>1</v>
      </c>
      <c r="N200" t="n">
        <v>107.04</v>
      </c>
      <c r="O200" t="n">
        <v>41994.26</v>
      </c>
      <c r="P200" t="n">
        <v>78.8</v>
      </c>
      <c r="Q200" t="n">
        <v>202.81</v>
      </c>
      <c r="R200" t="n">
        <v>18.54</v>
      </c>
      <c r="S200" t="n">
        <v>13.89</v>
      </c>
      <c r="T200" t="n">
        <v>655.23</v>
      </c>
      <c r="U200" t="n">
        <v>0.75</v>
      </c>
      <c r="V200" t="n">
        <v>0.76</v>
      </c>
      <c r="W200" t="n">
        <v>0.64</v>
      </c>
      <c r="X200" t="n">
        <v>0.03</v>
      </c>
      <c r="Y200" t="n">
        <v>1</v>
      </c>
      <c r="Z200" t="n">
        <v>10</v>
      </c>
    </row>
    <row r="201">
      <c r="A201" t="n">
        <v>121</v>
      </c>
      <c r="B201" t="n">
        <v>140</v>
      </c>
      <c r="C201" t="inlineStr">
        <is>
          <t xml:space="preserve">CONCLUIDO	</t>
        </is>
      </c>
      <c r="D201" t="n">
        <v>12.3077</v>
      </c>
      <c r="E201" t="n">
        <v>8.119999999999999</v>
      </c>
      <c r="F201" t="n">
        <v>5.07</v>
      </c>
      <c r="G201" t="n">
        <v>101.34</v>
      </c>
      <c r="H201" t="n">
        <v>1.64</v>
      </c>
      <c r="I201" t="n">
        <v>3</v>
      </c>
      <c r="J201" t="n">
        <v>339.2</v>
      </c>
      <c r="K201" t="n">
        <v>60.56</v>
      </c>
      <c r="L201" t="n">
        <v>31.25</v>
      </c>
      <c r="M201" t="n">
        <v>1</v>
      </c>
      <c r="N201" t="n">
        <v>107.4</v>
      </c>
      <c r="O201" t="n">
        <v>42069.09</v>
      </c>
      <c r="P201" t="n">
        <v>78.83</v>
      </c>
      <c r="Q201" t="n">
        <v>202.81</v>
      </c>
      <c r="R201" t="n">
        <v>18.55</v>
      </c>
      <c r="S201" t="n">
        <v>13.89</v>
      </c>
      <c r="T201" t="n">
        <v>658.8</v>
      </c>
      <c r="U201" t="n">
        <v>0.75</v>
      </c>
      <c r="V201" t="n">
        <v>0.76</v>
      </c>
      <c r="W201" t="n">
        <v>0.64</v>
      </c>
      <c r="X201" t="n">
        <v>0.03</v>
      </c>
      <c r="Y201" t="n">
        <v>1</v>
      </c>
      <c r="Z201" t="n">
        <v>10</v>
      </c>
    </row>
    <row r="202">
      <c r="A202" t="n">
        <v>122</v>
      </c>
      <c r="B202" t="n">
        <v>140</v>
      </c>
      <c r="C202" t="inlineStr">
        <is>
          <t xml:space="preserve">CONCLUIDO	</t>
        </is>
      </c>
      <c r="D202" t="n">
        <v>12.3026</v>
      </c>
      <c r="E202" t="n">
        <v>8.130000000000001</v>
      </c>
      <c r="F202" t="n">
        <v>5.07</v>
      </c>
      <c r="G202" t="n">
        <v>101.41</v>
      </c>
      <c r="H202" t="n">
        <v>1.65</v>
      </c>
      <c r="I202" t="n">
        <v>3</v>
      </c>
      <c r="J202" t="n">
        <v>339.81</v>
      </c>
      <c r="K202" t="n">
        <v>60.56</v>
      </c>
      <c r="L202" t="n">
        <v>31.5</v>
      </c>
      <c r="M202" t="n">
        <v>1</v>
      </c>
      <c r="N202" t="n">
        <v>107.75</v>
      </c>
      <c r="O202" t="n">
        <v>42144.11</v>
      </c>
      <c r="P202" t="n">
        <v>78.98999999999999</v>
      </c>
      <c r="Q202" t="n">
        <v>202.81</v>
      </c>
      <c r="R202" t="n">
        <v>18.62</v>
      </c>
      <c r="S202" t="n">
        <v>13.89</v>
      </c>
      <c r="T202" t="n">
        <v>697.04</v>
      </c>
      <c r="U202" t="n">
        <v>0.75</v>
      </c>
      <c r="V202" t="n">
        <v>0.76</v>
      </c>
      <c r="W202" t="n">
        <v>0.64</v>
      </c>
      <c r="X202" t="n">
        <v>0.03</v>
      </c>
      <c r="Y202" t="n">
        <v>1</v>
      </c>
      <c r="Z202" t="n">
        <v>10</v>
      </c>
    </row>
    <row r="203">
      <c r="A203" t="n">
        <v>123</v>
      </c>
      <c r="B203" t="n">
        <v>140</v>
      </c>
      <c r="C203" t="inlineStr">
        <is>
          <t xml:space="preserve">CONCLUIDO	</t>
        </is>
      </c>
      <c r="D203" t="n">
        <v>12.3018</v>
      </c>
      <c r="E203" t="n">
        <v>8.130000000000001</v>
      </c>
      <c r="F203" t="n">
        <v>5.07</v>
      </c>
      <c r="G203" t="n">
        <v>101.42</v>
      </c>
      <c r="H203" t="n">
        <v>1.66</v>
      </c>
      <c r="I203" t="n">
        <v>3</v>
      </c>
      <c r="J203" t="n">
        <v>340.42</v>
      </c>
      <c r="K203" t="n">
        <v>60.56</v>
      </c>
      <c r="L203" t="n">
        <v>31.75</v>
      </c>
      <c r="M203" t="n">
        <v>1</v>
      </c>
      <c r="N203" t="n">
        <v>108.11</v>
      </c>
      <c r="O203" t="n">
        <v>42219.3</v>
      </c>
      <c r="P203" t="n">
        <v>79.03</v>
      </c>
      <c r="Q203" t="n">
        <v>202.81</v>
      </c>
      <c r="R203" t="n">
        <v>18.68</v>
      </c>
      <c r="S203" t="n">
        <v>13.89</v>
      </c>
      <c r="T203" t="n">
        <v>724.6799999999999</v>
      </c>
      <c r="U203" t="n">
        <v>0.74</v>
      </c>
      <c r="V203" t="n">
        <v>0.76</v>
      </c>
      <c r="W203" t="n">
        <v>0.64</v>
      </c>
      <c r="X203" t="n">
        <v>0.03</v>
      </c>
      <c r="Y203" t="n">
        <v>1</v>
      </c>
      <c r="Z203" t="n">
        <v>10</v>
      </c>
    </row>
    <row r="204">
      <c r="A204" t="n">
        <v>124</v>
      </c>
      <c r="B204" t="n">
        <v>140</v>
      </c>
      <c r="C204" t="inlineStr">
        <is>
          <t xml:space="preserve">CONCLUIDO	</t>
        </is>
      </c>
      <c r="D204" t="n">
        <v>12.2963</v>
      </c>
      <c r="E204" t="n">
        <v>8.130000000000001</v>
      </c>
      <c r="F204" t="n">
        <v>5.07</v>
      </c>
      <c r="G204" t="n">
        <v>101.49</v>
      </c>
      <c r="H204" t="n">
        <v>1.67</v>
      </c>
      <c r="I204" t="n">
        <v>3</v>
      </c>
      <c r="J204" t="n">
        <v>341.03</v>
      </c>
      <c r="K204" t="n">
        <v>60.56</v>
      </c>
      <c r="L204" t="n">
        <v>32</v>
      </c>
      <c r="M204" t="n">
        <v>1</v>
      </c>
      <c r="N204" t="n">
        <v>108.48</v>
      </c>
      <c r="O204" t="n">
        <v>42294.68</v>
      </c>
      <c r="P204" t="n">
        <v>79.13</v>
      </c>
      <c r="Q204" t="n">
        <v>202.81</v>
      </c>
      <c r="R204" t="n">
        <v>18.74</v>
      </c>
      <c r="S204" t="n">
        <v>13.89</v>
      </c>
      <c r="T204" t="n">
        <v>753.22</v>
      </c>
      <c r="U204" t="n">
        <v>0.74</v>
      </c>
      <c r="V204" t="n">
        <v>0.76</v>
      </c>
      <c r="W204" t="n">
        <v>0.64</v>
      </c>
      <c r="X204" t="n">
        <v>0.04</v>
      </c>
      <c r="Y204" t="n">
        <v>1</v>
      </c>
      <c r="Z204" t="n">
        <v>10</v>
      </c>
    </row>
    <row r="205">
      <c r="A205" t="n">
        <v>125</v>
      </c>
      <c r="B205" t="n">
        <v>140</v>
      </c>
      <c r="C205" t="inlineStr">
        <is>
          <t xml:space="preserve">CONCLUIDO	</t>
        </is>
      </c>
      <c r="D205" t="n">
        <v>12.3022</v>
      </c>
      <c r="E205" t="n">
        <v>8.130000000000001</v>
      </c>
      <c r="F205" t="n">
        <v>5.07</v>
      </c>
      <c r="G205" t="n">
        <v>101.42</v>
      </c>
      <c r="H205" t="n">
        <v>1.68</v>
      </c>
      <c r="I205" t="n">
        <v>3</v>
      </c>
      <c r="J205" t="n">
        <v>341.64</v>
      </c>
      <c r="K205" t="n">
        <v>60.56</v>
      </c>
      <c r="L205" t="n">
        <v>32.25</v>
      </c>
      <c r="M205" t="n">
        <v>1</v>
      </c>
      <c r="N205" t="n">
        <v>108.84</v>
      </c>
      <c r="O205" t="n">
        <v>42370.23</v>
      </c>
      <c r="P205" t="n">
        <v>79.13</v>
      </c>
      <c r="Q205" t="n">
        <v>202.81</v>
      </c>
      <c r="R205" t="n">
        <v>18.64</v>
      </c>
      <c r="S205" t="n">
        <v>13.89</v>
      </c>
      <c r="T205" t="n">
        <v>702.91</v>
      </c>
      <c r="U205" t="n">
        <v>0.75</v>
      </c>
      <c r="V205" t="n">
        <v>0.76</v>
      </c>
      <c r="W205" t="n">
        <v>0.64</v>
      </c>
      <c r="X205" t="n">
        <v>0.03</v>
      </c>
      <c r="Y205" t="n">
        <v>1</v>
      </c>
      <c r="Z205" t="n">
        <v>10</v>
      </c>
    </row>
    <row r="206">
      <c r="A206" t="n">
        <v>126</v>
      </c>
      <c r="B206" t="n">
        <v>140</v>
      </c>
      <c r="C206" t="inlineStr">
        <is>
          <t xml:space="preserve">CONCLUIDO	</t>
        </is>
      </c>
      <c r="D206" t="n">
        <v>12.3018</v>
      </c>
      <c r="E206" t="n">
        <v>8.130000000000001</v>
      </c>
      <c r="F206" t="n">
        <v>5.07</v>
      </c>
      <c r="G206" t="n">
        <v>101.42</v>
      </c>
      <c r="H206" t="n">
        <v>1.69</v>
      </c>
      <c r="I206" t="n">
        <v>3</v>
      </c>
      <c r="J206" t="n">
        <v>342.26</v>
      </c>
      <c r="K206" t="n">
        <v>60.56</v>
      </c>
      <c r="L206" t="n">
        <v>32.5</v>
      </c>
      <c r="M206" t="n">
        <v>1</v>
      </c>
      <c r="N206" t="n">
        <v>109.2</v>
      </c>
      <c r="O206" t="n">
        <v>42445.98</v>
      </c>
      <c r="P206" t="n">
        <v>79.23999999999999</v>
      </c>
      <c r="Q206" t="n">
        <v>202.81</v>
      </c>
      <c r="R206" t="n">
        <v>18.6</v>
      </c>
      <c r="S206" t="n">
        <v>13.89</v>
      </c>
      <c r="T206" t="n">
        <v>686.8</v>
      </c>
      <c r="U206" t="n">
        <v>0.75</v>
      </c>
      <c r="V206" t="n">
        <v>0.76</v>
      </c>
      <c r="W206" t="n">
        <v>0.64</v>
      </c>
      <c r="X206" t="n">
        <v>0.03</v>
      </c>
      <c r="Y206" t="n">
        <v>1</v>
      </c>
      <c r="Z206" t="n">
        <v>10</v>
      </c>
    </row>
    <row r="207">
      <c r="A207" t="n">
        <v>127</v>
      </c>
      <c r="B207" t="n">
        <v>140</v>
      </c>
      <c r="C207" t="inlineStr">
        <is>
          <t xml:space="preserve">CONCLUIDO	</t>
        </is>
      </c>
      <c r="D207" t="n">
        <v>12.3005</v>
      </c>
      <c r="E207" t="n">
        <v>8.130000000000001</v>
      </c>
      <c r="F207" t="n">
        <v>5.07</v>
      </c>
      <c r="G207" t="n">
        <v>101.44</v>
      </c>
      <c r="H207" t="n">
        <v>1.7</v>
      </c>
      <c r="I207" t="n">
        <v>3</v>
      </c>
      <c r="J207" t="n">
        <v>342.87</v>
      </c>
      <c r="K207" t="n">
        <v>60.56</v>
      </c>
      <c r="L207" t="n">
        <v>32.75</v>
      </c>
      <c r="M207" t="n">
        <v>1</v>
      </c>
      <c r="N207" t="n">
        <v>109.57</v>
      </c>
      <c r="O207" t="n">
        <v>42521.91</v>
      </c>
      <c r="P207" t="n">
        <v>79.27</v>
      </c>
      <c r="Q207" t="n">
        <v>202.82</v>
      </c>
      <c r="R207" t="n">
        <v>18.64</v>
      </c>
      <c r="S207" t="n">
        <v>13.89</v>
      </c>
      <c r="T207" t="n">
        <v>705.27</v>
      </c>
      <c r="U207" t="n">
        <v>0.75</v>
      </c>
      <c r="V207" t="n">
        <v>0.76</v>
      </c>
      <c r="W207" t="n">
        <v>0.64</v>
      </c>
      <c r="X207" t="n">
        <v>0.03</v>
      </c>
      <c r="Y207" t="n">
        <v>1</v>
      </c>
      <c r="Z207" t="n">
        <v>10</v>
      </c>
    </row>
    <row r="208">
      <c r="A208" t="n">
        <v>128</v>
      </c>
      <c r="B208" t="n">
        <v>140</v>
      </c>
      <c r="C208" t="inlineStr">
        <is>
          <t xml:space="preserve">CONCLUIDO	</t>
        </is>
      </c>
      <c r="D208" t="n">
        <v>12.2997</v>
      </c>
      <c r="E208" t="n">
        <v>8.130000000000001</v>
      </c>
      <c r="F208" t="n">
        <v>5.07</v>
      </c>
      <c r="G208" t="n">
        <v>101.45</v>
      </c>
      <c r="H208" t="n">
        <v>1.71</v>
      </c>
      <c r="I208" t="n">
        <v>3</v>
      </c>
      <c r="J208" t="n">
        <v>343.49</v>
      </c>
      <c r="K208" t="n">
        <v>60.56</v>
      </c>
      <c r="L208" t="n">
        <v>33</v>
      </c>
      <c r="M208" t="n">
        <v>1</v>
      </c>
      <c r="N208" t="n">
        <v>109.94</v>
      </c>
      <c r="O208" t="n">
        <v>42598.03</v>
      </c>
      <c r="P208" t="n">
        <v>79.31999999999999</v>
      </c>
      <c r="Q208" t="n">
        <v>202.81</v>
      </c>
      <c r="R208" t="n">
        <v>18.71</v>
      </c>
      <c r="S208" t="n">
        <v>13.89</v>
      </c>
      <c r="T208" t="n">
        <v>738.13</v>
      </c>
      <c r="U208" t="n">
        <v>0.74</v>
      </c>
      <c r="V208" t="n">
        <v>0.76</v>
      </c>
      <c r="W208" t="n">
        <v>0.64</v>
      </c>
      <c r="X208" t="n">
        <v>0.03</v>
      </c>
      <c r="Y208" t="n">
        <v>1</v>
      </c>
      <c r="Z208" t="n">
        <v>10</v>
      </c>
    </row>
    <row r="209">
      <c r="A209" t="n">
        <v>129</v>
      </c>
      <c r="B209" t="n">
        <v>140</v>
      </c>
      <c r="C209" t="inlineStr">
        <is>
          <t xml:space="preserve">CONCLUIDO	</t>
        </is>
      </c>
      <c r="D209" t="n">
        <v>12.3001</v>
      </c>
      <c r="E209" t="n">
        <v>8.130000000000001</v>
      </c>
      <c r="F209" t="n">
        <v>5.07</v>
      </c>
      <c r="G209" t="n">
        <v>101.44</v>
      </c>
      <c r="H209" t="n">
        <v>1.72</v>
      </c>
      <c r="I209" t="n">
        <v>3</v>
      </c>
      <c r="J209" t="n">
        <v>344.11</v>
      </c>
      <c r="K209" t="n">
        <v>60.56</v>
      </c>
      <c r="L209" t="n">
        <v>33.25</v>
      </c>
      <c r="M209" t="n">
        <v>1</v>
      </c>
      <c r="N209" t="n">
        <v>110.3</v>
      </c>
      <c r="O209" t="n">
        <v>42674.47</v>
      </c>
      <c r="P209" t="n">
        <v>79.33</v>
      </c>
      <c r="Q209" t="n">
        <v>202.81</v>
      </c>
      <c r="R209" t="n">
        <v>18.66</v>
      </c>
      <c r="S209" t="n">
        <v>13.89</v>
      </c>
      <c r="T209" t="n">
        <v>715.64</v>
      </c>
      <c r="U209" t="n">
        <v>0.74</v>
      </c>
      <c r="V209" t="n">
        <v>0.76</v>
      </c>
      <c r="W209" t="n">
        <v>0.64</v>
      </c>
      <c r="X209" t="n">
        <v>0.03</v>
      </c>
      <c r="Y209" t="n">
        <v>1</v>
      </c>
      <c r="Z209" t="n">
        <v>10</v>
      </c>
    </row>
    <row r="210">
      <c r="A210" t="n">
        <v>130</v>
      </c>
      <c r="B210" t="n">
        <v>140</v>
      </c>
      <c r="C210" t="inlineStr">
        <is>
          <t xml:space="preserve">CONCLUIDO	</t>
        </is>
      </c>
      <c r="D210" t="n">
        <v>12.3005</v>
      </c>
      <c r="E210" t="n">
        <v>8.130000000000001</v>
      </c>
      <c r="F210" t="n">
        <v>5.07</v>
      </c>
      <c r="G210" t="n">
        <v>101.44</v>
      </c>
      <c r="H210" t="n">
        <v>1.73</v>
      </c>
      <c r="I210" t="n">
        <v>3</v>
      </c>
      <c r="J210" t="n">
        <v>344.73</v>
      </c>
      <c r="K210" t="n">
        <v>60.56</v>
      </c>
      <c r="L210" t="n">
        <v>33.5</v>
      </c>
      <c r="M210" t="n">
        <v>1</v>
      </c>
      <c r="N210" t="n">
        <v>110.67</v>
      </c>
      <c r="O210" t="n">
        <v>42750.97</v>
      </c>
      <c r="P210" t="n">
        <v>79.34</v>
      </c>
      <c r="Q210" t="n">
        <v>202.81</v>
      </c>
      <c r="R210" t="n">
        <v>18.6</v>
      </c>
      <c r="S210" t="n">
        <v>13.89</v>
      </c>
      <c r="T210" t="n">
        <v>682.52</v>
      </c>
      <c r="U210" t="n">
        <v>0.75</v>
      </c>
      <c r="V210" t="n">
        <v>0.76</v>
      </c>
      <c r="W210" t="n">
        <v>0.64</v>
      </c>
      <c r="X210" t="n">
        <v>0.03</v>
      </c>
      <c r="Y210" t="n">
        <v>1</v>
      </c>
      <c r="Z210" t="n">
        <v>10</v>
      </c>
    </row>
    <row r="211">
      <c r="A211" t="n">
        <v>131</v>
      </c>
      <c r="B211" t="n">
        <v>140</v>
      </c>
      <c r="C211" t="inlineStr">
        <is>
          <t xml:space="preserve">CONCLUIDO	</t>
        </is>
      </c>
      <c r="D211" t="n">
        <v>12.3005</v>
      </c>
      <c r="E211" t="n">
        <v>8.130000000000001</v>
      </c>
      <c r="F211" t="n">
        <v>5.07</v>
      </c>
      <c r="G211" t="n">
        <v>101.44</v>
      </c>
      <c r="H211" t="n">
        <v>1.74</v>
      </c>
      <c r="I211" t="n">
        <v>3</v>
      </c>
      <c r="J211" t="n">
        <v>345.35</v>
      </c>
      <c r="K211" t="n">
        <v>60.56</v>
      </c>
      <c r="L211" t="n">
        <v>33.75</v>
      </c>
      <c r="M211" t="n">
        <v>1</v>
      </c>
      <c r="N211" t="n">
        <v>111.05</v>
      </c>
      <c r="O211" t="n">
        <v>42827.67</v>
      </c>
      <c r="P211" t="n">
        <v>79.31</v>
      </c>
      <c r="Q211" t="n">
        <v>202.81</v>
      </c>
      <c r="R211" t="n">
        <v>18.64</v>
      </c>
      <c r="S211" t="n">
        <v>13.89</v>
      </c>
      <c r="T211" t="n">
        <v>704</v>
      </c>
      <c r="U211" t="n">
        <v>0.75</v>
      </c>
      <c r="V211" t="n">
        <v>0.76</v>
      </c>
      <c r="W211" t="n">
        <v>0.64</v>
      </c>
      <c r="X211" t="n">
        <v>0.03</v>
      </c>
      <c r="Y211" t="n">
        <v>1</v>
      </c>
      <c r="Z211" t="n">
        <v>10</v>
      </c>
    </row>
    <row r="212">
      <c r="A212" t="n">
        <v>132</v>
      </c>
      <c r="B212" t="n">
        <v>140</v>
      </c>
      <c r="C212" t="inlineStr">
        <is>
          <t xml:space="preserve">CONCLUIDO	</t>
        </is>
      </c>
      <c r="D212" t="n">
        <v>12.2968</v>
      </c>
      <c r="E212" t="n">
        <v>8.130000000000001</v>
      </c>
      <c r="F212" t="n">
        <v>5.07</v>
      </c>
      <c r="G212" t="n">
        <v>101.49</v>
      </c>
      <c r="H212" t="n">
        <v>1.75</v>
      </c>
      <c r="I212" t="n">
        <v>3</v>
      </c>
      <c r="J212" t="n">
        <v>345.97</v>
      </c>
      <c r="K212" t="n">
        <v>60.56</v>
      </c>
      <c r="L212" t="n">
        <v>34</v>
      </c>
      <c r="M212" t="n">
        <v>1</v>
      </c>
      <c r="N212" t="n">
        <v>111.42</v>
      </c>
      <c r="O212" t="n">
        <v>42904.56</v>
      </c>
      <c r="P212" t="n">
        <v>79.41</v>
      </c>
      <c r="Q212" t="n">
        <v>202.81</v>
      </c>
      <c r="R212" t="n">
        <v>18.74</v>
      </c>
      <c r="S212" t="n">
        <v>13.89</v>
      </c>
      <c r="T212" t="n">
        <v>754.5599999999999</v>
      </c>
      <c r="U212" t="n">
        <v>0.74</v>
      </c>
      <c r="V212" t="n">
        <v>0.76</v>
      </c>
      <c r="W212" t="n">
        <v>0.64</v>
      </c>
      <c r="X212" t="n">
        <v>0.04</v>
      </c>
      <c r="Y212" t="n">
        <v>1</v>
      </c>
      <c r="Z212" t="n">
        <v>10</v>
      </c>
    </row>
    <row r="213">
      <c r="A213" t="n">
        <v>133</v>
      </c>
      <c r="B213" t="n">
        <v>140</v>
      </c>
      <c r="C213" t="inlineStr">
        <is>
          <t xml:space="preserve">CONCLUIDO	</t>
        </is>
      </c>
      <c r="D213" t="n">
        <v>12.3001</v>
      </c>
      <c r="E213" t="n">
        <v>8.130000000000001</v>
      </c>
      <c r="F213" t="n">
        <v>5.07</v>
      </c>
      <c r="G213" t="n">
        <v>101.44</v>
      </c>
      <c r="H213" t="n">
        <v>1.76</v>
      </c>
      <c r="I213" t="n">
        <v>3</v>
      </c>
      <c r="J213" t="n">
        <v>346.6</v>
      </c>
      <c r="K213" t="n">
        <v>60.56</v>
      </c>
      <c r="L213" t="n">
        <v>34.25</v>
      </c>
      <c r="M213" t="n">
        <v>1</v>
      </c>
      <c r="N213" t="n">
        <v>111.8</v>
      </c>
      <c r="O213" t="n">
        <v>42981.64</v>
      </c>
      <c r="P213" t="n">
        <v>79.36</v>
      </c>
      <c r="Q213" t="n">
        <v>202.81</v>
      </c>
      <c r="R213" t="n">
        <v>18.71</v>
      </c>
      <c r="S213" t="n">
        <v>13.89</v>
      </c>
      <c r="T213" t="n">
        <v>737.96</v>
      </c>
      <c r="U213" t="n">
        <v>0.74</v>
      </c>
      <c r="V213" t="n">
        <v>0.76</v>
      </c>
      <c r="W213" t="n">
        <v>0.64</v>
      </c>
      <c r="X213" t="n">
        <v>0.03</v>
      </c>
      <c r="Y213" t="n">
        <v>1</v>
      </c>
      <c r="Z213" t="n">
        <v>10</v>
      </c>
    </row>
    <row r="214">
      <c r="A214" t="n">
        <v>134</v>
      </c>
      <c r="B214" t="n">
        <v>140</v>
      </c>
      <c r="C214" t="inlineStr">
        <is>
          <t xml:space="preserve">CONCLUIDO	</t>
        </is>
      </c>
      <c r="D214" t="n">
        <v>12.2976</v>
      </c>
      <c r="E214" t="n">
        <v>8.130000000000001</v>
      </c>
      <c r="F214" t="n">
        <v>5.07</v>
      </c>
      <c r="G214" t="n">
        <v>101.48</v>
      </c>
      <c r="H214" t="n">
        <v>1.77</v>
      </c>
      <c r="I214" t="n">
        <v>3</v>
      </c>
      <c r="J214" t="n">
        <v>347.23</v>
      </c>
      <c r="K214" t="n">
        <v>60.56</v>
      </c>
      <c r="L214" t="n">
        <v>34.5</v>
      </c>
      <c r="M214" t="n">
        <v>1</v>
      </c>
      <c r="N214" t="n">
        <v>112.17</v>
      </c>
      <c r="O214" t="n">
        <v>43058.93</v>
      </c>
      <c r="P214" t="n">
        <v>79.34999999999999</v>
      </c>
      <c r="Q214" t="n">
        <v>202.81</v>
      </c>
      <c r="R214" t="n">
        <v>18.73</v>
      </c>
      <c r="S214" t="n">
        <v>13.89</v>
      </c>
      <c r="T214" t="n">
        <v>748.3099999999999</v>
      </c>
      <c r="U214" t="n">
        <v>0.74</v>
      </c>
      <c r="V214" t="n">
        <v>0.76</v>
      </c>
      <c r="W214" t="n">
        <v>0.64</v>
      </c>
      <c r="X214" t="n">
        <v>0.04</v>
      </c>
      <c r="Y214" t="n">
        <v>1</v>
      </c>
      <c r="Z214" t="n">
        <v>10</v>
      </c>
    </row>
    <row r="215">
      <c r="A215" t="n">
        <v>135</v>
      </c>
      <c r="B215" t="n">
        <v>140</v>
      </c>
      <c r="C215" t="inlineStr">
        <is>
          <t xml:space="preserve">CONCLUIDO	</t>
        </is>
      </c>
      <c r="D215" t="n">
        <v>12.2959</v>
      </c>
      <c r="E215" t="n">
        <v>8.130000000000001</v>
      </c>
      <c r="F215" t="n">
        <v>5.08</v>
      </c>
      <c r="G215" t="n">
        <v>101.5</v>
      </c>
      <c r="H215" t="n">
        <v>1.78</v>
      </c>
      <c r="I215" t="n">
        <v>3</v>
      </c>
      <c r="J215" t="n">
        <v>347.85</v>
      </c>
      <c r="K215" t="n">
        <v>60.56</v>
      </c>
      <c r="L215" t="n">
        <v>34.75</v>
      </c>
      <c r="M215" t="n">
        <v>1</v>
      </c>
      <c r="N215" t="n">
        <v>112.55</v>
      </c>
      <c r="O215" t="n">
        <v>43136.41</v>
      </c>
      <c r="P215" t="n">
        <v>79.47</v>
      </c>
      <c r="Q215" t="n">
        <v>202.81</v>
      </c>
      <c r="R215" t="n">
        <v>18.78</v>
      </c>
      <c r="S215" t="n">
        <v>13.89</v>
      </c>
      <c r="T215" t="n">
        <v>777.02</v>
      </c>
      <c r="U215" t="n">
        <v>0.74</v>
      </c>
      <c r="V215" t="n">
        <v>0.76</v>
      </c>
      <c r="W215" t="n">
        <v>0.64</v>
      </c>
      <c r="X215" t="n">
        <v>0.04</v>
      </c>
      <c r="Y215" t="n">
        <v>1</v>
      </c>
      <c r="Z215" t="n">
        <v>10</v>
      </c>
    </row>
    <row r="216">
      <c r="A216" t="n">
        <v>136</v>
      </c>
      <c r="B216" t="n">
        <v>140</v>
      </c>
      <c r="C216" t="inlineStr">
        <is>
          <t xml:space="preserve">CONCLUIDO	</t>
        </is>
      </c>
      <c r="D216" t="n">
        <v>12.2959</v>
      </c>
      <c r="E216" t="n">
        <v>8.130000000000001</v>
      </c>
      <c r="F216" t="n">
        <v>5.08</v>
      </c>
      <c r="G216" t="n">
        <v>101.5</v>
      </c>
      <c r="H216" t="n">
        <v>1.79</v>
      </c>
      <c r="I216" t="n">
        <v>3</v>
      </c>
      <c r="J216" t="n">
        <v>348.48</v>
      </c>
      <c r="K216" t="n">
        <v>60.56</v>
      </c>
      <c r="L216" t="n">
        <v>35</v>
      </c>
      <c r="M216" t="n">
        <v>1</v>
      </c>
      <c r="N216" t="n">
        <v>112.93</v>
      </c>
      <c r="O216" t="n">
        <v>43214.09</v>
      </c>
      <c r="P216" t="n">
        <v>79.54000000000001</v>
      </c>
      <c r="Q216" t="n">
        <v>202.81</v>
      </c>
      <c r="R216" t="n">
        <v>18.81</v>
      </c>
      <c r="S216" t="n">
        <v>13.89</v>
      </c>
      <c r="T216" t="n">
        <v>788.49</v>
      </c>
      <c r="U216" t="n">
        <v>0.74</v>
      </c>
      <c r="V216" t="n">
        <v>0.76</v>
      </c>
      <c r="W216" t="n">
        <v>0.64</v>
      </c>
      <c r="X216" t="n">
        <v>0.04</v>
      </c>
      <c r="Y216" t="n">
        <v>1</v>
      </c>
      <c r="Z216" t="n">
        <v>10</v>
      </c>
    </row>
    <row r="217">
      <c r="A217" t="n">
        <v>137</v>
      </c>
      <c r="B217" t="n">
        <v>140</v>
      </c>
      <c r="C217" t="inlineStr">
        <is>
          <t xml:space="preserve">CONCLUIDO	</t>
        </is>
      </c>
      <c r="D217" t="n">
        <v>12.2984</v>
      </c>
      <c r="E217" t="n">
        <v>8.130000000000001</v>
      </c>
      <c r="F217" t="n">
        <v>5.07</v>
      </c>
      <c r="G217" t="n">
        <v>101.47</v>
      </c>
      <c r="H217" t="n">
        <v>1.8</v>
      </c>
      <c r="I217" t="n">
        <v>3</v>
      </c>
      <c r="J217" t="n">
        <v>349.12</v>
      </c>
      <c r="K217" t="n">
        <v>60.56</v>
      </c>
      <c r="L217" t="n">
        <v>35.25</v>
      </c>
      <c r="M217" t="n">
        <v>1</v>
      </c>
      <c r="N217" t="n">
        <v>113.31</v>
      </c>
      <c r="O217" t="n">
        <v>43291.97</v>
      </c>
      <c r="P217" t="n">
        <v>79.56999999999999</v>
      </c>
      <c r="Q217" t="n">
        <v>202.81</v>
      </c>
      <c r="R217" t="n">
        <v>18.77</v>
      </c>
      <c r="S217" t="n">
        <v>13.89</v>
      </c>
      <c r="T217" t="n">
        <v>767.5</v>
      </c>
      <c r="U217" t="n">
        <v>0.74</v>
      </c>
      <c r="V217" t="n">
        <v>0.76</v>
      </c>
      <c r="W217" t="n">
        <v>0.64</v>
      </c>
      <c r="X217" t="n">
        <v>0.04</v>
      </c>
      <c r="Y217" t="n">
        <v>1</v>
      </c>
      <c r="Z217" t="n">
        <v>10</v>
      </c>
    </row>
    <row r="218">
      <c r="A218" t="n">
        <v>138</v>
      </c>
      <c r="B218" t="n">
        <v>140</v>
      </c>
      <c r="C218" t="inlineStr">
        <is>
          <t xml:space="preserve">CONCLUIDO	</t>
        </is>
      </c>
      <c r="D218" t="n">
        <v>12.2997</v>
      </c>
      <c r="E218" t="n">
        <v>8.130000000000001</v>
      </c>
      <c r="F218" t="n">
        <v>5.07</v>
      </c>
      <c r="G218" t="n">
        <v>101.45</v>
      </c>
      <c r="H218" t="n">
        <v>1.81</v>
      </c>
      <c r="I218" t="n">
        <v>3</v>
      </c>
      <c r="J218" t="n">
        <v>349.75</v>
      </c>
      <c r="K218" t="n">
        <v>60.56</v>
      </c>
      <c r="L218" t="n">
        <v>35.5</v>
      </c>
      <c r="M218" t="n">
        <v>1</v>
      </c>
      <c r="N218" t="n">
        <v>113.69</v>
      </c>
      <c r="O218" t="n">
        <v>43370.05</v>
      </c>
      <c r="P218" t="n">
        <v>79.5</v>
      </c>
      <c r="Q218" t="n">
        <v>202.81</v>
      </c>
      <c r="R218" t="n">
        <v>18.72</v>
      </c>
      <c r="S218" t="n">
        <v>13.89</v>
      </c>
      <c r="T218" t="n">
        <v>744.22</v>
      </c>
      <c r="U218" t="n">
        <v>0.74</v>
      </c>
      <c r="V218" t="n">
        <v>0.76</v>
      </c>
      <c r="W218" t="n">
        <v>0.64</v>
      </c>
      <c r="X218" t="n">
        <v>0.03</v>
      </c>
      <c r="Y218" t="n">
        <v>1</v>
      </c>
      <c r="Z218" t="n">
        <v>10</v>
      </c>
    </row>
    <row r="219">
      <c r="A219" t="n">
        <v>139</v>
      </c>
      <c r="B219" t="n">
        <v>140</v>
      </c>
      <c r="C219" t="inlineStr">
        <is>
          <t xml:space="preserve">CONCLUIDO	</t>
        </is>
      </c>
      <c r="D219" t="n">
        <v>12.2959</v>
      </c>
      <c r="E219" t="n">
        <v>8.130000000000001</v>
      </c>
      <c r="F219" t="n">
        <v>5.08</v>
      </c>
      <c r="G219" t="n">
        <v>101.5</v>
      </c>
      <c r="H219" t="n">
        <v>1.82</v>
      </c>
      <c r="I219" t="n">
        <v>3</v>
      </c>
      <c r="J219" t="n">
        <v>350.38</v>
      </c>
      <c r="K219" t="n">
        <v>60.56</v>
      </c>
      <c r="L219" t="n">
        <v>35.75</v>
      </c>
      <c r="M219" t="n">
        <v>0</v>
      </c>
      <c r="N219" t="n">
        <v>114.08</v>
      </c>
      <c r="O219" t="n">
        <v>43448.34</v>
      </c>
      <c r="P219" t="n">
        <v>79.65000000000001</v>
      </c>
      <c r="Q219" t="n">
        <v>202.81</v>
      </c>
      <c r="R219" t="n">
        <v>18.73</v>
      </c>
      <c r="S219" t="n">
        <v>13.89</v>
      </c>
      <c r="T219" t="n">
        <v>751.91</v>
      </c>
      <c r="U219" t="n">
        <v>0.74</v>
      </c>
      <c r="V219" t="n">
        <v>0.76</v>
      </c>
      <c r="W219" t="n">
        <v>0.64</v>
      </c>
      <c r="X219" t="n">
        <v>0.04</v>
      </c>
      <c r="Y219" t="n">
        <v>1</v>
      </c>
      <c r="Z219" t="n">
        <v>10</v>
      </c>
    </row>
    <row r="220">
      <c r="A220" t="n">
        <v>0</v>
      </c>
      <c r="B220" t="n">
        <v>40</v>
      </c>
      <c r="C220" t="inlineStr">
        <is>
          <t xml:space="preserve">CONCLUIDO	</t>
        </is>
      </c>
      <c r="D220" t="n">
        <v>12.0184</v>
      </c>
      <c r="E220" t="n">
        <v>8.32</v>
      </c>
      <c r="F220" t="n">
        <v>5.72</v>
      </c>
      <c r="G220" t="n">
        <v>9.800000000000001</v>
      </c>
      <c r="H220" t="n">
        <v>0.2</v>
      </c>
      <c r="I220" t="n">
        <v>35</v>
      </c>
      <c r="J220" t="n">
        <v>89.87</v>
      </c>
      <c r="K220" t="n">
        <v>37.55</v>
      </c>
      <c r="L220" t="n">
        <v>1</v>
      </c>
      <c r="M220" t="n">
        <v>33</v>
      </c>
      <c r="N220" t="n">
        <v>11.32</v>
      </c>
      <c r="O220" t="n">
        <v>11317.98</v>
      </c>
      <c r="P220" t="n">
        <v>46.9</v>
      </c>
      <c r="Q220" t="n">
        <v>202.86</v>
      </c>
      <c r="R220" t="n">
        <v>38.6</v>
      </c>
      <c r="S220" t="n">
        <v>13.89</v>
      </c>
      <c r="T220" t="n">
        <v>10525.94</v>
      </c>
      <c r="U220" t="n">
        <v>0.36</v>
      </c>
      <c r="V220" t="n">
        <v>0.68</v>
      </c>
      <c r="W220" t="n">
        <v>0.7</v>
      </c>
      <c r="X220" t="n">
        <v>0.68</v>
      </c>
      <c r="Y220" t="n">
        <v>1</v>
      </c>
      <c r="Z220" t="n">
        <v>10</v>
      </c>
    </row>
    <row r="221">
      <c r="A221" t="n">
        <v>1</v>
      </c>
      <c r="B221" t="n">
        <v>40</v>
      </c>
      <c r="C221" t="inlineStr">
        <is>
          <t xml:space="preserve">CONCLUIDO	</t>
        </is>
      </c>
      <c r="D221" t="n">
        <v>12.4857</v>
      </c>
      <c r="E221" t="n">
        <v>8.01</v>
      </c>
      <c r="F221" t="n">
        <v>5.56</v>
      </c>
      <c r="G221" t="n">
        <v>12.35</v>
      </c>
      <c r="H221" t="n">
        <v>0.24</v>
      </c>
      <c r="I221" t="n">
        <v>27</v>
      </c>
      <c r="J221" t="n">
        <v>90.18000000000001</v>
      </c>
      <c r="K221" t="n">
        <v>37.55</v>
      </c>
      <c r="L221" t="n">
        <v>1.25</v>
      </c>
      <c r="M221" t="n">
        <v>25</v>
      </c>
      <c r="N221" t="n">
        <v>11.37</v>
      </c>
      <c r="O221" t="n">
        <v>11355.7</v>
      </c>
      <c r="P221" t="n">
        <v>45.1</v>
      </c>
      <c r="Q221" t="n">
        <v>202.83</v>
      </c>
      <c r="R221" t="n">
        <v>34.08</v>
      </c>
      <c r="S221" t="n">
        <v>13.89</v>
      </c>
      <c r="T221" t="n">
        <v>8305.620000000001</v>
      </c>
      <c r="U221" t="n">
        <v>0.41</v>
      </c>
      <c r="V221" t="n">
        <v>0.7</v>
      </c>
      <c r="W221" t="n">
        <v>0.67</v>
      </c>
      <c r="X221" t="n">
        <v>0.52</v>
      </c>
      <c r="Y221" t="n">
        <v>1</v>
      </c>
      <c r="Z221" t="n">
        <v>10</v>
      </c>
    </row>
    <row r="222">
      <c r="A222" t="n">
        <v>2</v>
      </c>
      <c r="B222" t="n">
        <v>40</v>
      </c>
      <c r="C222" t="inlineStr">
        <is>
          <t xml:space="preserve">CONCLUIDO	</t>
        </is>
      </c>
      <c r="D222" t="n">
        <v>12.7945</v>
      </c>
      <c r="E222" t="n">
        <v>7.82</v>
      </c>
      <c r="F222" t="n">
        <v>5.46</v>
      </c>
      <c r="G222" t="n">
        <v>14.89</v>
      </c>
      <c r="H222" t="n">
        <v>0.29</v>
      </c>
      <c r="I222" t="n">
        <v>22</v>
      </c>
      <c r="J222" t="n">
        <v>90.48</v>
      </c>
      <c r="K222" t="n">
        <v>37.55</v>
      </c>
      <c r="L222" t="n">
        <v>1.5</v>
      </c>
      <c r="M222" t="n">
        <v>20</v>
      </c>
      <c r="N222" t="n">
        <v>11.43</v>
      </c>
      <c r="O222" t="n">
        <v>11393.43</v>
      </c>
      <c r="P222" t="n">
        <v>43.82</v>
      </c>
      <c r="Q222" t="n">
        <v>202.81</v>
      </c>
      <c r="R222" t="n">
        <v>30.77</v>
      </c>
      <c r="S222" t="n">
        <v>13.89</v>
      </c>
      <c r="T222" t="n">
        <v>6673.9</v>
      </c>
      <c r="U222" t="n">
        <v>0.45</v>
      </c>
      <c r="V222" t="n">
        <v>0.71</v>
      </c>
      <c r="W222" t="n">
        <v>0.67</v>
      </c>
      <c r="X222" t="n">
        <v>0.42</v>
      </c>
      <c r="Y222" t="n">
        <v>1</v>
      </c>
      <c r="Z222" t="n">
        <v>10</v>
      </c>
    </row>
    <row r="223">
      <c r="A223" t="n">
        <v>3</v>
      </c>
      <c r="B223" t="n">
        <v>40</v>
      </c>
      <c r="C223" t="inlineStr">
        <is>
          <t xml:space="preserve">CONCLUIDO	</t>
        </is>
      </c>
      <c r="D223" t="n">
        <v>12.9767</v>
      </c>
      <c r="E223" t="n">
        <v>7.71</v>
      </c>
      <c r="F223" t="n">
        <v>5.41</v>
      </c>
      <c r="G223" t="n">
        <v>17.08</v>
      </c>
      <c r="H223" t="n">
        <v>0.34</v>
      </c>
      <c r="I223" t="n">
        <v>19</v>
      </c>
      <c r="J223" t="n">
        <v>90.79000000000001</v>
      </c>
      <c r="K223" t="n">
        <v>37.55</v>
      </c>
      <c r="L223" t="n">
        <v>1.75</v>
      </c>
      <c r="M223" t="n">
        <v>17</v>
      </c>
      <c r="N223" t="n">
        <v>11.49</v>
      </c>
      <c r="O223" t="n">
        <v>11431.19</v>
      </c>
      <c r="P223" t="n">
        <v>43.1</v>
      </c>
      <c r="Q223" t="n">
        <v>202.84</v>
      </c>
      <c r="R223" t="n">
        <v>29.14</v>
      </c>
      <c r="S223" t="n">
        <v>13.89</v>
      </c>
      <c r="T223" t="n">
        <v>5876.11</v>
      </c>
      <c r="U223" t="n">
        <v>0.48</v>
      </c>
      <c r="V223" t="n">
        <v>0.72</v>
      </c>
      <c r="W223" t="n">
        <v>0.67</v>
      </c>
      <c r="X223" t="n">
        <v>0.37</v>
      </c>
      <c r="Y223" t="n">
        <v>1</v>
      </c>
      <c r="Z223" t="n">
        <v>10</v>
      </c>
    </row>
    <row r="224">
      <c r="A224" t="n">
        <v>4</v>
      </c>
      <c r="B224" t="n">
        <v>40</v>
      </c>
      <c r="C224" t="inlineStr">
        <is>
          <t xml:space="preserve">CONCLUIDO	</t>
        </is>
      </c>
      <c r="D224" t="n">
        <v>13.1849</v>
      </c>
      <c r="E224" t="n">
        <v>7.58</v>
      </c>
      <c r="F224" t="n">
        <v>5.34</v>
      </c>
      <c r="G224" t="n">
        <v>20.03</v>
      </c>
      <c r="H224" t="n">
        <v>0.39</v>
      </c>
      <c r="I224" t="n">
        <v>16</v>
      </c>
      <c r="J224" t="n">
        <v>91.09999999999999</v>
      </c>
      <c r="K224" t="n">
        <v>37.55</v>
      </c>
      <c r="L224" t="n">
        <v>2</v>
      </c>
      <c r="M224" t="n">
        <v>14</v>
      </c>
      <c r="N224" t="n">
        <v>11.54</v>
      </c>
      <c r="O224" t="n">
        <v>11468.97</v>
      </c>
      <c r="P224" t="n">
        <v>41.88</v>
      </c>
      <c r="Q224" t="n">
        <v>202.84</v>
      </c>
      <c r="R224" t="n">
        <v>27.15</v>
      </c>
      <c r="S224" t="n">
        <v>13.89</v>
      </c>
      <c r="T224" t="n">
        <v>4895.34</v>
      </c>
      <c r="U224" t="n">
        <v>0.51</v>
      </c>
      <c r="V224" t="n">
        <v>0.72</v>
      </c>
      <c r="W224" t="n">
        <v>0.66</v>
      </c>
      <c r="X224" t="n">
        <v>0.3</v>
      </c>
      <c r="Y224" t="n">
        <v>1</v>
      </c>
      <c r="Z224" t="n">
        <v>10</v>
      </c>
    </row>
    <row r="225">
      <c r="A225" t="n">
        <v>5</v>
      </c>
      <c r="B225" t="n">
        <v>40</v>
      </c>
      <c r="C225" t="inlineStr">
        <is>
          <t xml:space="preserve">CONCLUIDO	</t>
        </is>
      </c>
      <c r="D225" t="n">
        <v>13.2519</v>
      </c>
      <c r="E225" t="n">
        <v>7.55</v>
      </c>
      <c r="F225" t="n">
        <v>5.32</v>
      </c>
      <c r="G225" t="n">
        <v>21.29</v>
      </c>
      <c r="H225" t="n">
        <v>0.43</v>
      </c>
      <c r="I225" t="n">
        <v>15</v>
      </c>
      <c r="J225" t="n">
        <v>91.40000000000001</v>
      </c>
      <c r="K225" t="n">
        <v>37.55</v>
      </c>
      <c r="L225" t="n">
        <v>2.25</v>
      </c>
      <c r="M225" t="n">
        <v>13</v>
      </c>
      <c r="N225" t="n">
        <v>11.6</v>
      </c>
      <c r="O225" t="n">
        <v>11506.78</v>
      </c>
      <c r="P225" t="n">
        <v>41.31</v>
      </c>
      <c r="Q225" t="n">
        <v>202.81</v>
      </c>
      <c r="R225" t="n">
        <v>26.67</v>
      </c>
      <c r="S225" t="n">
        <v>13.89</v>
      </c>
      <c r="T225" t="n">
        <v>4659.44</v>
      </c>
      <c r="U225" t="n">
        <v>0.52</v>
      </c>
      <c r="V225" t="n">
        <v>0.73</v>
      </c>
      <c r="W225" t="n">
        <v>0.66</v>
      </c>
      <c r="X225" t="n">
        <v>0.28</v>
      </c>
      <c r="Y225" t="n">
        <v>1</v>
      </c>
      <c r="Z225" t="n">
        <v>10</v>
      </c>
    </row>
    <row r="226">
      <c r="A226" t="n">
        <v>6</v>
      </c>
      <c r="B226" t="n">
        <v>40</v>
      </c>
      <c r="C226" t="inlineStr">
        <is>
          <t xml:space="preserve">CONCLUIDO	</t>
        </is>
      </c>
      <c r="D226" t="n">
        <v>13.3939</v>
      </c>
      <c r="E226" t="n">
        <v>7.47</v>
      </c>
      <c r="F226" t="n">
        <v>5.28</v>
      </c>
      <c r="G226" t="n">
        <v>24.37</v>
      </c>
      <c r="H226" t="n">
        <v>0.48</v>
      </c>
      <c r="I226" t="n">
        <v>13</v>
      </c>
      <c r="J226" t="n">
        <v>91.70999999999999</v>
      </c>
      <c r="K226" t="n">
        <v>37.55</v>
      </c>
      <c r="L226" t="n">
        <v>2.5</v>
      </c>
      <c r="M226" t="n">
        <v>11</v>
      </c>
      <c r="N226" t="n">
        <v>11.66</v>
      </c>
      <c r="O226" t="n">
        <v>11544.61</v>
      </c>
      <c r="P226" t="n">
        <v>40.62</v>
      </c>
      <c r="Q226" t="n">
        <v>202.84</v>
      </c>
      <c r="R226" t="n">
        <v>25.23</v>
      </c>
      <c r="S226" t="n">
        <v>13.89</v>
      </c>
      <c r="T226" t="n">
        <v>3950.32</v>
      </c>
      <c r="U226" t="n">
        <v>0.55</v>
      </c>
      <c r="V226" t="n">
        <v>0.73</v>
      </c>
      <c r="W226" t="n">
        <v>0.66</v>
      </c>
      <c r="X226" t="n">
        <v>0.24</v>
      </c>
      <c r="Y226" t="n">
        <v>1</v>
      </c>
      <c r="Z226" t="n">
        <v>10</v>
      </c>
    </row>
    <row r="227">
      <c r="A227" t="n">
        <v>7</v>
      </c>
      <c r="B227" t="n">
        <v>40</v>
      </c>
      <c r="C227" t="inlineStr">
        <is>
          <t xml:space="preserve">CONCLUIDO	</t>
        </is>
      </c>
      <c r="D227" t="n">
        <v>13.464</v>
      </c>
      <c r="E227" t="n">
        <v>7.43</v>
      </c>
      <c r="F227" t="n">
        <v>5.26</v>
      </c>
      <c r="G227" t="n">
        <v>26.3</v>
      </c>
      <c r="H227" t="n">
        <v>0.52</v>
      </c>
      <c r="I227" t="n">
        <v>12</v>
      </c>
      <c r="J227" t="n">
        <v>92.02</v>
      </c>
      <c r="K227" t="n">
        <v>37.55</v>
      </c>
      <c r="L227" t="n">
        <v>2.75</v>
      </c>
      <c r="M227" t="n">
        <v>10</v>
      </c>
      <c r="N227" t="n">
        <v>11.71</v>
      </c>
      <c r="O227" t="n">
        <v>11582.46</v>
      </c>
      <c r="P227" t="n">
        <v>40.1</v>
      </c>
      <c r="Q227" t="n">
        <v>202.81</v>
      </c>
      <c r="R227" t="n">
        <v>24.54</v>
      </c>
      <c r="S227" t="n">
        <v>13.89</v>
      </c>
      <c r="T227" t="n">
        <v>3608.3</v>
      </c>
      <c r="U227" t="n">
        <v>0.57</v>
      </c>
      <c r="V227" t="n">
        <v>0.74</v>
      </c>
      <c r="W227" t="n">
        <v>0.66</v>
      </c>
      <c r="X227" t="n">
        <v>0.22</v>
      </c>
      <c r="Y227" t="n">
        <v>1</v>
      </c>
      <c r="Z227" t="n">
        <v>10</v>
      </c>
    </row>
    <row r="228">
      <c r="A228" t="n">
        <v>8</v>
      </c>
      <c r="B228" t="n">
        <v>40</v>
      </c>
      <c r="C228" t="inlineStr">
        <is>
          <t xml:space="preserve">CONCLUIDO	</t>
        </is>
      </c>
      <c r="D228" t="n">
        <v>13.5338</v>
      </c>
      <c r="E228" t="n">
        <v>7.39</v>
      </c>
      <c r="F228" t="n">
        <v>5.24</v>
      </c>
      <c r="G228" t="n">
        <v>28.59</v>
      </c>
      <c r="H228" t="n">
        <v>0.57</v>
      </c>
      <c r="I228" t="n">
        <v>11</v>
      </c>
      <c r="J228" t="n">
        <v>92.31999999999999</v>
      </c>
      <c r="K228" t="n">
        <v>37.55</v>
      </c>
      <c r="L228" t="n">
        <v>3</v>
      </c>
      <c r="M228" t="n">
        <v>9</v>
      </c>
      <c r="N228" t="n">
        <v>11.77</v>
      </c>
      <c r="O228" t="n">
        <v>11620.34</v>
      </c>
      <c r="P228" t="n">
        <v>39.36</v>
      </c>
      <c r="Q228" t="n">
        <v>202.84</v>
      </c>
      <c r="R228" t="n">
        <v>24.11</v>
      </c>
      <c r="S228" t="n">
        <v>13.89</v>
      </c>
      <c r="T228" t="n">
        <v>3398.14</v>
      </c>
      <c r="U228" t="n">
        <v>0.58</v>
      </c>
      <c r="V228" t="n">
        <v>0.74</v>
      </c>
      <c r="W228" t="n">
        <v>0.65</v>
      </c>
      <c r="X228" t="n">
        <v>0.2</v>
      </c>
      <c r="Y228" t="n">
        <v>1</v>
      </c>
      <c r="Z228" t="n">
        <v>10</v>
      </c>
    </row>
    <row r="229">
      <c r="A229" t="n">
        <v>9</v>
      </c>
      <c r="B229" t="n">
        <v>40</v>
      </c>
      <c r="C229" t="inlineStr">
        <is>
          <t xml:space="preserve">CONCLUIDO	</t>
        </is>
      </c>
      <c r="D229" t="n">
        <v>13.6147</v>
      </c>
      <c r="E229" t="n">
        <v>7.34</v>
      </c>
      <c r="F229" t="n">
        <v>5.22</v>
      </c>
      <c r="G229" t="n">
        <v>31.3</v>
      </c>
      <c r="H229" t="n">
        <v>0.62</v>
      </c>
      <c r="I229" t="n">
        <v>10</v>
      </c>
      <c r="J229" t="n">
        <v>92.63</v>
      </c>
      <c r="K229" t="n">
        <v>37.55</v>
      </c>
      <c r="L229" t="n">
        <v>3.25</v>
      </c>
      <c r="M229" t="n">
        <v>8</v>
      </c>
      <c r="N229" t="n">
        <v>11.83</v>
      </c>
      <c r="O229" t="n">
        <v>11658.24</v>
      </c>
      <c r="P229" t="n">
        <v>38.71</v>
      </c>
      <c r="Q229" t="n">
        <v>202.81</v>
      </c>
      <c r="R229" t="n">
        <v>23.12</v>
      </c>
      <c r="S229" t="n">
        <v>13.89</v>
      </c>
      <c r="T229" t="n">
        <v>2911.01</v>
      </c>
      <c r="U229" t="n">
        <v>0.6</v>
      </c>
      <c r="V229" t="n">
        <v>0.74</v>
      </c>
      <c r="W229" t="n">
        <v>0.65</v>
      </c>
      <c r="X229" t="n">
        <v>0.18</v>
      </c>
      <c r="Y229" t="n">
        <v>1</v>
      </c>
      <c r="Z229" t="n">
        <v>10</v>
      </c>
    </row>
    <row r="230">
      <c r="A230" t="n">
        <v>10</v>
      </c>
      <c r="B230" t="n">
        <v>40</v>
      </c>
      <c r="C230" t="inlineStr">
        <is>
          <t xml:space="preserve">CONCLUIDO	</t>
        </is>
      </c>
      <c r="D230" t="n">
        <v>13.6877</v>
      </c>
      <c r="E230" t="n">
        <v>7.31</v>
      </c>
      <c r="F230" t="n">
        <v>5.2</v>
      </c>
      <c r="G230" t="n">
        <v>34.64</v>
      </c>
      <c r="H230" t="n">
        <v>0.66</v>
      </c>
      <c r="I230" t="n">
        <v>9</v>
      </c>
      <c r="J230" t="n">
        <v>92.94</v>
      </c>
      <c r="K230" t="n">
        <v>37.55</v>
      </c>
      <c r="L230" t="n">
        <v>3.5</v>
      </c>
      <c r="M230" t="n">
        <v>7</v>
      </c>
      <c r="N230" t="n">
        <v>11.88</v>
      </c>
      <c r="O230" t="n">
        <v>11696.16</v>
      </c>
      <c r="P230" t="n">
        <v>37.78</v>
      </c>
      <c r="Q230" t="n">
        <v>202.83</v>
      </c>
      <c r="R230" t="n">
        <v>22.51</v>
      </c>
      <c r="S230" t="n">
        <v>13.89</v>
      </c>
      <c r="T230" t="n">
        <v>2607.57</v>
      </c>
      <c r="U230" t="n">
        <v>0.62</v>
      </c>
      <c r="V230" t="n">
        <v>0.74</v>
      </c>
      <c r="W230" t="n">
        <v>0.65</v>
      </c>
      <c r="X230" t="n">
        <v>0.16</v>
      </c>
      <c r="Y230" t="n">
        <v>1</v>
      </c>
      <c r="Z230" t="n">
        <v>10</v>
      </c>
    </row>
    <row r="231">
      <c r="A231" t="n">
        <v>11</v>
      </c>
      <c r="B231" t="n">
        <v>40</v>
      </c>
      <c r="C231" t="inlineStr">
        <is>
          <t xml:space="preserve">CONCLUIDO	</t>
        </is>
      </c>
      <c r="D231" t="n">
        <v>13.6586</v>
      </c>
      <c r="E231" t="n">
        <v>7.32</v>
      </c>
      <c r="F231" t="n">
        <v>5.21</v>
      </c>
      <c r="G231" t="n">
        <v>34.74</v>
      </c>
      <c r="H231" t="n">
        <v>0.71</v>
      </c>
      <c r="I231" t="n">
        <v>9</v>
      </c>
      <c r="J231" t="n">
        <v>93.23999999999999</v>
      </c>
      <c r="K231" t="n">
        <v>37.55</v>
      </c>
      <c r="L231" t="n">
        <v>3.75</v>
      </c>
      <c r="M231" t="n">
        <v>7</v>
      </c>
      <c r="N231" t="n">
        <v>11.94</v>
      </c>
      <c r="O231" t="n">
        <v>11734.1</v>
      </c>
      <c r="P231" t="n">
        <v>37.4</v>
      </c>
      <c r="Q231" t="n">
        <v>202.81</v>
      </c>
      <c r="R231" t="n">
        <v>22.99</v>
      </c>
      <c r="S231" t="n">
        <v>13.89</v>
      </c>
      <c r="T231" t="n">
        <v>2849.36</v>
      </c>
      <c r="U231" t="n">
        <v>0.6</v>
      </c>
      <c r="V231" t="n">
        <v>0.74</v>
      </c>
      <c r="W231" t="n">
        <v>0.65</v>
      </c>
      <c r="X231" t="n">
        <v>0.17</v>
      </c>
      <c r="Y231" t="n">
        <v>1</v>
      </c>
      <c r="Z231" t="n">
        <v>10</v>
      </c>
    </row>
    <row r="232">
      <c r="A232" t="n">
        <v>12</v>
      </c>
      <c r="B232" t="n">
        <v>40</v>
      </c>
      <c r="C232" t="inlineStr">
        <is>
          <t xml:space="preserve">CONCLUIDO	</t>
        </is>
      </c>
      <c r="D232" t="n">
        <v>13.7667</v>
      </c>
      <c r="E232" t="n">
        <v>7.26</v>
      </c>
      <c r="F232" t="n">
        <v>5.17</v>
      </c>
      <c r="G232" t="n">
        <v>38.8</v>
      </c>
      <c r="H232" t="n">
        <v>0.75</v>
      </c>
      <c r="I232" t="n">
        <v>8</v>
      </c>
      <c r="J232" t="n">
        <v>93.55</v>
      </c>
      <c r="K232" t="n">
        <v>37.55</v>
      </c>
      <c r="L232" t="n">
        <v>4</v>
      </c>
      <c r="M232" t="n">
        <v>6</v>
      </c>
      <c r="N232" t="n">
        <v>12</v>
      </c>
      <c r="O232" t="n">
        <v>11772.07</v>
      </c>
      <c r="P232" t="n">
        <v>36.46</v>
      </c>
      <c r="Q232" t="n">
        <v>202.82</v>
      </c>
      <c r="R232" t="n">
        <v>21.73</v>
      </c>
      <c r="S232" t="n">
        <v>13.89</v>
      </c>
      <c r="T232" t="n">
        <v>2224.61</v>
      </c>
      <c r="U232" t="n">
        <v>0.64</v>
      </c>
      <c r="V232" t="n">
        <v>0.75</v>
      </c>
      <c r="W232" t="n">
        <v>0.65</v>
      </c>
      <c r="X232" t="n">
        <v>0.13</v>
      </c>
      <c r="Y232" t="n">
        <v>1</v>
      </c>
      <c r="Z232" t="n">
        <v>10</v>
      </c>
    </row>
    <row r="233">
      <c r="A233" t="n">
        <v>13</v>
      </c>
      <c r="B233" t="n">
        <v>40</v>
      </c>
      <c r="C233" t="inlineStr">
        <is>
          <t xml:space="preserve">CONCLUIDO	</t>
        </is>
      </c>
      <c r="D233" t="n">
        <v>13.8291</v>
      </c>
      <c r="E233" t="n">
        <v>7.23</v>
      </c>
      <c r="F233" t="n">
        <v>5.16</v>
      </c>
      <c r="G233" t="n">
        <v>44.22</v>
      </c>
      <c r="H233" t="n">
        <v>0.8</v>
      </c>
      <c r="I233" t="n">
        <v>7</v>
      </c>
      <c r="J233" t="n">
        <v>93.86</v>
      </c>
      <c r="K233" t="n">
        <v>37.55</v>
      </c>
      <c r="L233" t="n">
        <v>4.25</v>
      </c>
      <c r="M233" t="n">
        <v>5</v>
      </c>
      <c r="N233" t="n">
        <v>12.06</v>
      </c>
      <c r="O233" t="n">
        <v>11810.06</v>
      </c>
      <c r="P233" t="n">
        <v>35.65</v>
      </c>
      <c r="Q233" t="n">
        <v>202.83</v>
      </c>
      <c r="R233" t="n">
        <v>21.28</v>
      </c>
      <c r="S233" t="n">
        <v>13.89</v>
      </c>
      <c r="T233" t="n">
        <v>2006.19</v>
      </c>
      <c r="U233" t="n">
        <v>0.65</v>
      </c>
      <c r="V233" t="n">
        <v>0.75</v>
      </c>
      <c r="W233" t="n">
        <v>0.65</v>
      </c>
      <c r="X233" t="n">
        <v>0.12</v>
      </c>
      <c r="Y233" t="n">
        <v>1</v>
      </c>
      <c r="Z233" t="n">
        <v>10</v>
      </c>
    </row>
    <row r="234">
      <c r="A234" t="n">
        <v>14</v>
      </c>
      <c r="B234" t="n">
        <v>40</v>
      </c>
      <c r="C234" t="inlineStr">
        <is>
          <t xml:space="preserve">CONCLUIDO	</t>
        </is>
      </c>
      <c r="D234" t="n">
        <v>13.8291</v>
      </c>
      <c r="E234" t="n">
        <v>7.23</v>
      </c>
      <c r="F234" t="n">
        <v>5.16</v>
      </c>
      <c r="G234" t="n">
        <v>44.22</v>
      </c>
      <c r="H234" t="n">
        <v>0.84</v>
      </c>
      <c r="I234" t="n">
        <v>7</v>
      </c>
      <c r="J234" t="n">
        <v>94.17</v>
      </c>
      <c r="K234" t="n">
        <v>37.55</v>
      </c>
      <c r="L234" t="n">
        <v>4.5</v>
      </c>
      <c r="M234" t="n">
        <v>3</v>
      </c>
      <c r="N234" t="n">
        <v>12.12</v>
      </c>
      <c r="O234" t="n">
        <v>11848.08</v>
      </c>
      <c r="P234" t="n">
        <v>35.68</v>
      </c>
      <c r="Q234" t="n">
        <v>202.83</v>
      </c>
      <c r="R234" t="n">
        <v>21.23</v>
      </c>
      <c r="S234" t="n">
        <v>13.89</v>
      </c>
      <c r="T234" t="n">
        <v>1978.28</v>
      </c>
      <c r="U234" t="n">
        <v>0.65</v>
      </c>
      <c r="V234" t="n">
        <v>0.75</v>
      </c>
      <c r="W234" t="n">
        <v>0.65</v>
      </c>
      <c r="X234" t="n">
        <v>0.12</v>
      </c>
      <c r="Y234" t="n">
        <v>1</v>
      </c>
      <c r="Z234" t="n">
        <v>10</v>
      </c>
    </row>
    <row r="235">
      <c r="A235" t="n">
        <v>15</v>
      </c>
      <c r="B235" t="n">
        <v>40</v>
      </c>
      <c r="C235" t="inlineStr">
        <is>
          <t xml:space="preserve">CONCLUIDO	</t>
        </is>
      </c>
      <c r="D235" t="n">
        <v>13.8307</v>
      </c>
      <c r="E235" t="n">
        <v>7.23</v>
      </c>
      <c r="F235" t="n">
        <v>5.16</v>
      </c>
      <c r="G235" t="n">
        <v>44.21</v>
      </c>
      <c r="H235" t="n">
        <v>0.88</v>
      </c>
      <c r="I235" t="n">
        <v>7</v>
      </c>
      <c r="J235" t="n">
        <v>94.48</v>
      </c>
      <c r="K235" t="n">
        <v>37.55</v>
      </c>
      <c r="L235" t="n">
        <v>4.75</v>
      </c>
      <c r="M235" t="n">
        <v>2</v>
      </c>
      <c r="N235" t="n">
        <v>12.17</v>
      </c>
      <c r="O235" t="n">
        <v>11886.12</v>
      </c>
      <c r="P235" t="n">
        <v>35.75</v>
      </c>
      <c r="Q235" t="n">
        <v>202.83</v>
      </c>
      <c r="R235" t="n">
        <v>21.26</v>
      </c>
      <c r="S235" t="n">
        <v>13.89</v>
      </c>
      <c r="T235" t="n">
        <v>1997.29</v>
      </c>
      <c r="U235" t="n">
        <v>0.65</v>
      </c>
      <c r="V235" t="n">
        <v>0.75</v>
      </c>
      <c r="W235" t="n">
        <v>0.65</v>
      </c>
      <c r="X235" t="n">
        <v>0.12</v>
      </c>
      <c r="Y235" t="n">
        <v>1</v>
      </c>
      <c r="Z235" t="n">
        <v>10</v>
      </c>
    </row>
    <row r="236">
      <c r="A236" t="n">
        <v>16</v>
      </c>
      <c r="B236" t="n">
        <v>40</v>
      </c>
      <c r="C236" t="inlineStr">
        <is>
          <t xml:space="preserve">CONCLUIDO	</t>
        </is>
      </c>
      <c r="D236" t="n">
        <v>13.8302</v>
      </c>
      <c r="E236" t="n">
        <v>7.23</v>
      </c>
      <c r="F236" t="n">
        <v>5.16</v>
      </c>
      <c r="G236" t="n">
        <v>44.21</v>
      </c>
      <c r="H236" t="n">
        <v>0.93</v>
      </c>
      <c r="I236" t="n">
        <v>7</v>
      </c>
      <c r="J236" t="n">
        <v>94.79000000000001</v>
      </c>
      <c r="K236" t="n">
        <v>37.55</v>
      </c>
      <c r="L236" t="n">
        <v>5</v>
      </c>
      <c r="M236" t="n">
        <v>2</v>
      </c>
      <c r="N236" t="n">
        <v>12.23</v>
      </c>
      <c r="O236" t="n">
        <v>11924.18</v>
      </c>
      <c r="P236" t="n">
        <v>35.49</v>
      </c>
      <c r="Q236" t="n">
        <v>202.83</v>
      </c>
      <c r="R236" t="n">
        <v>21.25</v>
      </c>
      <c r="S236" t="n">
        <v>13.89</v>
      </c>
      <c r="T236" t="n">
        <v>1992.07</v>
      </c>
      <c r="U236" t="n">
        <v>0.65</v>
      </c>
      <c r="V236" t="n">
        <v>0.75</v>
      </c>
      <c r="W236" t="n">
        <v>0.65</v>
      </c>
      <c r="X236" t="n">
        <v>0.12</v>
      </c>
      <c r="Y236" t="n">
        <v>1</v>
      </c>
      <c r="Z236" t="n">
        <v>10</v>
      </c>
    </row>
    <row r="237">
      <c r="A237" t="n">
        <v>17</v>
      </c>
      <c r="B237" t="n">
        <v>40</v>
      </c>
      <c r="C237" t="inlineStr">
        <is>
          <t xml:space="preserve">CONCLUIDO	</t>
        </is>
      </c>
      <c r="D237" t="n">
        <v>13.8196</v>
      </c>
      <c r="E237" t="n">
        <v>7.24</v>
      </c>
      <c r="F237" t="n">
        <v>5.16</v>
      </c>
      <c r="G237" t="n">
        <v>44.26</v>
      </c>
      <c r="H237" t="n">
        <v>0.97</v>
      </c>
      <c r="I237" t="n">
        <v>7</v>
      </c>
      <c r="J237" t="n">
        <v>95.09</v>
      </c>
      <c r="K237" t="n">
        <v>37.55</v>
      </c>
      <c r="L237" t="n">
        <v>5.25</v>
      </c>
      <c r="M237" t="n">
        <v>1</v>
      </c>
      <c r="N237" t="n">
        <v>12.29</v>
      </c>
      <c r="O237" t="n">
        <v>11962.27</v>
      </c>
      <c r="P237" t="n">
        <v>35.46</v>
      </c>
      <c r="Q237" t="n">
        <v>202.83</v>
      </c>
      <c r="R237" t="n">
        <v>21.28</v>
      </c>
      <c r="S237" t="n">
        <v>13.89</v>
      </c>
      <c r="T237" t="n">
        <v>2006.73</v>
      </c>
      <c r="U237" t="n">
        <v>0.65</v>
      </c>
      <c r="V237" t="n">
        <v>0.75</v>
      </c>
      <c r="W237" t="n">
        <v>0.66</v>
      </c>
      <c r="X237" t="n">
        <v>0.13</v>
      </c>
      <c r="Y237" t="n">
        <v>1</v>
      </c>
      <c r="Z237" t="n">
        <v>10</v>
      </c>
    </row>
    <row r="238">
      <c r="A238" t="n">
        <v>18</v>
      </c>
      <c r="B238" t="n">
        <v>40</v>
      </c>
      <c r="C238" t="inlineStr">
        <is>
          <t xml:space="preserve">CONCLUIDO	</t>
        </is>
      </c>
      <c r="D238" t="n">
        <v>13.819</v>
      </c>
      <c r="E238" t="n">
        <v>7.24</v>
      </c>
      <c r="F238" t="n">
        <v>5.16</v>
      </c>
      <c r="G238" t="n">
        <v>44.26</v>
      </c>
      <c r="H238" t="n">
        <v>1.01</v>
      </c>
      <c r="I238" t="n">
        <v>7</v>
      </c>
      <c r="J238" t="n">
        <v>95.40000000000001</v>
      </c>
      <c r="K238" t="n">
        <v>37.55</v>
      </c>
      <c r="L238" t="n">
        <v>5.5</v>
      </c>
      <c r="M238" t="n">
        <v>1</v>
      </c>
      <c r="N238" t="n">
        <v>12.35</v>
      </c>
      <c r="O238" t="n">
        <v>12000.38</v>
      </c>
      <c r="P238" t="n">
        <v>35.34</v>
      </c>
      <c r="Q238" t="n">
        <v>202.83</v>
      </c>
      <c r="R238" t="n">
        <v>21.38</v>
      </c>
      <c r="S238" t="n">
        <v>13.89</v>
      </c>
      <c r="T238" t="n">
        <v>2053.08</v>
      </c>
      <c r="U238" t="n">
        <v>0.65</v>
      </c>
      <c r="V238" t="n">
        <v>0.75</v>
      </c>
      <c r="W238" t="n">
        <v>0.65</v>
      </c>
      <c r="X238" t="n">
        <v>0.13</v>
      </c>
      <c r="Y238" t="n">
        <v>1</v>
      </c>
      <c r="Z238" t="n">
        <v>10</v>
      </c>
    </row>
    <row r="239">
      <c r="A239" t="n">
        <v>19</v>
      </c>
      <c r="B239" t="n">
        <v>40</v>
      </c>
      <c r="C239" t="inlineStr">
        <is>
          <t xml:space="preserve">CONCLUIDO	</t>
        </is>
      </c>
      <c r="D239" t="n">
        <v>13.8132</v>
      </c>
      <c r="E239" t="n">
        <v>7.24</v>
      </c>
      <c r="F239" t="n">
        <v>5.17</v>
      </c>
      <c r="G239" t="n">
        <v>44.29</v>
      </c>
      <c r="H239" t="n">
        <v>1.06</v>
      </c>
      <c r="I239" t="n">
        <v>7</v>
      </c>
      <c r="J239" t="n">
        <v>95.70999999999999</v>
      </c>
      <c r="K239" t="n">
        <v>37.55</v>
      </c>
      <c r="L239" t="n">
        <v>5.75</v>
      </c>
      <c r="M239" t="n">
        <v>1</v>
      </c>
      <c r="N239" t="n">
        <v>12.41</v>
      </c>
      <c r="O239" t="n">
        <v>12038.51</v>
      </c>
      <c r="P239" t="n">
        <v>35.22</v>
      </c>
      <c r="Q239" t="n">
        <v>202.83</v>
      </c>
      <c r="R239" t="n">
        <v>21.42</v>
      </c>
      <c r="S239" t="n">
        <v>13.89</v>
      </c>
      <c r="T239" t="n">
        <v>2075.7</v>
      </c>
      <c r="U239" t="n">
        <v>0.65</v>
      </c>
      <c r="V239" t="n">
        <v>0.75</v>
      </c>
      <c r="W239" t="n">
        <v>0.66</v>
      </c>
      <c r="X239" t="n">
        <v>0.13</v>
      </c>
      <c r="Y239" t="n">
        <v>1</v>
      </c>
      <c r="Z239" t="n">
        <v>10</v>
      </c>
    </row>
    <row r="240">
      <c r="A240" t="n">
        <v>20</v>
      </c>
      <c r="B240" t="n">
        <v>40</v>
      </c>
      <c r="C240" t="inlineStr">
        <is>
          <t xml:space="preserve">CONCLUIDO	</t>
        </is>
      </c>
      <c r="D240" t="n">
        <v>13.8164</v>
      </c>
      <c r="E240" t="n">
        <v>7.24</v>
      </c>
      <c r="F240" t="n">
        <v>5.17</v>
      </c>
      <c r="G240" t="n">
        <v>44.28</v>
      </c>
      <c r="H240" t="n">
        <v>1.1</v>
      </c>
      <c r="I240" t="n">
        <v>7</v>
      </c>
      <c r="J240" t="n">
        <v>96.02</v>
      </c>
      <c r="K240" t="n">
        <v>37.55</v>
      </c>
      <c r="L240" t="n">
        <v>6</v>
      </c>
      <c r="M240" t="n">
        <v>0</v>
      </c>
      <c r="N240" t="n">
        <v>12.47</v>
      </c>
      <c r="O240" t="n">
        <v>12076.67</v>
      </c>
      <c r="P240" t="n">
        <v>35.28</v>
      </c>
      <c r="Q240" t="n">
        <v>202.83</v>
      </c>
      <c r="R240" t="n">
        <v>21.39</v>
      </c>
      <c r="S240" t="n">
        <v>13.89</v>
      </c>
      <c r="T240" t="n">
        <v>2058.02</v>
      </c>
      <c r="U240" t="n">
        <v>0.65</v>
      </c>
      <c r="V240" t="n">
        <v>0.75</v>
      </c>
      <c r="W240" t="n">
        <v>0.65</v>
      </c>
      <c r="X240" t="n">
        <v>0.13</v>
      </c>
      <c r="Y240" t="n">
        <v>1</v>
      </c>
      <c r="Z240" t="n">
        <v>10</v>
      </c>
    </row>
    <row r="241">
      <c r="A241" t="n">
        <v>0</v>
      </c>
      <c r="B241" t="n">
        <v>125</v>
      </c>
      <c r="C241" t="inlineStr">
        <is>
          <t xml:space="preserve">CONCLUIDO	</t>
        </is>
      </c>
      <c r="D241" t="n">
        <v>7.6933</v>
      </c>
      <c r="E241" t="n">
        <v>13</v>
      </c>
      <c r="F241" t="n">
        <v>6.61</v>
      </c>
      <c r="G241" t="n">
        <v>5.15</v>
      </c>
      <c r="H241" t="n">
        <v>0.07000000000000001</v>
      </c>
      <c r="I241" t="n">
        <v>77</v>
      </c>
      <c r="J241" t="n">
        <v>242.64</v>
      </c>
      <c r="K241" t="n">
        <v>58.47</v>
      </c>
      <c r="L241" t="n">
        <v>1</v>
      </c>
      <c r="M241" t="n">
        <v>75</v>
      </c>
      <c r="N241" t="n">
        <v>58.17</v>
      </c>
      <c r="O241" t="n">
        <v>30160.1</v>
      </c>
      <c r="P241" t="n">
        <v>105.84</v>
      </c>
      <c r="Q241" t="n">
        <v>203.01</v>
      </c>
      <c r="R241" t="n">
        <v>66.33</v>
      </c>
      <c r="S241" t="n">
        <v>13.89</v>
      </c>
      <c r="T241" t="n">
        <v>24181.83</v>
      </c>
      <c r="U241" t="n">
        <v>0.21</v>
      </c>
      <c r="V241" t="n">
        <v>0.59</v>
      </c>
      <c r="W241" t="n">
        <v>0.77</v>
      </c>
      <c r="X241" t="n">
        <v>1.56</v>
      </c>
      <c r="Y241" t="n">
        <v>1</v>
      </c>
      <c r="Z241" t="n">
        <v>10</v>
      </c>
    </row>
    <row r="242">
      <c r="A242" t="n">
        <v>1</v>
      </c>
      <c r="B242" t="n">
        <v>125</v>
      </c>
      <c r="C242" t="inlineStr">
        <is>
          <t xml:space="preserve">CONCLUIDO	</t>
        </is>
      </c>
      <c r="D242" t="n">
        <v>8.538500000000001</v>
      </c>
      <c r="E242" t="n">
        <v>11.71</v>
      </c>
      <c r="F242" t="n">
        <v>6.22</v>
      </c>
      <c r="G242" t="n">
        <v>6.43</v>
      </c>
      <c r="H242" t="n">
        <v>0.09</v>
      </c>
      <c r="I242" t="n">
        <v>58</v>
      </c>
      <c r="J242" t="n">
        <v>243.08</v>
      </c>
      <c r="K242" t="n">
        <v>58.47</v>
      </c>
      <c r="L242" t="n">
        <v>1.25</v>
      </c>
      <c r="M242" t="n">
        <v>56</v>
      </c>
      <c r="N242" t="n">
        <v>58.36</v>
      </c>
      <c r="O242" t="n">
        <v>30214.33</v>
      </c>
      <c r="P242" t="n">
        <v>99.44</v>
      </c>
      <c r="Q242" t="n">
        <v>202.88</v>
      </c>
      <c r="R242" t="n">
        <v>54.11</v>
      </c>
      <c r="S242" t="n">
        <v>13.89</v>
      </c>
      <c r="T242" t="n">
        <v>18167.02</v>
      </c>
      <c r="U242" t="n">
        <v>0.26</v>
      </c>
      <c r="V242" t="n">
        <v>0.62</v>
      </c>
      <c r="W242" t="n">
        <v>0.74</v>
      </c>
      <c r="X242" t="n">
        <v>1.18</v>
      </c>
      <c r="Y242" t="n">
        <v>1</v>
      </c>
      <c r="Z242" t="n">
        <v>10</v>
      </c>
    </row>
    <row r="243">
      <c r="A243" t="n">
        <v>2</v>
      </c>
      <c r="B243" t="n">
        <v>125</v>
      </c>
      <c r="C243" t="inlineStr">
        <is>
          <t xml:space="preserve">CONCLUIDO	</t>
        </is>
      </c>
      <c r="D243" t="n">
        <v>9.136799999999999</v>
      </c>
      <c r="E243" t="n">
        <v>10.94</v>
      </c>
      <c r="F243" t="n">
        <v>5.97</v>
      </c>
      <c r="G243" t="n">
        <v>7.62</v>
      </c>
      <c r="H243" t="n">
        <v>0.11</v>
      </c>
      <c r="I243" t="n">
        <v>47</v>
      </c>
      <c r="J243" t="n">
        <v>243.52</v>
      </c>
      <c r="K243" t="n">
        <v>58.47</v>
      </c>
      <c r="L243" t="n">
        <v>1.5</v>
      </c>
      <c r="M243" t="n">
        <v>45</v>
      </c>
      <c r="N243" t="n">
        <v>58.55</v>
      </c>
      <c r="O243" t="n">
        <v>30268.64</v>
      </c>
      <c r="P243" t="n">
        <v>95.3</v>
      </c>
      <c r="Q243" t="n">
        <v>202.86</v>
      </c>
      <c r="R243" t="n">
        <v>46.57</v>
      </c>
      <c r="S243" t="n">
        <v>13.89</v>
      </c>
      <c r="T243" t="n">
        <v>14450.86</v>
      </c>
      <c r="U243" t="n">
        <v>0.3</v>
      </c>
      <c r="V243" t="n">
        <v>0.65</v>
      </c>
      <c r="W243" t="n">
        <v>0.71</v>
      </c>
      <c r="X243" t="n">
        <v>0.93</v>
      </c>
      <c r="Y243" t="n">
        <v>1</v>
      </c>
      <c r="Z243" t="n">
        <v>10</v>
      </c>
    </row>
    <row r="244">
      <c r="A244" t="n">
        <v>3</v>
      </c>
      <c r="B244" t="n">
        <v>125</v>
      </c>
      <c r="C244" t="inlineStr">
        <is>
          <t xml:space="preserve">CONCLUIDO	</t>
        </is>
      </c>
      <c r="D244" t="n">
        <v>9.5928</v>
      </c>
      <c r="E244" t="n">
        <v>10.42</v>
      </c>
      <c r="F244" t="n">
        <v>5.83</v>
      </c>
      <c r="G244" t="n">
        <v>8.960000000000001</v>
      </c>
      <c r="H244" t="n">
        <v>0.13</v>
      </c>
      <c r="I244" t="n">
        <v>39</v>
      </c>
      <c r="J244" t="n">
        <v>243.96</v>
      </c>
      <c r="K244" t="n">
        <v>58.47</v>
      </c>
      <c r="L244" t="n">
        <v>1.75</v>
      </c>
      <c r="M244" t="n">
        <v>37</v>
      </c>
      <c r="N244" t="n">
        <v>58.74</v>
      </c>
      <c r="O244" t="n">
        <v>30323.01</v>
      </c>
      <c r="P244" t="n">
        <v>92.91</v>
      </c>
      <c r="Q244" t="n">
        <v>202.84</v>
      </c>
      <c r="R244" t="n">
        <v>42.03</v>
      </c>
      <c r="S244" t="n">
        <v>13.89</v>
      </c>
      <c r="T244" t="n">
        <v>12218.42</v>
      </c>
      <c r="U244" t="n">
        <v>0.33</v>
      </c>
      <c r="V244" t="n">
        <v>0.66</v>
      </c>
      <c r="W244" t="n">
        <v>0.71</v>
      </c>
      <c r="X244" t="n">
        <v>0.79</v>
      </c>
      <c r="Y244" t="n">
        <v>1</v>
      </c>
      <c r="Z244" t="n">
        <v>10</v>
      </c>
    </row>
    <row r="245">
      <c r="A245" t="n">
        <v>4</v>
      </c>
      <c r="B245" t="n">
        <v>125</v>
      </c>
      <c r="C245" t="inlineStr">
        <is>
          <t xml:space="preserve">CONCLUIDO	</t>
        </is>
      </c>
      <c r="D245" t="n">
        <v>9.934900000000001</v>
      </c>
      <c r="E245" t="n">
        <v>10.07</v>
      </c>
      <c r="F245" t="n">
        <v>5.7</v>
      </c>
      <c r="G245" t="n">
        <v>10.06</v>
      </c>
      <c r="H245" t="n">
        <v>0.15</v>
      </c>
      <c r="I245" t="n">
        <v>34</v>
      </c>
      <c r="J245" t="n">
        <v>244.41</v>
      </c>
      <c r="K245" t="n">
        <v>58.47</v>
      </c>
      <c r="L245" t="n">
        <v>2</v>
      </c>
      <c r="M245" t="n">
        <v>32</v>
      </c>
      <c r="N245" t="n">
        <v>58.93</v>
      </c>
      <c r="O245" t="n">
        <v>30377.45</v>
      </c>
      <c r="P245" t="n">
        <v>90.81999999999999</v>
      </c>
      <c r="Q245" t="n">
        <v>202.81</v>
      </c>
      <c r="R245" t="n">
        <v>38.16</v>
      </c>
      <c r="S245" t="n">
        <v>13.89</v>
      </c>
      <c r="T245" t="n">
        <v>10309.96</v>
      </c>
      <c r="U245" t="n">
        <v>0.36</v>
      </c>
      <c r="V245" t="n">
        <v>0.68</v>
      </c>
      <c r="W245" t="n">
        <v>0.7</v>
      </c>
      <c r="X245" t="n">
        <v>0.67</v>
      </c>
      <c r="Y245" t="n">
        <v>1</v>
      </c>
      <c r="Z245" t="n">
        <v>10</v>
      </c>
    </row>
    <row r="246">
      <c r="A246" t="n">
        <v>5</v>
      </c>
      <c r="B246" t="n">
        <v>125</v>
      </c>
      <c r="C246" t="inlineStr">
        <is>
          <t xml:space="preserve">CONCLUIDO	</t>
        </is>
      </c>
      <c r="D246" t="n">
        <v>10.2029</v>
      </c>
      <c r="E246" t="n">
        <v>9.800000000000001</v>
      </c>
      <c r="F246" t="n">
        <v>5.63</v>
      </c>
      <c r="G246" t="n">
        <v>11.25</v>
      </c>
      <c r="H246" t="n">
        <v>0.16</v>
      </c>
      <c r="I246" t="n">
        <v>30</v>
      </c>
      <c r="J246" t="n">
        <v>244.85</v>
      </c>
      <c r="K246" t="n">
        <v>58.47</v>
      </c>
      <c r="L246" t="n">
        <v>2.25</v>
      </c>
      <c r="M246" t="n">
        <v>28</v>
      </c>
      <c r="N246" t="n">
        <v>59.12</v>
      </c>
      <c r="O246" t="n">
        <v>30431.96</v>
      </c>
      <c r="P246" t="n">
        <v>89.53</v>
      </c>
      <c r="Q246" t="n">
        <v>202.82</v>
      </c>
      <c r="R246" t="n">
        <v>35.82</v>
      </c>
      <c r="S246" t="n">
        <v>13.89</v>
      </c>
      <c r="T246" t="n">
        <v>9158.530000000001</v>
      </c>
      <c r="U246" t="n">
        <v>0.39</v>
      </c>
      <c r="V246" t="n">
        <v>0.6899999999999999</v>
      </c>
      <c r="W246" t="n">
        <v>0.6899999999999999</v>
      </c>
      <c r="X246" t="n">
        <v>0.59</v>
      </c>
      <c r="Y246" t="n">
        <v>1</v>
      </c>
      <c r="Z246" t="n">
        <v>10</v>
      </c>
    </row>
    <row r="247">
      <c r="A247" t="n">
        <v>6</v>
      </c>
      <c r="B247" t="n">
        <v>125</v>
      </c>
      <c r="C247" t="inlineStr">
        <is>
          <t xml:space="preserve">CONCLUIDO	</t>
        </is>
      </c>
      <c r="D247" t="n">
        <v>10.42</v>
      </c>
      <c r="E247" t="n">
        <v>9.6</v>
      </c>
      <c r="F247" t="n">
        <v>5.57</v>
      </c>
      <c r="G247" t="n">
        <v>12.37</v>
      </c>
      <c r="H247" t="n">
        <v>0.18</v>
      </c>
      <c r="I247" t="n">
        <v>27</v>
      </c>
      <c r="J247" t="n">
        <v>245.29</v>
      </c>
      <c r="K247" t="n">
        <v>58.47</v>
      </c>
      <c r="L247" t="n">
        <v>2.5</v>
      </c>
      <c r="M247" t="n">
        <v>25</v>
      </c>
      <c r="N247" t="n">
        <v>59.32</v>
      </c>
      <c r="O247" t="n">
        <v>30486.54</v>
      </c>
      <c r="P247" t="n">
        <v>88.39</v>
      </c>
      <c r="Q247" t="n">
        <v>202.83</v>
      </c>
      <c r="R247" t="n">
        <v>33.85</v>
      </c>
      <c r="S247" t="n">
        <v>13.89</v>
      </c>
      <c r="T247" t="n">
        <v>8191.04</v>
      </c>
      <c r="U247" t="n">
        <v>0.41</v>
      </c>
      <c r="V247" t="n">
        <v>0.7</v>
      </c>
      <c r="W247" t="n">
        <v>0.6899999999999999</v>
      </c>
      <c r="X247" t="n">
        <v>0.53</v>
      </c>
      <c r="Y247" t="n">
        <v>1</v>
      </c>
      <c r="Z247" t="n">
        <v>10</v>
      </c>
    </row>
    <row r="248">
      <c r="A248" t="n">
        <v>7</v>
      </c>
      <c r="B248" t="n">
        <v>125</v>
      </c>
      <c r="C248" t="inlineStr">
        <is>
          <t xml:space="preserve">CONCLUIDO	</t>
        </is>
      </c>
      <c r="D248" t="n">
        <v>10.6594</v>
      </c>
      <c r="E248" t="n">
        <v>9.380000000000001</v>
      </c>
      <c r="F248" t="n">
        <v>5.49</v>
      </c>
      <c r="G248" t="n">
        <v>13.73</v>
      </c>
      <c r="H248" t="n">
        <v>0.2</v>
      </c>
      <c r="I248" t="n">
        <v>24</v>
      </c>
      <c r="J248" t="n">
        <v>245.73</v>
      </c>
      <c r="K248" t="n">
        <v>58.47</v>
      </c>
      <c r="L248" t="n">
        <v>2.75</v>
      </c>
      <c r="M248" t="n">
        <v>22</v>
      </c>
      <c r="N248" t="n">
        <v>59.51</v>
      </c>
      <c r="O248" t="n">
        <v>30541.19</v>
      </c>
      <c r="P248" t="n">
        <v>87.05</v>
      </c>
      <c r="Q248" t="n">
        <v>202.86</v>
      </c>
      <c r="R248" t="n">
        <v>31.71</v>
      </c>
      <c r="S248" t="n">
        <v>13.89</v>
      </c>
      <c r="T248" t="n">
        <v>7133.98</v>
      </c>
      <c r="U248" t="n">
        <v>0.44</v>
      </c>
      <c r="V248" t="n">
        <v>0.7</v>
      </c>
      <c r="W248" t="n">
        <v>0.67</v>
      </c>
      <c r="X248" t="n">
        <v>0.45</v>
      </c>
      <c r="Y248" t="n">
        <v>1</v>
      </c>
      <c r="Z248" t="n">
        <v>10</v>
      </c>
    </row>
    <row r="249">
      <c r="A249" t="n">
        <v>8</v>
      </c>
      <c r="B249" t="n">
        <v>125</v>
      </c>
      <c r="C249" t="inlineStr">
        <is>
          <t xml:space="preserve">CONCLUIDO	</t>
        </is>
      </c>
      <c r="D249" t="n">
        <v>10.803</v>
      </c>
      <c r="E249" t="n">
        <v>9.26</v>
      </c>
      <c r="F249" t="n">
        <v>5.46</v>
      </c>
      <c r="G249" t="n">
        <v>14.89</v>
      </c>
      <c r="H249" t="n">
        <v>0.22</v>
      </c>
      <c r="I249" t="n">
        <v>22</v>
      </c>
      <c r="J249" t="n">
        <v>246.18</v>
      </c>
      <c r="K249" t="n">
        <v>58.47</v>
      </c>
      <c r="L249" t="n">
        <v>3</v>
      </c>
      <c r="M249" t="n">
        <v>20</v>
      </c>
      <c r="N249" t="n">
        <v>59.7</v>
      </c>
      <c r="O249" t="n">
        <v>30595.91</v>
      </c>
      <c r="P249" t="n">
        <v>86.45999999999999</v>
      </c>
      <c r="Q249" t="n">
        <v>202.81</v>
      </c>
      <c r="R249" t="n">
        <v>30.88</v>
      </c>
      <c r="S249" t="n">
        <v>13.89</v>
      </c>
      <c r="T249" t="n">
        <v>6728.5</v>
      </c>
      <c r="U249" t="n">
        <v>0.45</v>
      </c>
      <c r="V249" t="n">
        <v>0.71</v>
      </c>
      <c r="W249" t="n">
        <v>0.67</v>
      </c>
      <c r="X249" t="n">
        <v>0.42</v>
      </c>
      <c r="Y249" t="n">
        <v>1</v>
      </c>
      <c r="Z249" t="n">
        <v>10</v>
      </c>
    </row>
    <row r="250">
      <c r="A250" t="n">
        <v>9</v>
      </c>
      <c r="B250" t="n">
        <v>125</v>
      </c>
      <c r="C250" t="inlineStr">
        <is>
          <t xml:space="preserve">CONCLUIDO	</t>
        </is>
      </c>
      <c r="D250" t="n">
        <v>10.9506</v>
      </c>
      <c r="E250" t="n">
        <v>9.130000000000001</v>
      </c>
      <c r="F250" t="n">
        <v>5.43</v>
      </c>
      <c r="G250" t="n">
        <v>16.29</v>
      </c>
      <c r="H250" t="n">
        <v>0.23</v>
      </c>
      <c r="I250" t="n">
        <v>20</v>
      </c>
      <c r="J250" t="n">
        <v>246.62</v>
      </c>
      <c r="K250" t="n">
        <v>58.47</v>
      </c>
      <c r="L250" t="n">
        <v>3.25</v>
      </c>
      <c r="M250" t="n">
        <v>18</v>
      </c>
      <c r="N250" t="n">
        <v>59.9</v>
      </c>
      <c r="O250" t="n">
        <v>30650.7</v>
      </c>
      <c r="P250" t="n">
        <v>85.87</v>
      </c>
      <c r="Q250" t="n">
        <v>202.82</v>
      </c>
      <c r="R250" t="n">
        <v>29.75</v>
      </c>
      <c r="S250" t="n">
        <v>13.89</v>
      </c>
      <c r="T250" t="n">
        <v>6175.68</v>
      </c>
      <c r="U250" t="n">
        <v>0.47</v>
      </c>
      <c r="V250" t="n">
        <v>0.71</v>
      </c>
      <c r="W250" t="n">
        <v>0.67</v>
      </c>
      <c r="X250" t="n">
        <v>0.39</v>
      </c>
      <c r="Y250" t="n">
        <v>1</v>
      </c>
      <c r="Z250" t="n">
        <v>10</v>
      </c>
    </row>
    <row r="251">
      <c r="A251" t="n">
        <v>10</v>
      </c>
      <c r="B251" t="n">
        <v>125</v>
      </c>
      <c r="C251" t="inlineStr">
        <is>
          <t xml:space="preserve">CONCLUIDO	</t>
        </is>
      </c>
      <c r="D251" t="n">
        <v>11.0345</v>
      </c>
      <c r="E251" t="n">
        <v>9.06</v>
      </c>
      <c r="F251" t="n">
        <v>5.41</v>
      </c>
      <c r="G251" t="n">
        <v>17.08</v>
      </c>
      <c r="H251" t="n">
        <v>0.25</v>
      </c>
      <c r="I251" t="n">
        <v>19</v>
      </c>
      <c r="J251" t="n">
        <v>247.07</v>
      </c>
      <c r="K251" t="n">
        <v>58.47</v>
      </c>
      <c r="L251" t="n">
        <v>3.5</v>
      </c>
      <c r="M251" t="n">
        <v>17</v>
      </c>
      <c r="N251" t="n">
        <v>60.09</v>
      </c>
      <c r="O251" t="n">
        <v>30705.56</v>
      </c>
      <c r="P251" t="n">
        <v>85.48</v>
      </c>
      <c r="Q251" t="n">
        <v>202.84</v>
      </c>
      <c r="R251" t="n">
        <v>29.12</v>
      </c>
      <c r="S251" t="n">
        <v>13.89</v>
      </c>
      <c r="T251" t="n">
        <v>5866.68</v>
      </c>
      <c r="U251" t="n">
        <v>0.48</v>
      </c>
      <c r="V251" t="n">
        <v>0.72</v>
      </c>
      <c r="W251" t="n">
        <v>0.67</v>
      </c>
      <c r="X251" t="n">
        <v>0.37</v>
      </c>
      <c r="Y251" t="n">
        <v>1</v>
      </c>
      <c r="Z251" t="n">
        <v>10</v>
      </c>
    </row>
    <row r="252">
      <c r="A252" t="n">
        <v>11</v>
      </c>
      <c r="B252" t="n">
        <v>125</v>
      </c>
      <c r="C252" t="inlineStr">
        <is>
          <t xml:space="preserve">CONCLUIDO	</t>
        </is>
      </c>
      <c r="D252" t="n">
        <v>11.1286</v>
      </c>
      <c r="E252" t="n">
        <v>8.99</v>
      </c>
      <c r="F252" t="n">
        <v>5.38</v>
      </c>
      <c r="G252" t="n">
        <v>17.93</v>
      </c>
      <c r="H252" t="n">
        <v>0.27</v>
      </c>
      <c r="I252" t="n">
        <v>18</v>
      </c>
      <c r="J252" t="n">
        <v>247.51</v>
      </c>
      <c r="K252" t="n">
        <v>58.47</v>
      </c>
      <c r="L252" t="n">
        <v>3.75</v>
      </c>
      <c r="M252" t="n">
        <v>16</v>
      </c>
      <c r="N252" t="n">
        <v>60.29</v>
      </c>
      <c r="O252" t="n">
        <v>30760.49</v>
      </c>
      <c r="P252" t="n">
        <v>84.75</v>
      </c>
      <c r="Q252" t="n">
        <v>202.81</v>
      </c>
      <c r="R252" t="n">
        <v>28.16</v>
      </c>
      <c r="S252" t="n">
        <v>13.89</v>
      </c>
      <c r="T252" t="n">
        <v>5388.07</v>
      </c>
      <c r="U252" t="n">
        <v>0.49</v>
      </c>
      <c r="V252" t="n">
        <v>0.72</v>
      </c>
      <c r="W252" t="n">
        <v>0.67</v>
      </c>
      <c r="X252" t="n">
        <v>0.34</v>
      </c>
      <c r="Y252" t="n">
        <v>1</v>
      </c>
      <c r="Z252" t="n">
        <v>10</v>
      </c>
    </row>
    <row r="253">
      <c r="A253" t="n">
        <v>12</v>
      </c>
      <c r="B253" t="n">
        <v>125</v>
      </c>
      <c r="C253" t="inlineStr">
        <is>
          <t xml:space="preserve">CONCLUIDO	</t>
        </is>
      </c>
      <c r="D253" t="n">
        <v>11.209</v>
      </c>
      <c r="E253" t="n">
        <v>8.92</v>
      </c>
      <c r="F253" t="n">
        <v>5.36</v>
      </c>
      <c r="G253" t="n">
        <v>18.92</v>
      </c>
      <c r="H253" t="n">
        <v>0.29</v>
      </c>
      <c r="I253" t="n">
        <v>17</v>
      </c>
      <c r="J253" t="n">
        <v>247.96</v>
      </c>
      <c r="K253" t="n">
        <v>58.47</v>
      </c>
      <c r="L253" t="n">
        <v>4</v>
      </c>
      <c r="M253" t="n">
        <v>15</v>
      </c>
      <c r="N253" t="n">
        <v>60.48</v>
      </c>
      <c r="O253" t="n">
        <v>30815.5</v>
      </c>
      <c r="P253" t="n">
        <v>84.39</v>
      </c>
      <c r="Q253" t="n">
        <v>202.85</v>
      </c>
      <c r="R253" t="n">
        <v>27.8</v>
      </c>
      <c r="S253" t="n">
        <v>13.89</v>
      </c>
      <c r="T253" t="n">
        <v>5215.36</v>
      </c>
      <c r="U253" t="n">
        <v>0.5</v>
      </c>
      <c r="V253" t="n">
        <v>0.72</v>
      </c>
      <c r="W253" t="n">
        <v>0.66</v>
      </c>
      <c r="X253" t="n">
        <v>0.32</v>
      </c>
      <c r="Y253" t="n">
        <v>1</v>
      </c>
      <c r="Z253" t="n">
        <v>10</v>
      </c>
    </row>
    <row r="254">
      <c r="A254" t="n">
        <v>13</v>
      </c>
      <c r="B254" t="n">
        <v>125</v>
      </c>
      <c r="C254" t="inlineStr">
        <is>
          <t xml:space="preserve">CONCLUIDO	</t>
        </is>
      </c>
      <c r="D254" t="n">
        <v>11.2839</v>
      </c>
      <c r="E254" t="n">
        <v>8.859999999999999</v>
      </c>
      <c r="F254" t="n">
        <v>5.35</v>
      </c>
      <c r="G254" t="n">
        <v>20.06</v>
      </c>
      <c r="H254" t="n">
        <v>0.3</v>
      </c>
      <c r="I254" t="n">
        <v>16</v>
      </c>
      <c r="J254" t="n">
        <v>248.4</v>
      </c>
      <c r="K254" t="n">
        <v>58.47</v>
      </c>
      <c r="L254" t="n">
        <v>4.25</v>
      </c>
      <c r="M254" t="n">
        <v>14</v>
      </c>
      <c r="N254" t="n">
        <v>60.68</v>
      </c>
      <c r="O254" t="n">
        <v>30870.57</v>
      </c>
      <c r="P254" t="n">
        <v>84.12</v>
      </c>
      <c r="Q254" t="n">
        <v>202.84</v>
      </c>
      <c r="R254" t="n">
        <v>27.34</v>
      </c>
      <c r="S254" t="n">
        <v>13.89</v>
      </c>
      <c r="T254" t="n">
        <v>4989.03</v>
      </c>
      <c r="U254" t="n">
        <v>0.51</v>
      </c>
      <c r="V254" t="n">
        <v>0.72</v>
      </c>
      <c r="W254" t="n">
        <v>0.66</v>
      </c>
      <c r="X254" t="n">
        <v>0.31</v>
      </c>
      <c r="Y254" t="n">
        <v>1</v>
      </c>
      <c r="Z254" t="n">
        <v>10</v>
      </c>
    </row>
    <row r="255">
      <c r="A255" t="n">
        <v>14</v>
      </c>
      <c r="B255" t="n">
        <v>125</v>
      </c>
      <c r="C255" t="inlineStr">
        <is>
          <t xml:space="preserve">CONCLUIDO	</t>
        </is>
      </c>
      <c r="D255" t="n">
        <v>11.3705</v>
      </c>
      <c r="E255" t="n">
        <v>8.789999999999999</v>
      </c>
      <c r="F255" t="n">
        <v>5.33</v>
      </c>
      <c r="G255" t="n">
        <v>21.32</v>
      </c>
      <c r="H255" t="n">
        <v>0.32</v>
      </c>
      <c r="I255" t="n">
        <v>15</v>
      </c>
      <c r="J255" t="n">
        <v>248.85</v>
      </c>
      <c r="K255" t="n">
        <v>58.47</v>
      </c>
      <c r="L255" t="n">
        <v>4.5</v>
      </c>
      <c r="M255" t="n">
        <v>13</v>
      </c>
      <c r="N255" t="n">
        <v>60.88</v>
      </c>
      <c r="O255" t="n">
        <v>30925.72</v>
      </c>
      <c r="P255" t="n">
        <v>83.69</v>
      </c>
      <c r="Q255" t="n">
        <v>202.86</v>
      </c>
      <c r="R255" t="n">
        <v>26.79</v>
      </c>
      <c r="S255" t="n">
        <v>13.89</v>
      </c>
      <c r="T255" t="n">
        <v>4719.69</v>
      </c>
      <c r="U255" t="n">
        <v>0.52</v>
      </c>
      <c r="V255" t="n">
        <v>0.73</v>
      </c>
      <c r="W255" t="n">
        <v>0.66</v>
      </c>
      <c r="X255" t="n">
        <v>0.29</v>
      </c>
      <c r="Y255" t="n">
        <v>1</v>
      </c>
      <c r="Z255" t="n">
        <v>10</v>
      </c>
    </row>
    <row r="256">
      <c r="A256" t="n">
        <v>15</v>
      </c>
      <c r="B256" t="n">
        <v>125</v>
      </c>
      <c r="C256" t="inlineStr">
        <is>
          <t xml:space="preserve">CONCLUIDO	</t>
        </is>
      </c>
      <c r="D256" t="n">
        <v>11.4595</v>
      </c>
      <c r="E256" t="n">
        <v>8.73</v>
      </c>
      <c r="F256" t="n">
        <v>5.31</v>
      </c>
      <c r="G256" t="n">
        <v>22.75</v>
      </c>
      <c r="H256" t="n">
        <v>0.34</v>
      </c>
      <c r="I256" t="n">
        <v>14</v>
      </c>
      <c r="J256" t="n">
        <v>249.3</v>
      </c>
      <c r="K256" t="n">
        <v>58.47</v>
      </c>
      <c r="L256" t="n">
        <v>4.75</v>
      </c>
      <c r="M256" t="n">
        <v>12</v>
      </c>
      <c r="N256" t="n">
        <v>61.07</v>
      </c>
      <c r="O256" t="n">
        <v>30980.93</v>
      </c>
      <c r="P256" t="n">
        <v>83.3</v>
      </c>
      <c r="Q256" t="n">
        <v>202.89</v>
      </c>
      <c r="R256" t="n">
        <v>25.89</v>
      </c>
      <c r="S256" t="n">
        <v>13.89</v>
      </c>
      <c r="T256" t="n">
        <v>4277.22</v>
      </c>
      <c r="U256" t="n">
        <v>0.54</v>
      </c>
      <c r="V256" t="n">
        <v>0.73</v>
      </c>
      <c r="W256" t="n">
        <v>0.66</v>
      </c>
      <c r="X256" t="n">
        <v>0.27</v>
      </c>
      <c r="Y256" t="n">
        <v>1</v>
      </c>
      <c r="Z256" t="n">
        <v>10</v>
      </c>
    </row>
    <row r="257">
      <c r="A257" t="n">
        <v>16</v>
      </c>
      <c r="B257" t="n">
        <v>125</v>
      </c>
      <c r="C257" t="inlineStr">
        <is>
          <t xml:space="preserve">CONCLUIDO	</t>
        </is>
      </c>
      <c r="D257" t="n">
        <v>11.5611</v>
      </c>
      <c r="E257" t="n">
        <v>8.65</v>
      </c>
      <c r="F257" t="n">
        <v>5.28</v>
      </c>
      <c r="G257" t="n">
        <v>24.36</v>
      </c>
      <c r="H257" t="n">
        <v>0.36</v>
      </c>
      <c r="I257" t="n">
        <v>13</v>
      </c>
      <c r="J257" t="n">
        <v>249.75</v>
      </c>
      <c r="K257" t="n">
        <v>58.47</v>
      </c>
      <c r="L257" t="n">
        <v>5</v>
      </c>
      <c r="M257" t="n">
        <v>11</v>
      </c>
      <c r="N257" t="n">
        <v>61.27</v>
      </c>
      <c r="O257" t="n">
        <v>31036.22</v>
      </c>
      <c r="P257" t="n">
        <v>82.67</v>
      </c>
      <c r="Q257" t="n">
        <v>202.84</v>
      </c>
      <c r="R257" t="n">
        <v>25.06</v>
      </c>
      <c r="S257" t="n">
        <v>13.89</v>
      </c>
      <c r="T257" t="n">
        <v>3864.3</v>
      </c>
      <c r="U257" t="n">
        <v>0.55</v>
      </c>
      <c r="V257" t="n">
        <v>0.73</v>
      </c>
      <c r="W257" t="n">
        <v>0.66</v>
      </c>
      <c r="X257" t="n">
        <v>0.24</v>
      </c>
      <c r="Y257" t="n">
        <v>1</v>
      </c>
      <c r="Z257" t="n">
        <v>10</v>
      </c>
    </row>
    <row r="258">
      <c r="A258" t="n">
        <v>17</v>
      </c>
      <c r="B258" t="n">
        <v>125</v>
      </c>
      <c r="C258" t="inlineStr">
        <is>
          <t xml:space="preserve">CONCLUIDO	</t>
        </is>
      </c>
      <c r="D258" t="n">
        <v>11.5622</v>
      </c>
      <c r="E258" t="n">
        <v>8.65</v>
      </c>
      <c r="F258" t="n">
        <v>5.28</v>
      </c>
      <c r="G258" t="n">
        <v>24.36</v>
      </c>
      <c r="H258" t="n">
        <v>0.37</v>
      </c>
      <c r="I258" t="n">
        <v>13</v>
      </c>
      <c r="J258" t="n">
        <v>250.2</v>
      </c>
      <c r="K258" t="n">
        <v>58.47</v>
      </c>
      <c r="L258" t="n">
        <v>5.25</v>
      </c>
      <c r="M258" t="n">
        <v>11</v>
      </c>
      <c r="N258" t="n">
        <v>61.47</v>
      </c>
      <c r="O258" t="n">
        <v>31091.59</v>
      </c>
      <c r="P258" t="n">
        <v>82.55</v>
      </c>
      <c r="Q258" t="n">
        <v>202.81</v>
      </c>
      <c r="R258" t="n">
        <v>25.06</v>
      </c>
      <c r="S258" t="n">
        <v>13.89</v>
      </c>
      <c r="T258" t="n">
        <v>3866.78</v>
      </c>
      <c r="U258" t="n">
        <v>0.55</v>
      </c>
      <c r="V258" t="n">
        <v>0.73</v>
      </c>
      <c r="W258" t="n">
        <v>0.66</v>
      </c>
      <c r="X258" t="n">
        <v>0.24</v>
      </c>
      <c r="Y258" t="n">
        <v>1</v>
      </c>
      <c r="Z258" t="n">
        <v>10</v>
      </c>
    </row>
    <row r="259">
      <c r="A259" t="n">
        <v>18</v>
      </c>
      <c r="B259" t="n">
        <v>125</v>
      </c>
      <c r="C259" t="inlineStr">
        <is>
          <t xml:space="preserve">CONCLUIDO	</t>
        </is>
      </c>
      <c r="D259" t="n">
        <v>11.6422</v>
      </c>
      <c r="E259" t="n">
        <v>8.59</v>
      </c>
      <c r="F259" t="n">
        <v>5.27</v>
      </c>
      <c r="G259" t="n">
        <v>26.33</v>
      </c>
      <c r="H259" t="n">
        <v>0.39</v>
      </c>
      <c r="I259" t="n">
        <v>12</v>
      </c>
      <c r="J259" t="n">
        <v>250.64</v>
      </c>
      <c r="K259" t="n">
        <v>58.47</v>
      </c>
      <c r="L259" t="n">
        <v>5.5</v>
      </c>
      <c r="M259" t="n">
        <v>10</v>
      </c>
      <c r="N259" t="n">
        <v>61.67</v>
      </c>
      <c r="O259" t="n">
        <v>31147.02</v>
      </c>
      <c r="P259" t="n">
        <v>82.40000000000001</v>
      </c>
      <c r="Q259" t="n">
        <v>202.81</v>
      </c>
      <c r="R259" t="n">
        <v>24.62</v>
      </c>
      <c r="S259" t="n">
        <v>13.89</v>
      </c>
      <c r="T259" t="n">
        <v>3649.52</v>
      </c>
      <c r="U259" t="n">
        <v>0.5600000000000001</v>
      </c>
      <c r="V259" t="n">
        <v>0.73</v>
      </c>
      <c r="W259" t="n">
        <v>0.66</v>
      </c>
      <c r="X259" t="n">
        <v>0.23</v>
      </c>
      <c r="Y259" t="n">
        <v>1</v>
      </c>
      <c r="Z259" t="n">
        <v>10</v>
      </c>
    </row>
    <row r="260">
      <c r="A260" t="n">
        <v>19</v>
      </c>
      <c r="B260" t="n">
        <v>125</v>
      </c>
      <c r="C260" t="inlineStr">
        <is>
          <t xml:space="preserve">CONCLUIDO	</t>
        </is>
      </c>
      <c r="D260" t="n">
        <v>11.6384</v>
      </c>
      <c r="E260" t="n">
        <v>8.59</v>
      </c>
      <c r="F260" t="n">
        <v>5.27</v>
      </c>
      <c r="G260" t="n">
        <v>26.34</v>
      </c>
      <c r="H260" t="n">
        <v>0.41</v>
      </c>
      <c r="I260" t="n">
        <v>12</v>
      </c>
      <c r="J260" t="n">
        <v>251.09</v>
      </c>
      <c r="K260" t="n">
        <v>58.47</v>
      </c>
      <c r="L260" t="n">
        <v>5.75</v>
      </c>
      <c r="M260" t="n">
        <v>10</v>
      </c>
      <c r="N260" t="n">
        <v>61.87</v>
      </c>
      <c r="O260" t="n">
        <v>31202.53</v>
      </c>
      <c r="P260" t="n">
        <v>82.22</v>
      </c>
      <c r="Q260" t="n">
        <v>202.83</v>
      </c>
      <c r="R260" t="n">
        <v>24.72</v>
      </c>
      <c r="S260" t="n">
        <v>13.89</v>
      </c>
      <c r="T260" t="n">
        <v>3699.64</v>
      </c>
      <c r="U260" t="n">
        <v>0.5600000000000001</v>
      </c>
      <c r="V260" t="n">
        <v>0.73</v>
      </c>
      <c r="W260" t="n">
        <v>0.66</v>
      </c>
      <c r="X260" t="n">
        <v>0.23</v>
      </c>
      <c r="Y260" t="n">
        <v>1</v>
      </c>
      <c r="Z260" t="n">
        <v>10</v>
      </c>
    </row>
    <row r="261">
      <c r="A261" t="n">
        <v>20</v>
      </c>
      <c r="B261" t="n">
        <v>125</v>
      </c>
      <c r="C261" t="inlineStr">
        <is>
          <t xml:space="preserve">CONCLUIDO	</t>
        </is>
      </c>
      <c r="D261" t="n">
        <v>11.7375</v>
      </c>
      <c r="E261" t="n">
        <v>8.52</v>
      </c>
      <c r="F261" t="n">
        <v>5.24</v>
      </c>
      <c r="G261" t="n">
        <v>28.6</v>
      </c>
      <c r="H261" t="n">
        <v>0.42</v>
      </c>
      <c r="I261" t="n">
        <v>11</v>
      </c>
      <c r="J261" t="n">
        <v>251.55</v>
      </c>
      <c r="K261" t="n">
        <v>58.47</v>
      </c>
      <c r="L261" t="n">
        <v>6</v>
      </c>
      <c r="M261" t="n">
        <v>9</v>
      </c>
      <c r="N261" t="n">
        <v>62.07</v>
      </c>
      <c r="O261" t="n">
        <v>31258.11</v>
      </c>
      <c r="P261" t="n">
        <v>81.64</v>
      </c>
      <c r="Q261" t="n">
        <v>202.81</v>
      </c>
      <c r="R261" t="n">
        <v>23.92</v>
      </c>
      <c r="S261" t="n">
        <v>13.89</v>
      </c>
      <c r="T261" t="n">
        <v>3306.05</v>
      </c>
      <c r="U261" t="n">
        <v>0.58</v>
      </c>
      <c r="V261" t="n">
        <v>0.74</v>
      </c>
      <c r="W261" t="n">
        <v>0.66</v>
      </c>
      <c r="X261" t="n">
        <v>0.2</v>
      </c>
      <c r="Y261" t="n">
        <v>1</v>
      </c>
      <c r="Z261" t="n">
        <v>10</v>
      </c>
    </row>
    <row r="262">
      <c r="A262" t="n">
        <v>21</v>
      </c>
      <c r="B262" t="n">
        <v>125</v>
      </c>
      <c r="C262" t="inlineStr">
        <is>
          <t xml:space="preserve">CONCLUIDO	</t>
        </is>
      </c>
      <c r="D262" t="n">
        <v>11.7394</v>
      </c>
      <c r="E262" t="n">
        <v>8.52</v>
      </c>
      <c r="F262" t="n">
        <v>5.24</v>
      </c>
      <c r="G262" t="n">
        <v>28.59</v>
      </c>
      <c r="H262" t="n">
        <v>0.44</v>
      </c>
      <c r="I262" t="n">
        <v>11</v>
      </c>
      <c r="J262" t="n">
        <v>252</v>
      </c>
      <c r="K262" t="n">
        <v>58.47</v>
      </c>
      <c r="L262" t="n">
        <v>6.25</v>
      </c>
      <c r="M262" t="n">
        <v>9</v>
      </c>
      <c r="N262" t="n">
        <v>62.27</v>
      </c>
      <c r="O262" t="n">
        <v>31313.77</v>
      </c>
      <c r="P262" t="n">
        <v>81.56999999999999</v>
      </c>
      <c r="Q262" t="n">
        <v>202.81</v>
      </c>
      <c r="R262" t="n">
        <v>24.15</v>
      </c>
      <c r="S262" t="n">
        <v>13.89</v>
      </c>
      <c r="T262" t="n">
        <v>3417.56</v>
      </c>
      <c r="U262" t="n">
        <v>0.58</v>
      </c>
      <c r="V262" t="n">
        <v>0.74</v>
      </c>
      <c r="W262" t="n">
        <v>0.65</v>
      </c>
      <c r="X262" t="n">
        <v>0.2</v>
      </c>
      <c r="Y262" t="n">
        <v>1</v>
      </c>
      <c r="Z262" t="n">
        <v>10</v>
      </c>
    </row>
    <row r="263">
      <c r="A263" t="n">
        <v>22</v>
      </c>
      <c r="B263" t="n">
        <v>125</v>
      </c>
      <c r="C263" t="inlineStr">
        <is>
          <t xml:space="preserve">CONCLUIDO	</t>
        </is>
      </c>
      <c r="D263" t="n">
        <v>11.8312</v>
      </c>
      <c r="E263" t="n">
        <v>8.449999999999999</v>
      </c>
      <c r="F263" t="n">
        <v>5.22</v>
      </c>
      <c r="G263" t="n">
        <v>31.34</v>
      </c>
      <c r="H263" t="n">
        <v>0.46</v>
      </c>
      <c r="I263" t="n">
        <v>10</v>
      </c>
      <c r="J263" t="n">
        <v>252.45</v>
      </c>
      <c r="K263" t="n">
        <v>58.47</v>
      </c>
      <c r="L263" t="n">
        <v>6.5</v>
      </c>
      <c r="M263" t="n">
        <v>8</v>
      </c>
      <c r="N263" t="n">
        <v>62.47</v>
      </c>
      <c r="O263" t="n">
        <v>31369.49</v>
      </c>
      <c r="P263" t="n">
        <v>81.01000000000001</v>
      </c>
      <c r="Q263" t="n">
        <v>202.81</v>
      </c>
      <c r="R263" t="n">
        <v>23.2</v>
      </c>
      <c r="S263" t="n">
        <v>13.89</v>
      </c>
      <c r="T263" t="n">
        <v>2950.71</v>
      </c>
      <c r="U263" t="n">
        <v>0.6</v>
      </c>
      <c r="V263" t="n">
        <v>0.74</v>
      </c>
      <c r="W263" t="n">
        <v>0.66</v>
      </c>
      <c r="X263" t="n">
        <v>0.18</v>
      </c>
      <c r="Y263" t="n">
        <v>1</v>
      </c>
      <c r="Z263" t="n">
        <v>10</v>
      </c>
    </row>
    <row r="264">
      <c r="A264" t="n">
        <v>23</v>
      </c>
      <c r="B264" t="n">
        <v>125</v>
      </c>
      <c r="C264" t="inlineStr">
        <is>
          <t xml:space="preserve">CONCLUIDO	</t>
        </is>
      </c>
      <c r="D264" t="n">
        <v>11.8363</v>
      </c>
      <c r="E264" t="n">
        <v>8.449999999999999</v>
      </c>
      <c r="F264" t="n">
        <v>5.22</v>
      </c>
      <c r="G264" t="n">
        <v>31.32</v>
      </c>
      <c r="H264" t="n">
        <v>0.47</v>
      </c>
      <c r="I264" t="n">
        <v>10</v>
      </c>
      <c r="J264" t="n">
        <v>252.9</v>
      </c>
      <c r="K264" t="n">
        <v>58.47</v>
      </c>
      <c r="L264" t="n">
        <v>6.75</v>
      </c>
      <c r="M264" t="n">
        <v>8</v>
      </c>
      <c r="N264" t="n">
        <v>62.68</v>
      </c>
      <c r="O264" t="n">
        <v>31425.3</v>
      </c>
      <c r="P264" t="n">
        <v>81</v>
      </c>
      <c r="Q264" t="n">
        <v>202.81</v>
      </c>
      <c r="R264" t="n">
        <v>23.17</v>
      </c>
      <c r="S264" t="n">
        <v>13.89</v>
      </c>
      <c r="T264" t="n">
        <v>2934.59</v>
      </c>
      <c r="U264" t="n">
        <v>0.6</v>
      </c>
      <c r="V264" t="n">
        <v>0.74</v>
      </c>
      <c r="W264" t="n">
        <v>0.66</v>
      </c>
      <c r="X264" t="n">
        <v>0.18</v>
      </c>
      <c r="Y264" t="n">
        <v>1</v>
      </c>
      <c r="Z264" t="n">
        <v>10</v>
      </c>
    </row>
    <row r="265">
      <c r="A265" t="n">
        <v>24</v>
      </c>
      <c r="B265" t="n">
        <v>125</v>
      </c>
      <c r="C265" t="inlineStr">
        <is>
          <t xml:space="preserve">CONCLUIDO	</t>
        </is>
      </c>
      <c r="D265" t="n">
        <v>11.8472</v>
      </c>
      <c r="E265" t="n">
        <v>8.44</v>
      </c>
      <c r="F265" t="n">
        <v>5.21</v>
      </c>
      <c r="G265" t="n">
        <v>31.27</v>
      </c>
      <c r="H265" t="n">
        <v>0.49</v>
      </c>
      <c r="I265" t="n">
        <v>10</v>
      </c>
      <c r="J265" t="n">
        <v>253.35</v>
      </c>
      <c r="K265" t="n">
        <v>58.47</v>
      </c>
      <c r="L265" t="n">
        <v>7</v>
      </c>
      <c r="M265" t="n">
        <v>8</v>
      </c>
      <c r="N265" t="n">
        <v>62.88</v>
      </c>
      <c r="O265" t="n">
        <v>31481.17</v>
      </c>
      <c r="P265" t="n">
        <v>80.81</v>
      </c>
      <c r="Q265" t="n">
        <v>202.85</v>
      </c>
      <c r="R265" t="n">
        <v>23.1</v>
      </c>
      <c r="S265" t="n">
        <v>13.89</v>
      </c>
      <c r="T265" t="n">
        <v>2899.5</v>
      </c>
      <c r="U265" t="n">
        <v>0.6</v>
      </c>
      <c r="V265" t="n">
        <v>0.74</v>
      </c>
      <c r="W265" t="n">
        <v>0.65</v>
      </c>
      <c r="X265" t="n">
        <v>0.17</v>
      </c>
      <c r="Y265" t="n">
        <v>1</v>
      </c>
      <c r="Z265" t="n">
        <v>10</v>
      </c>
    </row>
    <row r="266">
      <c r="A266" t="n">
        <v>25</v>
      </c>
      <c r="B266" t="n">
        <v>125</v>
      </c>
      <c r="C266" t="inlineStr">
        <is>
          <t xml:space="preserve">CONCLUIDO	</t>
        </is>
      </c>
      <c r="D266" t="n">
        <v>11.9272</v>
      </c>
      <c r="E266" t="n">
        <v>8.380000000000001</v>
      </c>
      <c r="F266" t="n">
        <v>5.2</v>
      </c>
      <c r="G266" t="n">
        <v>34.68</v>
      </c>
      <c r="H266" t="n">
        <v>0.51</v>
      </c>
      <c r="I266" t="n">
        <v>9</v>
      </c>
      <c r="J266" t="n">
        <v>253.81</v>
      </c>
      <c r="K266" t="n">
        <v>58.47</v>
      </c>
      <c r="L266" t="n">
        <v>7.25</v>
      </c>
      <c r="M266" t="n">
        <v>7</v>
      </c>
      <c r="N266" t="n">
        <v>63.08</v>
      </c>
      <c r="O266" t="n">
        <v>31537.13</v>
      </c>
      <c r="P266" t="n">
        <v>80.34999999999999</v>
      </c>
      <c r="Q266" t="n">
        <v>202.81</v>
      </c>
      <c r="R266" t="n">
        <v>22.74</v>
      </c>
      <c r="S266" t="n">
        <v>13.89</v>
      </c>
      <c r="T266" t="n">
        <v>2724.39</v>
      </c>
      <c r="U266" t="n">
        <v>0.61</v>
      </c>
      <c r="V266" t="n">
        <v>0.74</v>
      </c>
      <c r="W266" t="n">
        <v>0.65</v>
      </c>
      <c r="X266" t="n">
        <v>0.16</v>
      </c>
      <c r="Y266" t="n">
        <v>1</v>
      </c>
      <c r="Z266" t="n">
        <v>10</v>
      </c>
    </row>
    <row r="267">
      <c r="A267" t="n">
        <v>26</v>
      </c>
      <c r="B267" t="n">
        <v>125</v>
      </c>
      <c r="C267" t="inlineStr">
        <is>
          <t xml:space="preserve">CONCLUIDO	</t>
        </is>
      </c>
      <c r="D267" t="n">
        <v>11.9332</v>
      </c>
      <c r="E267" t="n">
        <v>8.380000000000001</v>
      </c>
      <c r="F267" t="n">
        <v>5.2</v>
      </c>
      <c r="G267" t="n">
        <v>34.65</v>
      </c>
      <c r="H267" t="n">
        <v>0.52</v>
      </c>
      <c r="I267" t="n">
        <v>9</v>
      </c>
      <c r="J267" t="n">
        <v>254.26</v>
      </c>
      <c r="K267" t="n">
        <v>58.47</v>
      </c>
      <c r="L267" t="n">
        <v>7.5</v>
      </c>
      <c r="M267" t="n">
        <v>7</v>
      </c>
      <c r="N267" t="n">
        <v>63.29</v>
      </c>
      <c r="O267" t="n">
        <v>31593.16</v>
      </c>
      <c r="P267" t="n">
        <v>80.27</v>
      </c>
      <c r="Q267" t="n">
        <v>202.82</v>
      </c>
      <c r="R267" t="n">
        <v>22.54</v>
      </c>
      <c r="S267" t="n">
        <v>13.89</v>
      </c>
      <c r="T267" t="n">
        <v>2624.72</v>
      </c>
      <c r="U267" t="n">
        <v>0.62</v>
      </c>
      <c r="V267" t="n">
        <v>0.74</v>
      </c>
      <c r="W267" t="n">
        <v>0.65</v>
      </c>
      <c r="X267" t="n">
        <v>0.16</v>
      </c>
      <c r="Y267" t="n">
        <v>1</v>
      </c>
      <c r="Z267" t="n">
        <v>10</v>
      </c>
    </row>
    <row r="268">
      <c r="A268" t="n">
        <v>27</v>
      </c>
      <c r="B268" t="n">
        <v>125</v>
      </c>
      <c r="C268" t="inlineStr">
        <is>
          <t xml:space="preserve">CONCLUIDO	</t>
        </is>
      </c>
      <c r="D268" t="n">
        <v>11.9447</v>
      </c>
      <c r="E268" t="n">
        <v>8.369999999999999</v>
      </c>
      <c r="F268" t="n">
        <v>5.19</v>
      </c>
      <c r="G268" t="n">
        <v>34.6</v>
      </c>
      <c r="H268" t="n">
        <v>0.54</v>
      </c>
      <c r="I268" t="n">
        <v>9</v>
      </c>
      <c r="J268" t="n">
        <v>254.72</v>
      </c>
      <c r="K268" t="n">
        <v>58.47</v>
      </c>
      <c r="L268" t="n">
        <v>7.75</v>
      </c>
      <c r="M268" t="n">
        <v>7</v>
      </c>
      <c r="N268" t="n">
        <v>63.49</v>
      </c>
      <c r="O268" t="n">
        <v>31649.26</v>
      </c>
      <c r="P268" t="n">
        <v>79.86</v>
      </c>
      <c r="Q268" t="n">
        <v>202.81</v>
      </c>
      <c r="R268" t="n">
        <v>22.48</v>
      </c>
      <c r="S268" t="n">
        <v>13.89</v>
      </c>
      <c r="T268" t="n">
        <v>2594.66</v>
      </c>
      <c r="U268" t="n">
        <v>0.62</v>
      </c>
      <c r="V268" t="n">
        <v>0.75</v>
      </c>
      <c r="W268" t="n">
        <v>0.65</v>
      </c>
      <c r="X268" t="n">
        <v>0.15</v>
      </c>
      <c r="Y268" t="n">
        <v>1</v>
      </c>
      <c r="Z268" t="n">
        <v>10</v>
      </c>
    </row>
    <row r="269">
      <c r="A269" t="n">
        <v>28</v>
      </c>
      <c r="B269" t="n">
        <v>125</v>
      </c>
      <c r="C269" t="inlineStr">
        <is>
          <t xml:space="preserve">CONCLUIDO	</t>
        </is>
      </c>
      <c r="D269" t="n">
        <v>11.9233</v>
      </c>
      <c r="E269" t="n">
        <v>8.390000000000001</v>
      </c>
      <c r="F269" t="n">
        <v>5.21</v>
      </c>
      <c r="G269" t="n">
        <v>34.7</v>
      </c>
      <c r="H269" t="n">
        <v>0.5600000000000001</v>
      </c>
      <c r="I269" t="n">
        <v>9</v>
      </c>
      <c r="J269" t="n">
        <v>255.17</v>
      </c>
      <c r="K269" t="n">
        <v>58.47</v>
      </c>
      <c r="L269" t="n">
        <v>8</v>
      </c>
      <c r="M269" t="n">
        <v>7</v>
      </c>
      <c r="N269" t="n">
        <v>63.7</v>
      </c>
      <c r="O269" t="n">
        <v>31705.44</v>
      </c>
      <c r="P269" t="n">
        <v>80.14</v>
      </c>
      <c r="Q269" t="n">
        <v>202.81</v>
      </c>
      <c r="R269" t="n">
        <v>22.88</v>
      </c>
      <c r="S269" t="n">
        <v>13.89</v>
      </c>
      <c r="T269" t="n">
        <v>2796.02</v>
      </c>
      <c r="U269" t="n">
        <v>0.61</v>
      </c>
      <c r="V269" t="n">
        <v>0.74</v>
      </c>
      <c r="W269" t="n">
        <v>0.65</v>
      </c>
      <c r="X269" t="n">
        <v>0.17</v>
      </c>
      <c r="Y269" t="n">
        <v>1</v>
      </c>
      <c r="Z269" t="n">
        <v>10</v>
      </c>
    </row>
    <row r="270">
      <c r="A270" t="n">
        <v>29</v>
      </c>
      <c r="B270" t="n">
        <v>125</v>
      </c>
      <c r="C270" t="inlineStr">
        <is>
          <t xml:space="preserve">CONCLUIDO	</t>
        </is>
      </c>
      <c r="D270" t="n">
        <v>12.024</v>
      </c>
      <c r="E270" t="n">
        <v>8.32</v>
      </c>
      <c r="F270" t="n">
        <v>5.18</v>
      </c>
      <c r="G270" t="n">
        <v>38.86</v>
      </c>
      <c r="H270" t="n">
        <v>0.57</v>
      </c>
      <c r="I270" t="n">
        <v>8</v>
      </c>
      <c r="J270" t="n">
        <v>255.63</v>
      </c>
      <c r="K270" t="n">
        <v>58.47</v>
      </c>
      <c r="L270" t="n">
        <v>8.25</v>
      </c>
      <c r="M270" t="n">
        <v>6</v>
      </c>
      <c r="N270" t="n">
        <v>63.91</v>
      </c>
      <c r="O270" t="n">
        <v>31761.69</v>
      </c>
      <c r="P270" t="n">
        <v>79.62</v>
      </c>
      <c r="Q270" t="n">
        <v>202.81</v>
      </c>
      <c r="R270" t="n">
        <v>22.21</v>
      </c>
      <c r="S270" t="n">
        <v>13.89</v>
      </c>
      <c r="T270" t="n">
        <v>2465.68</v>
      </c>
      <c r="U270" t="n">
        <v>0.63</v>
      </c>
      <c r="V270" t="n">
        <v>0.75</v>
      </c>
      <c r="W270" t="n">
        <v>0.65</v>
      </c>
      <c r="X270" t="n">
        <v>0.14</v>
      </c>
      <c r="Y270" t="n">
        <v>1</v>
      </c>
      <c r="Z270" t="n">
        <v>10</v>
      </c>
    </row>
    <row r="271">
      <c r="A271" t="n">
        <v>30</v>
      </c>
      <c r="B271" t="n">
        <v>125</v>
      </c>
      <c r="C271" t="inlineStr">
        <is>
          <t xml:space="preserve">CONCLUIDO	</t>
        </is>
      </c>
      <c r="D271" t="n">
        <v>12.0144</v>
      </c>
      <c r="E271" t="n">
        <v>8.32</v>
      </c>
      <c r="F271" t="n">
        <v>5.19</v>
      </c>
      <c r="G271" t="n">
        <v>38.91</v>
      </c>
      <c r="H271" t="n">
        <v>0.59</v>
      </c>
      <c r="I271" t="n">
        <v>8</v>
      </c>
      <c r="J271" t="n">
        <v>256.09</v>
      </c>
      <c r="K271" t="n">
        <v>58.47</v>
      </c>
      <c r="L271" t="n">
        <v>8.5</v>
      </c>
      <c r="M271" t="n">
        <v>6</v>
      </c>
      <c r="N271" t="n">
        <v>64.11</v>
      </c>
      <c r="O271" t="n">
        <v>31818.02</v>
      </c>
      <c r="P271" t="n">
        <v>79.77</v>
      </c>
      <c r="Q271" t="n">
        <v>202.81</v>
      </c>
      <c r="R271" t="n">
        <v>22.23</v>
      </c>
      <c r="S271" t="n">
        <v>13.89</v>
      </c>
      <c r="T271" t="n">
        <v>2473.78</v>
      </c>
      <c r="U271" t="n">
        <v>0.62</v>
      </c>
      <c r="V271" t="n">
        <v>0.75</v>
      </c>
      <c r="W271" t="n">
        <v>0.65</v>
      </c>
      <c r="X271" t="n">
        <v>0.15</v>
      </c>
      <c r="Y271" t="n">
        <v>1</v>
      </c>
      <c r="Z271" t="n">
        <v>10</v>
      </c>
    </row>
    <row r="272">
      <c r="A272" t="n">
        <v>31</v>
      </c>
      <c r="B272" t="n">
        <v>125</v>
      </c>
      <c r="C272" t="inlineStr">
        <is>
          <t xml:space="preserve">CONCLUIDO	</t>
        </is>
      </c>
      <c r="D272" t="n">
        <v>12.0317</v>
      </c>
      <c r="E272" t="n">
        <v>8.31</v>
      </c>
      <c r="F272" t="n">
        <v>5.18</v>
      </c>
      <c r="G272" t="n">
        <v>38.83</v>
      </c>
      <c r="H272" t="n">
        <v>0.61</v>
      </c>
      <c r="I272" t="n">
        <v>8</v>
      </c>
      <c r="J272" t="n">
        <v>256.54</v>
      </c>
      <c r="K272" t="n">
        <v>58.47</v>
      </c>
      <c r="L272" t="n">
        <v>8.75</v>
      </c>
      <c r="M272" t="n">
        <v>6</v>
      </c>
      <c r="N272" t="n">
        <v>64.31999999999999</v>
      </c>
      <c r="O272" t="n">
        <v>31874.43</v>
      </c>
      <c r="P272" t="n">
        <v>79.28</v>
      </c>
      <c r="Q272" t="n">
        <v>202.81</v>
      </c>
      <c r="R272" t="n">
        <v>21.96</v>
      </c>
      <c r="S272" t="n">
        <v>13.89</v>
      </c>
      <c r="T272" t="n">
        <v>2341.22</v>
      </c>
      <c r="U272" t="n">
        <v>0.63</v>
      </c>
      <c r="V272" t="n">
        <v>0.75</v>
      </c>
      <c r="W272" t="n">
        <v>0.65</v>
      </c>
      <c r="X272" t="n">
        <v>0.14</v>
      </c>
      <c r="Y272" t="n">
        <v>1</v>
      </c>
      <c r="Z272" t="n">
        <v>10</v>
      </c>
    </row>
    <row r="273">
      <c r="A273" t="n">
        <v>32</v>
      </c>
      <c r="B273" t="n">
        <v>125</v>
      </c>
      <c r="C273" t="inlineStr">
        <is>
          <t xml:space="preserve">CONCLUIDO	</t>
        </is>
      </c>
      <c r="D273" t="n">
        <v>12.0281</v>
      </c>
      <c r="E273" t="n">
        <v>8.31</v>
      </c>
      <c r="F273" t="n">
        <v>5.18</v>
      </c>
      <c r="G273" t="n">
        <v>38.84</v>
      </c>
      <c r="H273" t="n">
        <v>0.62</v>
      </c>
      <c r="I273" t="n">
        <v>8</v>
      </c>
      <c r="J273" t="n">
        <v>257</v>
      </c>
      <c r="K273" t="n">
        <v>58.47</v>
      </c>
      <c r="L273" t="n">
        <v>9</v>
      </c>
      <c r="M273" t="n">
        <v>6</v>
      </c>
      <c r="N273" t="n">
        <v>64.53</v>
      </c>
      <c r="O273" t="n">
        <v>31931.04</v>
      </c>
      <c r="P273" t="n">
        <v>79.18000000000001</v>
      </c>
      <c r="Q273" t="n">
        <v>202.84</v>
      </c>
      <c r="R273" t="n">
        <v>21.97</v>
      </c>
      <c r="S273" t="n">
        <v>13.89</v>
      </c>
      <c r="T273" t="n">
        <v>2345.61</v>
      </c>
      <c r="U273" t="n">
        <v>0.63</v>
      </c>
      <c r="V273" t="n">
        <v>0.75</v>
      </c>
      <c r="W273" t="n">
        <v>0.65</v>
      </c>
      <c r="X273" t="n">
        <v>0.14</v>
      </c>
      <c r="Y273" t="n">
        <v>1</v>
      </c>
      <c r="Z273" t="n">
        <v>10</v>
      </c>
    </row>
    <row r="274">
      <c r="A274" t="n">
        <v>33</v>
      </c>
      <c r="B274" t="n">
        <v>125</v>
      </c>
      <c r="C274" t="inlineStr">
        <is>
          <t xml:space="preserve">CONCLUIDO	</t>
        </is>
      </c>
      <c r="D274" t="n">
        <v>12.0434</v>
      </c>
      <c r="E274" t="n">
        <v>8.300000000000001</v>
      </c>
      <c r="F274" t="n">
        <v>5.17</v>
      </c>
      <c r="G274" t="n">
        <v>38.76</v>
      </c>
      <c r="H274" t="n">
        <v>0.64</v>
      </c>
      <c r="I274" t="n">
        <v>8</v>
      </c>
      <c r="J274" t="n">
        <v>257.46</v>
      </c>
      <c r="K274" t="n">
        <v>58.47</v>
      </c>
      <c r="L274" t="n">
        <v>9.25</v>
      </c>
      <c r="M274" t="n">
        <v>6</v>
      </c>
      <c r="N274" t="n">
        <v>64.73999999999999</v>
      </c>
      <c r="O274" t="n">
        <v>31987.61</v>
      </c>
      <c r="P274" t="n">
        <v>78.84</v>
      </c>
      <c r="Q274" t="n">
        <v>202.84</v>
      </c>
      <c r="R274" t="n">
        <v>21.74</v>
      </c>
      <c r="S274" t="n">
        <v>13.89</v>
      </c>
      <c r="T274" t="n">
        <v>2227.65</v>
      </c>
      <c r="U274" t="n">
        <v>0.64</v>
      </c>
      <c r="V274" t="n">
        <v>0.75</v>
      </c>
      <c r="W274" t="n">
        <v>0.65</v>
      </c>
      <c r="X274" t="n">
        <v>0.13</v>
      </c>
      <c r="Y274" t="n">
        <v>1</v>
      </c>
      <c r="Z274" t="n">
        <v>10</v>
      </c>
    </row>
    <row r="275">
      <c r="A275" t="n">
        <v>34</v>
      </c>
      <c r="B275" t="n">
        <v>125</v>
      </c>
      <c r="C275" t="inlineStr">
        <is>
          <t xml:space="preserve">CONCLUIDO	</t>
        </is>
      </c>
      <c r="D275" t="n">
        <v>12.1241</v>
      </c>
      <c r="E275" t="n">
        <v>8.25</v>
      </c>
      <c r="F275" t="n">
        <v>5.16</v>
      </c>
      <c r="G275" t="n">
        <v>44.23</v>
      </c>
      <c r="H275" t="n">
        <v>0.66</v>
      </c>
      <c r="I275" t="n">
        <v>7</v>
      </c>
      <c r="J275" t="n">
        <v>257.92</v>
      </c>
      <c r="K275" t="n">
        <v>58.47</v>
      </c>
      <c r="L275" t="n">
        <v>9.5</v>
      </c>
      <c r="M275" t="n">
        <v>5</v>
      </c>
      <c r="N275" t="n">
        <v>64.95</v>
      </c>
      <c r="O275" t="n">
        <v>32044.25</v>
      </c>
      <c r="P275" t="n">
        <v>78.56</v>
      </c>
      <c r="Q275" t="n">
        <v>202.81</v>
      </c>
      <c r="R275" t="n">
        <v>21.34</v>
      </c>
      <c r="S275" t="n">
        <v>13.89</v>
      </c>
      <c r="T275" t="n">
        <v>2034.66</v>
      </c>
      <c r="U275" t="n">
        <v>0.65</v>
      </c>
      <c r="V275" t="n">
        <v>0.75</v>
      </c>
      <c r="W275" t="n">
        <v>0.65</v>
      </c>
      <c r="X275" t="n">
        <v>0.12</v>
      </c>
      <c r="Y275" t="n">
        <v>1</v>
      </c>
      <c r="Z275" t="n">
        <v>10</v>
      </c>
    </row>
    <row r="276">
      <c r="A276" t="n">
        <v>35</v>
      </c>
      <c r="B276" t="n">
        <v>125</v>
      </c>
      <c r="C276" t="inlineStr">
        <is>
          <t xml:space="preserve">CONCLUIDO	</t>
        </is>
      </c>
      <c r="D276" t="n">
        <v>12.1335</v>
      </c>
      <c r="E276" t="n">
        <v>8.24</v>
      </c>
      <c r="F276" t="n">
        <v>5.15</v>
      </c>
      <c r="G276" t="n">
        <v>44.18</v>
      </c>
      <c r="H276" t="n">
        <v>0.67</v>
      </c>
      <c r="I276" t="n">
        <v>7</v>
      </c>
      <c r="J276" t="n">
        <v>258.38</v>
      </c>
      <c r="K276" t="n">
        <v>58.47</v>
      </c>
      <c r="L276" t="n">
        <v>9.75</v>
      </c>
      <c r="M276" t="n">
        <v>5</v>
      </c>
      <c r="N276" t="n">
        <v>65.16</v>
      </c>
      <c r="O276" t="n">
        <v>32100.97</v>
      </c>
      <c r="P276" t="n">
        <v>78.53</v>
      </c>
      <c r="Q276" t="n">
        <v>202.81</v>
      </c>
      <c r="R276" t="n">
        <v>21.33</v>
      </c>
      <c r="S276" t="n">
        <v>13.89</v>
      </c>
      <c r="T276" t="n">
        <v>2029.97</v>
      </c>
      <c r="U276" t="n">
        <v>0.65</v>
      </c>
      <c r="V276" t="n">
        <v>0.75</v>
      </c>
      <c r="W276" t="n">
        <v>0.65</v>
      </c>
      <c r="X276" t="n">
        <v>0.12</v>
      </c>
      <c r="Y276" t="n">
        <v>1</v>
      </c>
      <c r="Z276" t="n">
        <v>10</v>
      </c>
    </row>
    <row r="277">
      <c r="A277" t="n">
        <v>36</v>
      </c>
      <c r="B277" t="n">
        <v>125</v>
      </c>
      <c r="C277" t="inlineStr">
        <is>
          <t xml:space="preserve">CONCLUIDO	</t>
        </is>
      </c>
      <c r="D277" t="n">
        <v>12.1339</v>
      </c>
      <c r="E277" t="n">
        <v>8.24</v>
      </c>
      <c r="F277" t="n">
        <v>5.15</v>
      </c>
      <c r="G277" t="n">
        <v>44.18</v>
      </c>
      <c r="H277" t="n">
        <v>0.6899999999999999</v>
      </c>
      <c r="I277" t="n">
        <v>7</v>
      </c>
      <c r="J277" t="n">
        <v>258.84</v>
      </c>
      <c r="K277" t="n">
        <v>58.47</v>
      </c>
      <c r="L277" t="n">
        <v>10</v>
      </c>
      <c r="M277" t="n">
        <v>5</v>
      </c>
      <c r="N277" t="n">
        <v>65.37</v>
      </c>
      <c r="O277" t="n">
        <v>32157.77</v>
      </c>
      <c r="P277" t="n">
        <v>78.62</v>
      </c>
      <c r="Q277" t="n">
        <v>202.82</v>
      </c>
      <c r="R277" t="n">
        <v>21.25</v>
      </c>
      <c r="S277" t="n">
        <v>13.89</v>
      </c>
      <c r="T277" t="n">
        <v>1987.69</v>
      </c>
      <c r="U277" t="n">
        <v>0.65</v>
      </c>
      <c r="V277" t="n">
        <v>0.75</v>
      </c>
      <c r="W277" t="n">
        <v>0.65</v>
      </c>
      <c r="X277" t="n">
        <v>0.12</v>
      </c>
      <c r="Y277" t="n">
        <v>1</v>
      </c>
      <c r="Z277" t="n">
        <v>10</v>
      </c>
    </row>
    <row r="278">
      <c r="A278" t="n">
        <v>37</v>
      </c>
      <c r="B278" t="n">
        <v>125</v>
      </c>
      <c r="C278" t="inlineStr">
        <is>
          <t xml:space="preserve">CONCLUIDO	</t>
        </is>
      </c>
      <c r="D278" t="n">
        <v>12.1322</v>
      </c>
      <c r="E278" t="n">
        <v>8.24</v>
      </c>
      <c r="F278" t="n">
        <v>5.16</v>
      </c>
      <c r="G278" t="n">
        <v>44.19</v>
      </c>
      <c r="H278" t="n">
        <v>0.7</v>
      </c>
      <c r="I278" t="n">
        <v>7</v>
      </c>
      <c r="J278" t="n">
        <v>259.3</v>
      </c>
      <c r="K278" t="n">
        <v>58.47</v>
      </c>
      <c r="L278" t="n">
        <v>10.25</v>
      </c>
      <c r="M278" t="n">
        <v>5</v>
      </c>
      <c r="N278" t="n">
        <v>65.58</v>
      </c>
      <c r="O278" t="n">
        <v>32214.64</v>
      </c>
      <c r="P278" t="n">
        <v>78.70999999999999</v>
      </c>
      <c r="Q278" t="n">
        <v>202.81</v>
      </c>
      <c r="R278" t="n">
        <v>21.35</v>
      </c>
      <c r="S278" t="n">
        <v>13.89</v>
      </c>
      <c r="T278" t="n">
        <v>2041.14</v>
      </c>
      <c r="U278" t="n">
        <v>0.65</v>
      </c>
      <c r="V278" t="n">
        <v>0.75</v>
      </c>
      <c r="W278" t="n">
        <v>0.65</v>
      </c>
      <c r="X278" t="n">
        <v>0.12</v>
      </c>
      <c r="Y278" t="n">
        <v>1</v>
      </c>
      <c r="Z278" t="n">
        <v>10</v>
      </c>
    </row>
    <row r="279">
      <c r="A279" t="n">
        <v>38</v>
      </c>
      <c r="B279" t="n">
        <v>125</v>
      </c>
      <c r="C279" t="inlineStr">
        <is>
          <t xml:space="preserve">CONCLUIDO	</t>
        </is>
      </c>
      <c r="D279" t="n">
        <v>12.1184</v>
      </c>
      <c r="E279" t="n">
        <v>8.25</v>
      </c>
      <c r="F279" t="n">
        <v>5.16</v>
      </c>
      <c r="G279" t="n">
        <v>44.27</v>
      </c>
      <c r="H279" t="n">
        <v>0.72</v>
      </c>
      <c r="I279" t="n">
        <v>7</v>
      </c>
      <c r="J279" t="n">
        <v>259.76</v>
      </c>
      <c r="K279" t="n">
        <v>58.47</v>
      </c>
      <c r="L279" t="n">
        <v>10.5</v>
      </c>
      <c r="M279" t="n">
        <v>5</v>
      </c>
      <c r="N279" t="n">
        <v>65.79000000000001</v>
      </c>
      <c r="O279" t="n">
        <v>32271.6</v>
      </c>
      <c r="P279" t="n">
        <v>78.56</v>
      </c>
      <c r="Q279" t="n">
        <v>202.83</v>
      </c>
      <c r="R279" t="n">
        <v>21.57</v>
      </c>
      <c r="S279" t="n">
        <v>13.89</v>
      </c>
      <c r="T279" t="n">
        <v>2148.15</v>
      </c>
      <c r="U279" t="n">
        <v>0.64</v>
      </c>
      <c r="V279" t="n">
        <v>0.75</v>
      </c>
      <c r="W279" t="n">
        <v>0.65</v>
      </c>
      <c r="X279" t="n">
        <v>0.13</v>
      </c>
      <c r="Y279" t="n">
        <v>1</v>
      </c>
      <c r="Z279" t="n">
        <v>10</v>
      </c>
    </row>
    <row r="280">
      <c r="A280" t="n">
        <v>39</v>
      </c>
      <c r="B280" t="n">
        <v>125</v>
      </c>
      <c r="C280" t="inlineStr">
        <is>
          <t xml:space="preserve">CONCLUIDO	</t>
        </is>
      </c>
      <c r="D280" t="n">
        <v>12.1265</v>
      </c>
      <c r="E280" t="n">
        <v>8.25</v>
      </c>
      <c r="F280" t="n">
        <v>5.16</v>
      </c>
      <c r="G280" t="n">
        <v>44.22</v>
      </c>
      <c r="H280" t="n">
        <v>0.74</v>
      </c>
      <c r="I280" t="n">
        <v>7</v>
      </c>
      <c r="J280" t="n">
        <v>260.23</v>
      </c>
      <c r="K280" t="n">
        <v>58.47</v>
      </c>
      <c r="L280" t="n">
        <v>10.75</v>
      </c>
      <c r="M280" t="n">
        <v>5</v>
      </c>
      <c r="N280" t="n">
        <v>66</v>
      </c>
      <c r="O280" t="n">
        <v>32328.64</v>
      </c>
      <c r="P280" t="n">
        <v>78.26000000000001</v>
      </c>
      <c r="Q280" t="n">
        <v>202.81</v>
      </c>
      <c r="R280" t="n">
        <v>21.43</v>
      </c>
      <c r="S280" t="n">
        <v>13.89</v>
      </c>
      <c r="T280" t="n">
        <v>2078.04</v>
      </c>
      <c r="U280" t="n">
        <v>0.65</v>
      </c>
      <c r="V280" t="n">
        <v>0.75</v>
      </c>
      <c r="W280" t="n">
        <v>0.65</v>
      </c>
      <c r="X280" t="n">
        <v>0.12</v>
      </c>
      <c r="Y280" t="n">
        <v>1</v>
      </c>
      <c r="Z280" t="n">
        <v>10</v>
      </c>
    </row>
    <row r="281">
      <c r="A281" t="n">
        <v>40</v>
      </c>
      <c r="B281" t="n">
        <v>125</v>
      </c>
      <c r="C281" t="inlineStr">
        <is>
          <t xml:space="preserve">CONCLUIDO	</t>
        </is>
      </c>
      <c r="D281" t="n">
        <v>12.1175</v>
      </c>
      <c r="E281" t="n">
        <v>8.25</v>
      </c>
      <c r="F281" t="n">
        <v>5.17</v>
      </c>
      <c r="G281" t="n">
        <v>44.27</v>
      </c>
      <c r="H281" t="n">
        <v>0.75</v>
      </c>
      <c r="I281" t="n">
        <v>7</v>
      </c>
      <c r="J281" t="n">
        <v>260.69</v>
      </c>
      <c r="K281" t="n">
        <v>58.47</v>
      </c>
      <c r="L281" t="n">
        <v>11</v>
      </c>
      <c r="M281" t="n">
        <v>5</v>
      </c>
      <c r="N281" t="n">
        <v>66.20999999999999</v>
      </c>
      <c r="O281" t="n">
        <v>32385.75</v>
      </c>
      <c r="P281" t="n">
        <v>78.06</v>
      </c>
      <c r="Q281" t="n">
        <v>202.81</v>
      </c>
      <c r="R281" t="n">
        <v>21.66</v>
      </c>
      <c r="S281" t="n">
        <v>13.89</v>
      </c>
      <c r="T281" t="n">
        <v>2195.46</v>
      </c>
      <c r="U281" t="n">
        <v>0.64</v>
      </c>
      <c r="V281" t="n">
        <v>0.75</v>
      </c>
      <c r="W281" t="n">
        <v>0.65</v>
      </c>
      <c r="X281" t="n">
        <v>0.13</v>
      </c>
      <c r="Y281" t="n">
        <v>1</v>
      </c>
      <c r="Z281" t="n">
        <v>10</v>
      </c>
    </row>
    <row r="282">
      <c r="A282" t="n">
        <v>41</v>
      </c>
      <c r="B282" t="n">
        <v>125</v>
      </c>
      <c r="C282" t="inlineStr">
        <is>
          <t xml:space="preserve">CONCLUIDO	</t>
        </is>
      </c>
      <c r="D282" t="n">
        <v>12.2291</v>
      </c>
      <c r="E282" t="n">
        <v>8.18</v>
      </c>
      <c r="F282" t="n">
        <v>5.14</v>
      </c>
      <c r="G282" t="n">
        <v>51.37</v>
      </c>
      <c r="H282" t="n">
        <v>0.77</v>
      </c>
      <c r="I282" t="n">
        <v>6</v>
      </c>
      <c r="J282" t="n">
        <v>261.15</v>
      </c>
      <c r="K282" t="n">
        <v>58.47</v>
      </c>
      <c r="L282" t="n">
        <v>11.25</v>
      </c>
      <c r="M282" t="n">
        <v>4</v>
      </c>
      <c r="N282" t="n">
        <v>66.43000000000001</v>
      </c>
      <c r="O282" t="n">
        <v>32442.95</v>
      </c>
      <c r="P282" t="n">
        <v>77.51000000000001</v>
      </c>
      <c r="Q282" t="n">
        <v>202.81</v>
      </c>
      <c r="R282" t="n">
        <v>20.64</v>
      </c>
      <c r="S282" t="n">
        <v>13.89</v>
      </c>
      <c r="T282" t="n">
        <v>1689.36</v>
      </c>
      <c r="U282" t="n">
        <v>0.67</v>
      </c>
      <c r="V282" t="n">
        <v>0.75</v>
      </c>
      <c r="W282" t="n">
        <v>0.65</v>
      </c>
      <c r="X282" t="n">
        <v>0.1</v>
      </c>
      <c r="Y282" t="n">
        <v>1</v>
      </c>
      <c r="Z282" t="n">
        <v>10</v>
      </c>
    </row>
    <row r="283">
      <c r="A283" t="n">
        <v>42</v>
      </c>
      <c r="B283" t="n">
        <v>125</v>
      </c>
      <c r="C283" t="inlineStr">
        <is>
          <t xml:space="preserve">CONCLUIDO	</t>
        </is>
      </c>
      <c r="D283" t="n">
        <v>12.2258</v>
      </c>
      <c r="E283" t="n">
        <v>8.18</v>
      </c>
      <c r="F283" t="n">
        <v>5.14</v>
      </c>
      <c r="G283" t="n">
        <v>51.39</v>
      </c>
      <c r="H283" t="n">
        <v>0.78</v>
      </c>
      <c r="I283" t="n">
        <v>6</v>
      </c>
      <c r="J283" t="n">
        <v>261.62</v>
      </c>
      <c r="K283" t="n">
        <v>58.47</v>
      </c>
      <c r="L283" t="n">
        <v>11.5</v>
      </c>
      <c r="M283" t="n">
        <v>4</v>
      </c>
      <c r="N283" t="n">
        <v>66.64</v>
      </c>
      <c r="O283" t="n">
        <v>32500.22</v>
      </c>
      <c r="P283" t="n">
        <v>77.54000000000001</v>
      </c>
      <c r="Q283" t="n">
        <v>202.81</v>
      </c>
      <c r="R283" t="n">
        <v>20.74</v>
      </c>
      <c r="S283" t="n">
        <v>13.89</v>
      </c>
      <c r="T283" t="n">
        <v>1739.49</v>
      </c>
      <c r="U283" t="n">
        <v>0.67</v>
      </c>
      <c r="V283" t="n">
        <v>0.75</v>
      </c>
      <c r="W283" t="n">
        <v>0.65</v>
      </c>
      <c r="X283" t="n">
        <v>0.1</v>
      </c>
      <c r="Y283" t="n">
        <v>1</v>
      </c>
      <c r="Z283" t="n">
        <v>10</v>
      </c>
    </row>
    <row r="284">
      <c r="A284" t="n">
        <v>43</v>
      </c>
      <c r="B284" t="n">
        <v>125</v>
      </c>
      <c r="C284" t="inlineStr">
        <is>
          <t xml:space="preserve">CONCLUIDO	</t>
        </is>
      </c>
      <c r="D284" t="n">
        <v>12.2233</v>
      </c>
      <c r="E284" t="n">
        <v>8.18</v>
      </c>
      <c r="F284" t="n">
        <v>5.14</v>
      </c>
      <c r="G284" t="n">
        <v>51.41</v>
      </c>
      <c r="H284" t="n">
        <v>0.8</v>
      </c>
      <c r="I284" t="n">
        <v>6</v>
      </c>
      <c r="J284" t="n">
        <v>262.08</v>
      </c>
      <c r="K284" t="n">
        <v>58.47</v>
      </c>
      <c r="L284" t="n">
        <v>11.75</v>
      </c>
      <c r="M284" t="n">
        <v>4</v>
      </c>
      <c r="N284" t="n">
        <v>66.86</v>
      </c>
      <c r="O284" t="n">
        <v>32557.58</v>
      </c>
      <c r="P284" t="n">
        <v>77.5</v>
      </c>
      <c r="Q284" t="n">
        <v>202.81</v>
      </c>
      <c r="R284" t="n">
        <v>20.79</v>
      </c>
      <c r="S284" t="n">
        <v>13.89</v>
      </c>
      <c r="T284" t="n">
        <v>1763.92</v>
      </c>
      <c r="U284" t="n">
        <v>0.67</v>
      </c>
      <c r="V284" t="n">
        <v>0.75</v>
      </c>
      <c r="W284" t="n">
        <v>0.65</v>
      </c>
      <c r="X284" t="n">
        <v>0.1</v>
      </c>
      <c r="Y284" t="n">
        <v>1</v>
      </c>
      <c r="Z284" t="n">
        <v>10</v>
      </c>
    </row>
    <row r="285">
      <c r="A285" t="n">
        <v>44</v>
      </c>
      <c r="B285" t="n">
        <v>125</v>
      </c>
      <c r="C285" t="inlineStr">
        <is>
          <t xml:space="preserve">CONCLUIDO	</t>
        </is>
      </c>
      <c r="D285" t="n">
        <v>12.2407</v>
      </c>
      <c r="E285" t="n">
        <v>8.17</v>
      </c>
      <c r="F285" t="n">
        <v>5.13</v>
      </c>
      <c r="G285" t="n">
        <v>51.29</v>
      </c>
      <c r="H285" t="n">
        <v>0.8100000000000001</v>
      </c>
      <c r="I285" t="n">
        <v>6</v>
      </c>
      <c r="J285" t="n">
        <v>262.55</v>
      </c>
      <c r="K285" t="n">
        <v>58.47</v>
      </c>
      <c r="L285" t="n">
        <v>12</v>
      </c>
      <c r="M285" t="n">
        <v>4</v>
      </c>
      <c r="N285" t="n">
        <v>67.06999999999999</v>
      </c>
      <c r="O285" t="n">
        <v>32615.02</v>
      </c>
      <c r="P285" t="n">
        <v>77.37</v>
      </c>
      <c r="Q285" t="n">
        <v>202.81</v>
      </c>
      <c r="R285" t="n">
        <v>20.56</v>
      </c>
      <c r="S285" t="n">
        <v>13.89</v>
      </c>
      <c r="T285" t="n">
        <v>1649.18</v>
      </c>
      <c r="U285" t="n">
        <v>0.68</v>
      </c>
      <c r="V285" t="n">
        <v>0.75</v>
      </c>
      <c r="W285" t="n">
        <v>0.64</v>
      </c>
      <c r="X285" t="n">
        <v>0.09</v>
      </c>
      <c r="Y285" t="n">
        <v>1</v>
      </c>
      <c r="Z285" t="n">
        <v>10</v>
      </c>
    </row>
    <row r="286">
      <c r="A286" t="n">
        <v>45</v>
      </c>
      <c r="B286" t="n">
        <v>125</v>
      </c>
      <c r="C286" t="inlineStr">
        <is>
          <t xml:space="preserve">CONCLUIDO	</t>
        </is>
      </c>
      <c r="D286" t="n">
        <v>12.2299</v>
      </c>
      <c r="E286" t="n">
        <v>8.18</v>
      </c>
      <c r="F286" t="n">
        <v>5.14</v>
      </c>
      <c r="G286" t="n">
        <v>51.36</v>
      </c>
      <c r="H286" t="n">
        <v>0.83</v>
      </c>
      <c r="I286" t="n">
        <v>6</v>
      </c>
      <c r="J286" t="n">
        <v>263.01</v>
      </c>
      <c r="K286" t="n">
        <v>58.47</v>
      </c>
      <c r="L286" t="n">
        <v>12.25</v>
      </c>
      <c r="M286" t="n">
        <v>4</v>
      </c>
      <c r="N286" t="n">
        <v>67.29000000000001</v>
      </c>
      <c r="O286" t="n">
        <v>32672.53</v>
      </c>
      <c r="P286" t="n">
        <v>77.31999999999999</v>
      </c>
      <c r="Q286" t="n">
        <v>202.81</v>
      </c>
      <c r="R286" t="n">
        <v>20.65</v>
      </c>
      <c r="S286" t="n">
        <v>13.89</v>
      </c>
      <c r="T286" t="n">
        <v>1692.37</v>
      </c>
      <c r="U286" t="n">
        <v>0.67</v>
      </c>
      <c r="V286" t="n">
        <v>0.75</v>
      </c>
      <c r="W286" t="n">
        <v>0.65</v>
      </c>
      <c r="X286" t="n">
        <v>0.1</v>
      </c>
      <c r="Y286" t="n">
        <v>1</v>
      </c>
      <c r="Z286" t="n">
        <v>10</v>
      </c>
    </row>
    <row r="287">
      <c r="A287" t="n">
        <v>46</v>
      </c>
      <c r="B287" t="n">
        <v>125</v>
      </c>
      <c r="C287" t="inlineStr">
        <is>
          <t xml:space="preserve">CONCLUIDO	</t>
        </is>
      </c>
      <c r="D287" t="n">
        <v>12.2283</v>
      </c>
      <c r="E287" t="n">
        <v>8.18</v>
      </c>
      <c r="F287" t="n">
        <v>5.14</v>
      </c>
      <c r="G287" t="n">
        <v>51.38</v>
      </c>
      <c r="H287" t="n">
        <v>0.84</v>
      </c>
      <c r="I287" t="n">
        <v>6</v>
      </c>
      <c r="J287" t="n">
        <v>263.48</v>
      </c>
      <c r="K287" t="n">
        <v>58.47</v>
      </c>
      <c r="L287" t="n">
        <v>12.5</v>
      </c>
      <c r="M287" t="n">
        <v>4</v>
      </c>
      <c r="N287" t="n">
        <v>67.51000000000001</v>
      </c>
      <c r="O287" t="n">
        <v>32730.13</v>
      </c>
      <c r="P287" t="n">
        <v>77.23999999999999</v>
      </c>
      <c r="Q287" t="n">
        <v>202.83</v>
      </c>
      <c r="R287" t="n">
        <v>20.72</v>
      </c>
      <c r="S287" t="n">
        <v>13.89</v>
      </c>
      <c r="T287" t="n">
        <v>1731.1</v>
      </c>
      <c r="U287" t="n">
        <v>0.67</v>
      </c>
      <c r="V287" t="n">
        <v>0.75</v>
      </c>
      <c r="W287" t="n">
        <v>0.65</v>
      </c>
      <c r="X287" t="n">
        <v>0.1</v>
      </c>
      <c r="Y287" t="n">
        <v>1</v>
      </c>
      <c r="Z287" t="n">
        <v>10</v>
      </c>
    </row>
    <row r="288">
      <c r="A288" t="n">
        <v>47</v>
      </c>
      <c r="B288" t="n">
        <v>125</v>
      </c>
      <c r="C288" t="inlineStr">
        <is>
          <t xml:space="preserve">CONCLUIDO	</t>
        </is>
      </c>
      <c r="D288" t="n">
        <v>12.2266</v>
      </c>
      <c r="E288" t="n">
        <v>8.18</v>
      </c>
      <c r="F288" t="n">
        <v>5.14</v>
      </c>
      <c r="G288" t="n">
        <v>51.39</v>
      </c>
      <c r="H288" t="n">
        <v>0.86</v>
      </c>
      <c r="I288" t="n">
        <v>6</v>
      </c>
      <c r="J288" t="n">
        <v>263.95</v>
      </c>
      <c r="K288" t="n">
        <v>58.47</v>
      </c>
      <c r="L288" t="n">
        <v>12.75</v>
      </c>
      <c r="M288" t="n">
        <v>4</v>
      </c>
      <c r="N288" t="n">
        <v>67.72</v>
      </c>
      <c r="O288" t="n">
        <v>32787.82</v>
      </c>
      <c r="P288" t="n">
        <v>77.2</v>
      </c>
      <c r="Q288" t="n">
        <v>202.81</v>
      </c>
      <c r="R288" t="n">
        <v>20.73</v>
      </c>
      <c r="S288" t="n">
        <v>13.89</v>
      </c>
      <c r="T288" t="n">
        <v>1733.58</v>
      </c>
      <c r="U288" t="n">
        <v>0.67</v>
      </c>
      <c r="V288" t="n">
        <v>0.75</v>
      </c>
      <c r="W288" t="n">
        <v>0.65</v>
      </c>
      <c r="X288" t="n">
        <v>0.1</v>
      </c>
      <c r="Y288" t="n">
        <v>1</v>
      </c>
      <c r="Z288" t="n">
        <v>10</v>
      </c>
    </row>
    <row r="289">
      <c r="A289" t="n">
        <v>48</v>
      </c>
      <c r="B289" t="n">
        <v>125</v>
      </c>
      <c r="C289" t="inlineStr">
        <is>
          <t xml:space="preserve">CONCLUIDO	</t>
        </is>
      </c>
      <c r="D289" t="n">
        <v>12.2237</v>
      </c>
      <c r="E289" t="n">
        <v>8.18</v>
      </c>
      <c r="F289" t="n">
        <v>5.14</v>
      </c>
      <c r="G289" t="n">
        <v>51.41</v>
      </c>
      <c r="H289" t="n">
        <v>0.87</v>
      </c>
      <c r="I289" t="n">
        <v>6</v>
      </c>
      <c r="J289" t="n">
        <v>264.42</v>
      </c>
      <c r="K289" t="n">
        <v>58.47</v>
      </c>
      <c r="L289" t="n">
        <v>13</v>
      </c>
      <c r="M289" t="n">
        <v>4</v>
      </c>
      <c r="N289" t="n">
        <v>67.94</v>
      </c>
      <c r="O289" t="n">
        <v>32845.58</v>
      </c>
      <c r="P289" t="n">
        <v>77.15000000000001</v>
      </c>
      <c r="Q289" t="n">
        <v>202.81</v>
      </c>
      <c r="R289" t="n">
        <v>20.84</v>
      </c>
      <c r="S289" t="n">
        <v>13.89</v>
      </c>
      <c r="T289" t="n">
        <v>1789.34</v>
      </c>
      <c r="U289" t="n">
        <v>0.67</v>
      </c>
      <c r="V289" t="n">
        <v>0.75</v>
      </c>
      <c r="W289" t="n">
        <v>0.65</v>
      </c>
      <c r="X289" t="n">
        <v>0.1</v>
      </c>
      <c r="Y289" t="n">
        <v>1</v>
      </c>
      <c r="Z289" t="n">
        <v>10</v>
      </c>
    </row>
    <row r="290">
      <c r="A290" t="n">
        <v>49</v>
      </c>
      <c r="B290" t="n">
        <v>125</v>
      </c>
      <c r="C290" t="inlineStr">
        <is>
          <t xml:space="preserve">CONCLUIDO	</t>
        </is>
      </c>
      <c r="D290" t="n">
        <v>12.2312</v>
      </c>
      <c r="E290" t="n">
        <v>8.18</v>
      </c>
      <c r="F290" t="n">
        <v>5.14</v>
      </c>
      <c r="G290" t="n">
        <v>51.36</v>
      </c>
      <c r="H290" t="n">
        <v>0.89</v>
      </c>
      <c r="I290" t="n">
        <v>6</v>
      </c>
      <c r="J290" t="n">
        <v>264.89</v>
      </c>
      <c r="K290" t="n">
        <v>58.47</v>
      </c>
      <c r="L290" t="n">
        <v>13.25</v>
      </c>
      <c r="M290" t="n">
        <v>4</v>
      </c>
      <c r="N290" t="n">
        <v>68.16</v>
      </c>
      <c r="O290" t="n">
        <v>32903.43</v>
      </c>
      <c r="P290" t="n">
        <v>76.79000000000001</v>
      </c>
      <c r="Q290" t="n">
        <v>202.82</v>
      </c>
      <c r="R290" t="n">
        <v>20.73</v>
      </c>
      <c r="S290" t="n">
        <v>13.89</v>
      </c>
      <c r="T290" t="n">
        <v>1735.64</v>
      </c>
      <c r="U290" t="n">
        <v>0.67</v>
      </c>
      <c r="V290" t="n">
        <v>0.75</v>
      </c>
      <c r="W290" t="n">
        <v>0.64</v>
      </c>
      <c r="X290" t="n">
        <v>0.1</v>
      </c>
      <c r="Y290" t="n">
        <v>1</v>
      </c>
      <c r="Z290" t="n">
        <v>10</v>
      </c>
    </row>
    <row r="291">
      <c r="A291" t="n">
        <v>50</v>
      </c>
      <c r="B291" t="n">
        <v>125</v>
      </c>
      <c r="C291" t="inlineStr">
        <is>
          <t xml:space="preserve">CONCLUIDO	</t>
        </is>
      </c>
      <c r="D291" t="n">
        <v>12.2266</v>
      </c>
      <c r="E291" t="n">
        <v>8.18</v>
      </c>
      <c r="F291" t="n">
        <v>5.14</v>
      </c>
      <c r="G291" t="n">
        <v>51.39</v>
      </c>
      <c r="H291" t="n">
        <v>0.91</v>
      </c>
      <c r="I291" t="n">
        <v>6</v>
      </c>
      <c r="J291" t="n">
        <v>265.36</v>
      </c>
      <c r="K291" t="n">
        <v>58.47</v>
      </c>
      <c r="L291" t="n">
        <v>13.5</v>
      </c>
      <c r="M291" t="n">
        <v>4</v>
      </c>
      <c r="N291" t="n">
        <v>68.38</v>
      </c>
      <c r="O291" t="n">
        <v>32961.36</v>
      </c>
      <c r="P291" t="n">
        <v>76.67</v>
      </c>
      <c r="Q291" t="n">
        <v>202.84</v>
      </c>
      <c r="R291" t="n">
        <v>20.8</v>
      </c>
      <c r="S291" t="n">
        <v>13.89</v>
      </c>
      <c r="T291" t="n">
        <v>1769.32</v>
      </c>
      <c r="U291" t="n">
        <v>0.67</v>
      </c>
      <c r="V291" t="n">
        <v>0.75</v>
      </c>
      <c r="W291" t="n">
        <v>0.65</v>
      </c>
      <c r="X291" t="n">
        <v>0.1</v>
      </c>
      <c r="Y291" t="n">
        <v>1</v>
      </c>
      <c r="Z291" t="n">
        <v>10</v>
      </c>
    </row>
    <row r="292">
      <c r="A292" t="n">
        <v>51</v>
      </c>
      <c r="B292" t="n">
        <v>125</v>
      </c>
      <c r="C292" t="inlineStr">
        <is>
          <t xml:space="preserve">CONCLUIDO	</t>
        </is>
      </c>
      <c r="D292" t="n">
        <v>12.3212</v>
      </c>
      <c r="E292" t="n">
        <v>8.119999999999999</v>
      </c>
      <c r="F292" t="n">
        <v>5.12</v>
      </c>
      <c r="G292" t="n">
        <v>61.48</v>
      </c>
      <c r="H292" t="n">
        <v>0.92</v>
      </c>
      <c r="I292" t="n">
        <v>5</v>
      </c>
      <c r="J292" t="n">
        <v>265.83</v>
      </c>
      <c r="K292" t="n">
        <v>58.47</v>
      </c>
      <c r="L292" t="n">
        <v>13.75</v>
      </c>
      <c r="M292" t="n">
        <v>3</v>
      </c>
      <c r="N292" t="n">
        <v>68.59999999999999</v>
      </c>
      <c r="O292" t="n">
        <v>33019.37</v>
      </c>
      <c r="P292" t="n">
        <v>76.28</v>
      </c>
      <c r="Q292" t="n">
        <v>202.81</v>
      </c>
      <c r="R292" t="n">
        <v>20.31</v>
      </c>
      <c r="S292" t="n">
        <v>13.89</v>
      </c>
      <c r="T292" t="n">
        <v>1530.6</v>
      </c>
      <c r="U292" t="n">
        <v>0.68</v>
      </c>
      <c r="V292" t="n">
        <v>0.76</v>
      </c>
      <c r="W292" t="n">
        <v>0.64</v>
      </c>
      <c r="X292" t="n">
        <v>0.09</v>
      </c>
      <c r="Y292" t="n">
        <v>1</v>
      </c>
      <c r="Z292" t="n">
        <v>10</v>
      </c>
    </row>
    <row r="293">
      <c r="A293" t="n">
        <v>52</v>
      </c>
      <c r="B293" t="n">
        <v>125</v>
      </c>
      <c r="C293" t="inlineStr">
        <is>
          <t xml:space="preserve">CONCLUIDO	</t>
        </is>
      </c>
      <c r="D293" t="n">
        <v>12.3258</v>
      </c>
      <c r="E293" t="n">
        <v>8.109999999999999</v>
      </c>
      <c r="F293" t="n">
        <v>5.12</v>
      </c>
      <c r="G293" t="n">
        <v>61.44</v>
      </c>
      <c r="H293" t="n">
        <v>0.9399999999999999</v>
      </c>
      <c r="I293" t="n">
        <v>5</v>
      </c>
      <c r="J293" t="n">
        <v>266.3</v>
      </c>
      <c r="K293" t="n">
        <v>58.47</v>
      </c>
      <c r="L293" t="n">
        <v>14</v>
      </c>
      <c r="M293" t="n">
        <v>3</v>
      </c>
      <c r="N293" t="n">
        <v>68.81999999999999</v>
      </c>
      <c r="O293" t="n">
        <v>33077.47</v>
      </c>
      <c r="P293" t="n">
        <v>76.19</v>
      </c>
      <c r="Q293" t="n">
        <v>202.81</v>
      </c>
      <c r="R293" t="n">
        <v>20.27</v>
      </c>
      <c r="S293" t="n">
        <v>13.89</v>
      </c>
      <c r="T293" t="n">
        <v>1507.51</v>
      </c>
      <c r="U293" t="n">
        <v>0.6899999999999999</v>
      </c>
      <c r="V293" t="n">
        <v>0.76</v>
      </c>
      <c r="W293" t="n">
        <v>0.64</v>
      </c>
      <c r="X293" t="n">
        <v>0.08</v>
      </c>
      <c r="Y293" t="n">
        <v>1</v>
      </c>
      <c r="Z293" t="n">
        <v>10</v>
      </c>
    </row>
    <row r="294">
      <c r="A294" t="n">
        <v>53</v>
      </c>
      <c r="B294" t="n">
        <v>125</v>
      </c>
      <c r="C294" t="inlineStr">
        <is>
          <t xml:space="preserve">CONCLUIDO	</t>
        </is>
      </c>
      <c r="D294" t="n">
        <v>12.3224</v>
      </c>
      <c r="E294" t="n">
        <v>8.119999999999999</v>
      </c>
      <c r="F294" t="n">
        <v>5.12</v>
      </c>
      <c r="G294" t="n">
        <v>61.47</v>
      </c>
      <c r="H294" t="n">
        <v>0.95</v>
      </c>
      <c r="I294" t="n">
        <v>5</v>
      </c>
      <c r="J294" t="n">
        <v>266.77</v>
      </c>
      <c r="K294" t="n">
        <v>58.47</v>
      </c>
      <c r="L294" t="n">
        <v>14.25</v>
      </c>
      <c r="M294" t="n">
        <v>3</v>
      </c>
      <c r="N294" t="n">
        <v>69.04000000000001</v>
      </c>
      <c r="O294" t="n">
        <v>33135.65</v>
      </c>
      <c r="P294" t="n">
        <v>76.14</v>
      </c>
      <c r="Q294" t="n">
        <v>202.81</v>
      </c>
      <c r="R294" t="n">
        <v>20.27</v>
      </c>
      <c r="S294" t="n">
        <v>13.89</v>
      </c>
      <c r="T294" t="n">
        <v>1511.47</v>
      </c>
      <c r="U294" t="n">
        <v>0.6899999999999999</v>
      </c>
      <c r="V294" t="n">
        <v>0.76</v>
      </c>
      <c r="W294" t="n">
        <v>0.65</v>
      </c>
      <c r="X294" t="n">
        <v>0.08</v>
      </c>
      <c r="Y294" t="n">
        <v>1</v>
      </c>
      <c r="Z294" t="n">
        <v>10</v>
      </c>
    </row>
    <row r="295">
      <c r="A295" t="n">
        <v>54</v>
      </c>
      <c r="B295" t="n">
        <v>125</v>
      </c>
      <c r="C295" t="inlineStr">
        <is>
          <t xml:space="preserve">CONCLUIDO	</t>
        </is>
      </c>
      <c r="D295" t="n">
        <v>12.3305</v>
      </c>
      <c r="E295" t="n">
        <v>8.109999999999999</v>
      </c>
      <c r="F295" t="n">
        <v>5.12</v>
      </c>
      <c r="G295" t="n">
        <v>61.4</v>
      </c>
      <c r="H295" t="n">
        <v>0.97</v>
      </c>
      <c r="I295" t="n">
        <v>5</v>
      </c>
      <c r="J295" t="n">
        <v>267.24</v>
      </c>
      <c r="K295" t="n">
        <v>58.47</v>
      </c>
      <c r="L295" t="n">
        <v>14.5</v>
      </c>
      <c r="M295" t="n">
        <v>3</v>
      </c>
      <c r="N295" t="n">
        <v>69.27</v>
      </c>
      <c r="O295" t="n">
        <v>33193.92</v>
      </c>
      <c r="P295" t="n">
        <v>75.97</v>
      </c>
      <c r="Q295" t="n">
        <v>202.81</v>
      </c>
      <c r="R295" t="n">
        <v>20.12</v>
      </c>
      <c r="S295" t="n">
        <v>13.89</v>
      </c>
      <c r="T295" t="n">
        <v>1437.3</v>
      </c>
      <c r="U295" t="n">
        <v>0.6899999999999999</v>
      </c>
      <c r="V295" t="n">
        <v>0.76</v>
      </c>
      <c r="W295" t="n">
        <v>0.64</v>
      </c>
      <c r="X295" t="n">
        <v>0.08</v>
      </c>
      <c r="Y295" t="n">
        <v>1</v>
      </c>
      <c r="Z295" t="n">
        <v>10</v>
      </c>
    </row>
    <row r="296">
      <c r="A296" t="n">
        <v>55</v>
      </c>
      <c r="B296" t="n">
        <v>125</v>
      </c>
      <c r="C296" t="inlineStr">
        <is>
          <t xml:space="preserve">CONCLUIDO	</t>
        </is>
      </c>
      <c r="D296" t="n">
        <v>12.3305</v>
      </c>
      <c r="E296" t="n">
        <v>8.109999999999999</v>
      </c>
      <c r="F296" t="n">
        <v>5.12</v>
      </c>
      <c r="G296" t="n">
        <v>61.4</v>
      </c>
      <c r="H296" t="n">
        <v>0.98</v>
      </c>
      <c r="I296" t="n">
        <v>5</v>
      </c>
      <c r="J296" t="n">
        <v>267.71</v>
      </c>
      <c r="K296" t="n">
        <v>58.47</v>
      </c>
      <c r="L296" t="n">
        <v>14.75</v>
      </c>
      <c r="M296" t="n">
        <v>3</v>
      </c>
      <c r="N296" t="n">
        <v>69.48999999999999</v>
      </c>
      <c r="O296" t="n">
        <v>33252.27</v>
      </c>
      <c r="P296" t="n">
        <v>75.95</v>
      </c>
      <c r="Q296" t="n">
        <v>202.82</v>
      </c>
      <c r="R296" t="n">
        <v>20.16</v>
      </c>
      <c r="S296" t="n">
        <v>13.89</v>
      </c>
      <c r="T296" t="n">
        <v>1453.04</v>
      </c>
      <c r="U296" t="n">
        <v>0.6899999999999999</v>
      </c>
      <c r="V296" t="n">
        <v>0.76</v>
      </c>
      <c r="W296" t="n">
        <v>0.64</v>
      </c>
      <c r="X296" t="n">
        <v>0.08</v>
      </c>
      <c r="Y296" t="n">
        <v>1</v>
      </c>
      <c r="Z296" t="n">
        <v>10</v>
      </c>
    </row>
    <row r="297">
      <c r="A297" t="n">
        <v>56</v>
      </c>
      <c r="B297" t="n">
        <v>125</v>
      </c>
      <c r="C297" t="inlineStr">
        <is>
          <t xml:space="preserve">CONCLUIDO	</t>
        </is>
      </c>
      <c r="D297" t="n">
        <v>12.3254</v>
      </c>
      <c r="E297" t="n">
        <v>8.109999999999999</v>
      </c>
      <c r="F297" t="n">
        <v>5.12</v>
      </c>
      <c r="G297" t="n">
        <v>61.44</v>
      </c>
      <c r="H297" t="n">
        <v>1</v>
      </c>
      <c r="I297" t="n">
        <v>5</v>
      </c>
      <c r="J297" t="n">
        <v>268.19</v>
      </c>
      <c r="K297" t="n">
        <v>58.47</v>
      </c>
      <c r="L297" t="n">
        <v>15</v>
      </c>
      <c r="M297" t="n">
        <v>3</v>
      </c>
      <c r="N297" t="n">
        <v>69.70999999999999</v>
      </c>
      <c r="O297" t="n">
        <v>33310.7</v>
      </c>
      <c r="P297" t="n">
        <v>76.23</v>
      </c>
      <c r="Q297" t="n">
        <v>202.81</v>
      </c>
      <c r="R297" t="n">
        <v>20.15</v>
      </c>
      <c r="S297" t="n">
        <v>13.89</v>
      </c>
      <c r="T297" t="n">
        <v>1450.76</v>
      </c>
      <c r="U297" t="n">
        <v>0.6899999999999999</v>
      </c>
      <c r="V297" t="n">
        <v>0.76</v>
      </c>
      <c r="W297" t="n">
        <v>0.65</v>
      </c>
      <c r="X297" t="n">
        <v>0.08</v>
      </c>
      <c r="Y297" t="n">
        <v>1</v>
      </c>
      <c r="Z297" t="n">
        <v>10</v>
      </c>
    </row>
    <row r="298">
      <c r="A298" t="n">
        <v>57</v>
      </c>
      <c r="B298" t="n">
        <v>125</v>
      </c>
      <c r="C298" t="inlineStr">
        <is>
          <t xml:space="preserve">CONCLUIDO	</t>
        </is>
      </c>
      <c r="D298" t="n">
        <v>12.3136</v>
      </c>
      <c r="E298" t="n">
        <v>8.119999999999999</v>
      </c>
      <c r="F298" t="n">
        <v>5.13</v>
      </c>
      <c r="G298" t="n">
        <v>61.54</v>
      </c>
      <c r="H298" t="n">
        <v>1.01</v>
      </c>
      <c r="I298" t="n">
        <v>5</v>
      </c>
      <c r="J298" t="n">
        <v>268.66</v>
      </c>
      <c r="K298" t="n">
        <v>58.47</v>
      </c>
      <c r="L298" t="n">
        <v>15.25</v>
      </c>
      <c r="M298" t="n">
        <v>3</v>
      </c>
      <c r="N298" t="n">
        <v>69.94</v>
      </c>
      <c r="O298" t="n">
        <v>33369.22</v>
      </c>
      <c r="P298" t="n">
        <v>76.28</v>
      </c>
      <c r="Q298" t="n">
        <v>202.81</v>
      </c>
      <c r="R298" t="n">
        <v>20.41</v>
      </c>
      <c r="S298" t="n">
        <v>13.89</v>
      </c>
      <c r="T298" t="n">
        <v>1580.74</v>
      </c>
      <c r="U298" t="n">
        <v>0.68</v>
      </c>
      <c r="V298" t="n">
        <v>0.75</v>
      </c>
      <c r="W298" t="n">
        <v>0.65</v>
      </c>
      <c r="X298" t="n">
        <v>0.09</v>
      </c>
      <c r="Y298" t="n">
        <v>1</v>
      </c>
      <c r="Z298" t="n">
        <v>10</v>
      </c>
    </row>
    <row r="299">
      <c r="A299" t="n">
        <v>58</v>
      </c>
      <c r="B299" t="n">
        <v>125</v>
      </c>
      <c r="C299" t="inlineStr">
        <is>
          <t xml:space="preserve">CONCLUIDO	</t>
        </is>
      </c>
      <c r="D299" t="n">
        <v>12.3212</v>
      </c>
      <c r="E299" t="n">
        <v>8.119999999999999</v>
      </c>
      <c r="F299" t="n">
        <v>5.12</v>
      </c>
      <c r="G299" t="n">
        <v>61.48</v>
      </c>
      <c r="H299" t="n">
        <v>1.03</v>
      </c>
      <c r="I299" t="n">
        <v>5</v>
      </c>
      <c r="J299" t="n">
        <v>269.14</v>
      </c>
      <c r="K299" t="n">
        <v>58.47</v>
      </c>
      <c r="L299" t="n">
        <v>15.5</v>
      </c>
      <c r="M299" t="n">
        <v>3</v>
      </c>
      <c r="N299" t="n">
        <v>70.16</v>
      </c>
      <c r="O299" t="n">
        <v>33427.83</v>
      </c>
      <c r="P299" t="n">
        <v>76</v>
      </c>
      <c r="Q299" t="n">
        <v>202.81</v>
      </c>
      <c r="R299" t="n">
        <v>20.34</v>
      </c>
      <c r="S299" t="n">
        <v>13.89</v>
      </c>
      <c r="T299" t="n">
        <v>1543.97</v>
      </c>
      <c r="U299" t="n">
        <v>0.68</v>
      </c>
      <c r="V299" t="n">
        <v>0.76</v>
      </c>
      <c r="W299" t="n">
        <v>0.64</v>
      </c>
      <c r="X299" t="n">
        <v>0.09</v>
      </c>
      <c r="Y299" t="n">
        <v>1</v>
      </c>
      <c r="Z299" t="n">
        <v>10</v>
      </c>
    </row>
    <row r="300">
      <c r="A300" t="n">
        <v>59</v>
      </c>
      <c r="B300" t="n">
        <v>125</v>
      </c>
      <c r="C300" t="inlineStr">
        <is>
          <t xml:space="preserve">CONCLUIDO	</t>
        </is>
      </c>
      <c r="D300" t="n">
        <v>12.3216</v>
      </c>
      <c r="E300" t="n">
        <v>8.119999999999999</v>
      </c>
      <c r="F300" t="n">
        <v>5.12</v>
      </c>
      <c r="G300" t="n">
        <v>61.47</v>
      </c>
      <c r="H300" t="n">
        <v>1.04</v>
      </c>
      <c r="I300" t="n">
        <v>5</v>
      </c>
      <c r="J300" t="n">
        <v>269.61</v>
      </c>
      <c r="K300" t="n">
        <v>58.47</v>
      </c>
      <c r="L300" t="n">
        <v>15.75</v>
      </c>
      <c r="M300" t="n">
        <v>3</v>
      </c>
      <c r="N300" t="n">
        <v>70.39</v>
      </c>
      <c r="O300" t="n">
        <v>33486.53</v>
      </c>
      <c r="P300" t="n">
        <v>75.81</v>
      </c>
      <c r="Q300" t="n">
        <v>202.81</v>
      </c>
      <c r="R300" t="n">
        <v>20.32</v>
      </c>
      <c r="S300" t="n">
        <v>13.89</v>
      </c>
      <c r="T300" t="n">
        <v>1532.44</v>
      </c>
      <c r="U300" t="n">
        <v>0.68</v>
      </c>
      <c r="V300" t="n">
        <v>0.76</v>
      </c>
      <c r="W300" t="n">
        <v>0.65</v>
      </c>
      <c r="X300" t="n">
        <v>0.08</v>
      </c>
      <c r="Y300" t="n">
        <v>1</v>
      </c>
      <c r="Z300" t="n">
        <v>10</v>
      </c>
    </row>
    <row r="301">
      <c r="A301" t="n">
        <v>60</v>
      </c>
      <c r="B301" t="n">
        <v>125</v>
      </c>
      <c r="C301" t="inlineStr">
        <is>
          <t xml:space="preserve">CONCLUIDO	</t>
        </is>
      </c>
      <c r="D301" t="n">
        <v>12.3237</v>
      </c>
      <c r="E301" t="n">
        <v>8.109999999999999</v>
      </c>
      <c r="F301" t="n">
        <v>5.12</v>
      </c>
      <c r="G301" t="n">
        <v>61.46</v>
      </c>
      <c r="H301" t="n">
        <v>1.05</v>
      </c>
      <c r="I301" t="n">
        <v>5</v>
      </c>
      <c r="J301" t="n">
        <v>270.09</v>
      </c>
      <c r="K301" t="n">
        <v>58.47</v>
      </c>
      <c r="L301" t="n">
        <v>16</v>
      </c>
      <c r="M301" t="n">
        <v>3</v>
      </c>
      <c r="N301" t="n">
        <v>70.62</v>
      </c>
      <c r="O301" t="n">
        <v>33545.31</v>
      </c>
      <c r="P301" t="n">
        <v>75.66</v>
      </c>
      <c r="Q301" t="n">
        <v>202.81</v>
      </c>
      <c r="R301" t="n">
        <v>20.26</v>
      </c>
      <c r="S301" t="n">
        <v>13.89</v>
      </c>
      <c r="T301" t="n">
        <v>1506.51</v>
      </c>
      <c r="U301" t="n">
        <v>0.6899999999999999</v>
      </c>
      <c r="V301" t="n">
        <v>0.76</v>
      </c>
      <c r="W301" t="n">
        <v>0.64</v>
      </c>
      <c r="X301" t="n">
        <v>0.08</v>
      </c>
      <c r="Y301" t="n">
        <v>1</v>
      </c>
      <c r="Z301" t="n">
        <v>10</v>
      </c>
    </row>
    <row r="302">
      <c r="A302" t="n">
        <v>61</v>
      </c>
      <c r="B302" t="n">
        <v>125</v>
      </c>
      <c r="C302" t="inlineStr">
        <is>
          <t xml:space="preserve">CONCLUIDO	</t>
        </is>
      </c>
      <c r="D302" t="n">
        <v>12.3262</v>
      </c>
      <c r="E302" t="n">
        <v>8.109999999999999</v>
      </c>
      <c r="F302" t="n">
        <v>5.12</v>
      </c>
      <c r="G302" t="n">
        <v>61.44</v>
      </c>
      <c r="H302" t="n">
        <v>1.07</v>
      </c>
      <c r="I302" t="n">
        <v>5</v>
      </c>
      <c r="J302" t="n">
        <v>270.57</v>
      </c>
      <c r="K302" t="n">
        <v>58.47</v>
      </c>
      <c r="L302" t="n">
        <v>16.25</v>
      </c>
      <c r="M302" t="n">
        <v>3</v>
      </c>
      <c r="N302" t="n">
        <v>70.84</v>
      </c>
      <c r="O302" t="n">
        <v>33604.17</v>
      </c>
      <c r="P302" t="n">
        <v>75.27</v>
      </c>
      <c r="Q302" t="n">
        <v>202.81</v>
      </c>
      <c r="R302" t="n">
        <v>20.2</v>
      </c>
      <c r="S302" t="n">
        <v>13.89</v>
      </c>
      <c r="T302" t="n">
        <v>1475.94</v>
      </c>
      <c r="U302" t="n">
        <v>0.6899999999999999</v>
      </c>
      <c r="V302" t="n">
        <v>0.76</v>
      </c>
      <c r="W302" t="n">
        <v>0.64</v>
      </c>
      <c r="X302" t="n">
        <v>0.08</v>
      </c>
      <c r="Y302" t="n">
        <v>1</v>
      </c>
      <c r="Z302" t="n">
        <v>10</v>
      </c>
    </row>
    <row r="303">
      <c r="A303" t="n">
        <v>62</v>
      </c>
      <c r="B303" t="n">
        <v>125</v>
      </c>
      <c r="C303" t="inlineStr">
        <is>
          <t xml:space="preserve">CONCLUIDO	</t>
        </is>
      </c>
      <c r="D303" t="n">
        <v>12.3381</v>
      </c>
      <c r="E303" t="n">
        <v>8.1</v>
      </c>
      <c r="F303" t="n">
        <v>5.11</v>
      </c>
      <c r="G303" t="n">
        <v>61.34</v>
      </c>
      <c r="H303" t="n">
        <v>1.08</v>
      </c>
      <c r="I303" t="n">
        <v>5</v>
      </c>
      <c r="J303" t="n">
        <v>271.05</v>
      </c>
      <c r="K303" t="n">
        <v>58.47</v>
      </c>
      <c r="L303" t="n">
        <v>16.5</v>
      </c>
      <c r="M303" t="n">
        <v>3</v>
      </c>
      <c r="N303" t="n">
        <v>71.06999999999999</v>
      </c>
      <c r="O303" t="n">
        <v>33663.13</v>
      </c>
      <c r="P303" t="n">
        <v>74.73999999999999</v>
      </c>
      <c r="Q303" t="n">
        <v>202.81</v>
      </c>
      <c r="R303" t="n">
        <v>19.96</v>
      </c>
      <c r="S303" t="n">
        <v>13.89</v>
      </c>
      <c r="T303" t="n">
        <v>1357.24</v>
      </c>
      <c r="U303" t="n">
        <v>0.7</v>
      </c>
      <c r="V303" t="n">
        <v>0.76</v>
      </c>
      <c r="W303" t="n">
        <v>0.64</v>
      </c>
      <c r="X303" t="n">
        <v>0.07000000000000001</v>
      </c>
      <c r="Y303" t="n">
        <v>1</v>
      </c>
      <c r="Z303" t="n">
        <v>10</v>
      </c>
    </row>
    <row r="304">
      <c r="A304" t="n">
        <v>63</v>
      </c>
      <c r="B304" t="n">
        <v>125</v>
      </c>
      <c r="C304" t="inlineStr">
        <is>
          <t xml:space="preserve">CONCLUIDO	</t>
        </is>
      </c>
      <c r="D304" t="n">
        <v>12.3393</v>
      </c>
      <c r="E304" t="n">
        <v>8.1</v>
      </c>
      <c r="F304" t="n">
        <v>5.11</v>
      </c>
      <c r="G304" t="n">
        <v>61.33</v>
      </c>
      <c r="H304" t="n">
        <v>1.1</v>
      </c>
      <c r="I304" t="n">
        <v>5</v>
      </c>
      <c r="J304" t="n">
        <v>271.52</v>
      </c>
      <c r="K304" t="n">
        <v>58.47</v>
      </c>
      <c r="L304" t="n">
        <v>16.75</v>
      </c>
      <c r="M304" t="n">
        <v>3</v>
      </c>
      <c r="N304" t="n">
        <v>71.3</v>
      </c>
      <c r="O304" t="n">
        <v>33722.17</v>
      </c>
      <c r="P304" t="n">
        <v>74.45</v>
      </c>
      <c r="Q304" t="n">
        <v>202.81</v>
      </c>
      <c r="R304" t="n">
        <v>19.96</v>
      </c>
      <c r="S304" t="n">
        <v>13.89</v>
      </c>
      <c r="T304" t="n">
        <v>1353.22</v>
      </c>
      <c r="U304" t="n">
        <v>0.7</v>
      </c>
      <c r="V304" t="n">
        <v>0.76</v>
      </c>
      <c r="W304" t="n">
        <v>0.64</v>
      </c>
      <c r="X304" t="n">
        <v>0.07000000000000001</v>
      </c>
      <c r="Y304" t="n">
        <v>1</v>
      </c>
      <c r="Z304" t="n">
        <v>10</v>
      </c>
    </row>
    <row r="305">
      <c r="A305" t="n">
        <v>64</v>
      </c>
      <c r="B305" t="n">
        <v>125</v>
      </c>
      <c r="C305" t="inlineStr">
        <is>
          <t xml:space="preserve">CONCLUIDO	</t>
        </is>
      </c>
      <c r="D305" t="n">
        <v>12.3288</v>
      </c>
      <c r="E305" t="n">
        <v>8.109999999999999</v>
      </c>
      <c r="F305" t="n">
        <v>5.12</v>
      </c>
      <c r="G305" t="n">
        <v>61.42</v>
      </c>
      <c r="H305" t="n">
        <v>1.11</v>
      </c>
      <c r="I305" t="n">
        <v>5</v>
      </c>
      <c r="J305" t="n">
        <v>272</v>
      </c>
      <c r="K305" t="n">
        <v>58.47</v>
      </c>
      <c r="L305" t="n">
        <v>17</v>
      </c>
      <c r="M305" t="n">
        <v>3</v>
      </c>
      <c r="N305" t="n">
        <v>71.53</v>
      </c>
      <c r="O305" t="n">
        <v>33781.3</v>
      </c>
      <c r="P305" t="n">
        <v>74.44</v>
      </c>
      <c r="Q305" t="n">
        <v>202.81</v>
      </c>
      <c r="R305" t="n">
        <v>20.12</v>
      </c>
      <c r="S305" t="n">
        <v>13.89</v>
      </c>
      <c r="T305" t="n">
        <v>1433.09</v>
      </c>
      <c r="U305" t="n">
        <v>0.6899999999999999</v>
      </c>
      <c r="V305" t="n">
        <v>0.76</v>
      </c>
      <c r="W305" t="n">
        <v>0.65</v>
      </c>
      <c r="X305" t="n">
        <v>0.08</v>
      </c>
      <c r="Y305" t="n">
        <v>1</v>
      </c>
      <c r="Z305" t="n">
        <v>10</v>
      </c>
    </row>
    <row r="306">
      <c r="A306" t="n">
        <v>65</v>
      </c>
      <c r="B306" t="n">
        <v>125</v>
      </c>
      <c r="C306" t="inlineStr">
        <is>
          <t xml:space="preserve">CONCLUIDO	</t>
        </is>
      </c>
      <c r="D306" t="n">
        <v>12.3245</v>
      </c>
      <c r="E306" t="n">
        <v>8.109999999999999</v>
      </c>
      <c r="F306" t="n">
        <v>5.12</v>
      </c>
      <c r="G306" t="n">
        <v>61.45</v>
      </c>
      <c r="H306" t="n">
        <v>1.13</v>
      </c>
      <c r="I306" t="n">
        <v>5</v>
      </c>
      <c r="J306" t="n">
        <v>272.48</v>
      </c>
      <c r="K306" t="n">
        <v>58.47</v>
      </c>
      <c r="L306" t="n">
        <v>17.25</v>
      </c>
      <c r="M306" t="n">
        <v>3</v>
      </c>
      <c r="N306" t="n">
        <v>71.76000000000001</v>
      </c>
      <c r="O306" t="n">
        <v>33840.65</v>
      </c>
      <c r="P306" t="n">
        <v>74.43000000000001</v>
      </c>
      <c r="Q306" t="n">
        <v>202.81</v>
      </c>
      <c r="R306" t="n">
        <v>20.3</v>
      </c>
      <c r="S306" t="n">
        <v>13.89</v>
      </c>
      <c r="T306" t="n">
        <v>1522.52</v>
      </c>
      <c r="U306" t="n">
        <v>0.68</v>
      </c>
      <c r="V306" t="n">
        <v>0.76</v>
      </c>
      <c r="W306" t="n">
        <v>0.64</v>
      </c>
      <c r="X306" t="n">
        <v>0.08</v>
      </c>
      <c r="Y306" t="n">
        <v>1</v>
      </c>
      <c r="Z306" t="n">
        <v>10</v>
      </c>
    </row>
    <row r="307">
      <c r="A307" t="n">
        <v>66</v>
      </c>
      <c r="B307" t="n">
        <v>125</v>
      </c>
      <c r="C307" t="inlineStr">
        <is>
          <t xml:space="preserve">CONCLUIDO	</t>
        </is>
      </c>
      <c r="D307" t="n">
        <v>12.325</v>
      </c>
      <c r="E307" t="n">
        <v>8.109999999999999</v>
      </c>
      <c r="F307" t="n">
        <v>5.12</v>
      </c>
      <c r="G307" t="n">
        <v>61.45</v>
      </c>
      <c r="H307" t="n">
        <v>1.14</v>
      </c>
      <c r="I307" t="n">
        <v>5</v>
      </c>
      <c r="J307" t="n">
        <v>272.97</v>
      </c>
      <c r="K307" t="n">
        <v>58.47</v>
      </c>
      <c r="L307" t="n">
        <v>17.5</v>
      </c>
      <c r="M307" t="n">
        <v>3</v>
      </c>
      <c r="N307" t="n">
        <v>71.98999999999999</v>
      </c>
      <c r="O307" t="n">
        <v>33899.96</v>
      </c>
      <c r="P307" t="n">
        <v>74.02</v>
      </c>
      <c r="Q307" t="n">
        <v>202.81</v>
      </c>
      <c r="R307" t="n">
        <v>20.16</v>
      </c>
      <c r="S307" t="n">
        <v>13.89</v>
      </c>
      <c r="T307" t="n">
        <v>1452.49</v>
      </c>
      <c r="U307" t="n">
        <v>0.6899999999999999</v>
      </c>
      <c r="V307" t="n">
        <v>0.76</v>
      </c>
      <c r="W307" t="n">
        <v>0.65</v>
      </c>
      <c r="X307" t="n">
        <v>0.08</v>
      </c>
      <c r="Y307" t="n">
        <v>1</v>
      </c>
      <c r="Z307" t="n">
        <v>10</v>
      </c>
    </row>
    <row r="308">
      <c r="A308" t="n">
        <v>67</v>
      </c>
      <c r="B308" t="n">
        <v>125</v>
      </c>
      <c r="C308" t="inlineStr">
        <is>
          <t xml:space="preserve">CONCLUIDO	</t>
        </is>
      </c>
      <c r="D308" t="n">
        <v>12.4365</v>
      </c>
      <c r="E308" t="n">
        <v>8.039999999999999</v>
      </c>
      <c r="F308" t="n">
        <v>5.09</v>
      </c>
      <c r="G308" t="n">
        <v>76.42</v>
      </c>
      <c r="H308" t="n">
        <v>1.16</v>
      </c>
      <c r="I308" t="n">
        <v>4</v>
      </c>
      <c r="J308" t="n">
        <v>273.45</v>
      </c>
      <c r="K308" t="n">
        <v>58.47</v>
      </c>
      <c r="L308" t="n">
        <v>17.75</v>
      </c>
      <c r="M308" t="n">
        <v>2</v>
      </c>
      <c r="N308" t="n">
        <v>72.22</v>
      </c>
      <c r="O308" t="n">
        <v>33959.36</v>
      </c>
      <c r="P308" t="n">
        <v>73.52</v>
      </c>
      <c r="Q308" t="n">
        <v>202.81</v>
      </c>
      <c r="R308" t="n">
        <v>19.32</v>
      </c>
      <c r="S308" t="n">
        <v>13.89</v>
      </c>
      <c r="T308" t="n">
        <v>1041.86</v>
      </c>
      <c r="U308" t="n">
        <v>0.72</v>
      </c>
      <c r="V308" t="n">
        <v>0.76</v>
      </c>
      <c r="W308" t="n">
        <v>0.65</v>
      </c>
      <c r="X308" t="n">
        <v>0.06</v>
      </c>
      <c r="Y308" t="n">
        <v>1</v>
      </c>
      <c r="Z308" t="n">
        <v>10</v>
      </c>
    </row>
    <row r="309">
      <c r="A309" t="n">
        <v>68</v>
      </c>
      <c r="B309" t="n">
        <v>125</v>
      </c>
      <c r="C309" t="inlineStr">
        <is>
          <t xml:space="preserve">CONCLUIDO	</t>
        </is>
      </c>
      <c r="D309" t="n">
        <v>12.4361</v>
      </c>
      <c r="E309" t="n">
        <v>8.039999999999999</v>
      </c>
      <c r="F309" t="n">
        <v>5.1</v>
      </c>
      <c r="G309" t="n">
        <v>76.43000000000001</v>
      </c>
      <c r="H309" t="n">
        <v>1.17</v>
      </c>
      <c r="I309" t="n">
        <v>4</v>
      </c>
      <c r="J309" t="n">
        <v>273.93</v>
      </c>
      <c r="K309" t="n">
        <v>58.47</v>
      </c>
      <c r="L309" t="n">
        <v>18</v>
      </c>
      <c r="M309" t="n">
        <v>2</v>
      </c>
      <c r="N309" t="n">
        <v>72.45999999999999</v>
      </c>
      <c r="O309" t="n">
        <v>34018.85</v>
      </c>
      <c r="P309" t="n">
        <v>73.61</v>
      </c>
      <c r="Q309" t="n">
        <v>202.81</v>
      </c>
      <c r="R309" t="n">
        <v>19.41</v>
      </c>
      <c r="S309" t="n">
        <v>13.89</v>
      </c>
      <c r="T309" t="n">
        <v>1086.26</v>
      </c>
      <c r="U309" t="n">
        <v>0.72</v>
      </c>
      <c r="V309" t="n">
        <v>0.76</v>
      </c>
      <c r="W309" t="n">
        <v>0.64</v>
      </c>
      <c r="X309" t="n">
        <v>0.06</v>
      </c>
      <c r="Y309" t="n">
        <v>1</v>
      </c>
      <c r="Z309" t="n">
        <v>10</v>
      </c>
    </row>
    <row r="310">
      <c r="A310" t="n">
        <v>69</v>
      </c>
      <c r="B310" t="n">
        <v>125</v>
      </c>
      <c r="C310" t="inlineStr">
        <is>
          <t xml:space="preserve">CONCLUIDO	</t>
        </is>
      </c>
      <c r="D310" t="n">
        <v>12.4339</v>
      </c>
      <c r="E310" t="n">
        <v>8.039999999999999</v>
      </c>
      <c r="F310" t="n">
        <v>5.1</v>
      </c>
      <c r="G310" t="n">
        <v>76.45</v>
      </c>
      <c r="H310" t="n">
        <v>1.18</v>
      </c>
      <c r="I310" t="n">
        <v>4</v>
      </c>
      <c r="J310" t="n">
        <v>274.41</v>
      </c>
      <c r="K310" t="n">
        <v>58.47</v>
      </c>
      <c r="L310" t="n">
        <v>18.25</v>
      </c>
      <c r="M310" t="n">
        <v>2</v>
      </c>
      <c r="N310" t="n">
        <v>72.69</v>
      </c>
      <c r="O310" t="n">
        <v>34078.44</v>
      </c>
      <c r="P310" t="n">
        <v>73.83</v>
      </c>
      <c r="Q310" t="n">
        <v>202.83</v>
      </c>
      <c r="R310" t="n">
        <v>19.51</v>
      </c>
      <c r="S310" t="n">
        <v>13.89</v>
      </c>
      <c r="T310" t="n">
        <v>1132.52</v>
      </c>
      <c r="U310" t="n">
        <v>0.71</v>
      </c>
      <c r="V310" t="n">
        <v>0.76</v>
      </c>
      <c r="W310" t="n">
        <v>0.64</v>
      </c>
      <c r="X310" t="n">
        <v>0.06</v>
      </c>
      <c r="Y310" t="n">
        <v>1</v>
      </c>
      <c r="Z310" t="n">
        <v>10</v>
      </c>
    </row>
    <row r="311">
      <c r="A311" t="n">
        <v>70</v>
      </c>
      <c r="B311" t="n">
        <v>125</v>
      </c>
      <c r="C311" t="inlineStr">
        <is>
          <t xml:space="preserve">CONCLUIDO	</t>
        </is>
      </c>
      <c r="D311" t="n">
        <v>12.4391</v>
      </c>
      <c r="E311" t="n">
        <v>8.039999999999999</v>
      </c>
      <c r="F311" t="n">
        <v>5.09</v>
      </c>
      <c r="G311" t="n">
        <v>76.40000000000001</v>
      </c>
      <c r="H311" t="n">
        <v>1.2</v>
      </c>
      <c r="I311" t="n">
        <v>4</v>
      </c>
      <c r="J311" t="n">
        <v>274.9</v>
      </c>
      <c r="K311" t="n">
        <v>58.47</v>
      </c>
      <c r="L311" t="n">
        <v>18.5</v>
      </c>
      <c r="M311" t="n">
        <v>2</v>
      </c>
      <c r="N311" t="n">
        <v>72.92</v>
      </c>
      <c r="O311" t="n">
        <v>34138.11</v>
      </c>
      <c r="P311" t="n">
        <v>73.92</v>
      </c>
      <c r="Q311" t="n">
        <v>202.81</v>
      </c>
      <c r="R311" t="n">
        <v>19.39</v>
      </c>
      <c r="S311" t="n">
        <v>13.89</v>
      </c>
      <c r="T311" t="n">
        <v>1076.22</v>
      </c>
      <c r="U311" t="n">
        <v>0.72</v>
      </c>
      <c r="V311" t="n">
        <v>0.76</v>
      </c>
      <c r="W311" t="n">
        <v>0.64</v>
      </c>
      <c r="X311" t="n">
        <v>0.06</v>
      </c>
      <c r="Y311" t="n">
        <v>1</v>
      </c>
      <c r="Z311" t="n">
        <v>10</v>
      </c>
    </row>
    <row r="312">
      <c r="A312" t="n">
        <v>71</v>
      </c>
      <c r="B312" t="n">
        <v>125</v>
      </c>
      <c r="C312" t="inlineStr">
        <is>
          <t xml:space="preserve">CONCLUIDO	</t>
        </is>
      </c>
      <c r="D312" t="n">
        <v>12.4266</v>
      </c>
      <c r="E312" t="n">
        <v>8.050000000000001</v>
      </c>
      <c r="F312" t="n">
        <v>5.1</v>
      </c>
      <c r="G312" t="n">
        <v>76.52</v>
      </c>
      <c r="H312" t="n">
        <v>1.21</v>
      </c>
      <c r="I312" t="n">
        <v>4</v>
      </c>
      <c r="J312" t="n">
        <v>275.38</v>
      </c>
      <c r="K312" t="n">
        <v>58.47</v>
      </c>
      <c r="L312" t="n">
        <v>18.75</v>
      </c>
      <c r="M312" t="n">
        <v>2</v>
      </c>
      <c r="N312" t="n">
        <v>73.16</v>
      </c>
      <c r="O312" t="n">
        <v>34197.87</v>
      </c>
      <c r="P312" t="n">
        <v>74.09999999999999</v>
      </c>
      <c r="Q312" t="n">
        <v>202.81</v>
      </c>
      <c r="R312" t="n">
        <v>19.55</v>
      </c>
      <c r="S312" t="n">
        <v>13.89</v>
      </c>
      <c r="T312" t="n">
        <v>1155.11</v>
      </c>
      <c r="U312" t="n">
        <v>0.71</v>
      </c>
      <c r="V312" t="n">
        <v>0.76</v>
      </c>
      <c r="W312" t="n">
        <v>0.65</v>
      </c>
      <c r="X312" t="n">
        <v>0.06</v>
      </c>
      <c r="Y312" t="n">
        <v>1</v>
      </c>
      <c r="Z312" t="n">
        <v>10</v>
      </c>
    </row>
    <row r="313">
      <c r="A313" t="n">
        <v>72</v>
      </c>
      <c r="B313" t="n">
        <v>125</v>
      </c>
      <c r="C313" t="inlineStr">
        <is>
          <t xml:space="preserve">CONCLUIDO	</t>
        </is>
      </c>
      <c r="D313" t="n">
        <v>12.4292</v>
      </c>
      <c r="E313" t="n">
        <v>8.050000000000001</v>
      </c>
      <c r="F313" t="n">
        <v>5.1</v>
      </c>
      <c r="G313" t="n">
        <v>76.5</v>
      </c>
      <c r="H313" t="n">
        <v>1.23</v>
      </c>
      <c r="I313" t="n">
        <v>4</v>
      </c>
      <c r="J313" t="n">
        <v>275.87</v>
      </c>
      <c r="K313" t="n">
        <v>58.47</v>
      </c>
      <c r="L313" t="n">
        <v>19</v>
      </c>
      <c r="M313" t="n">
        <v>2</v>
      </c>
      <c r="N313" t="n">
        <v>73.39</v>
      </c>
      <c r="O313" t="n">
        <v>34257.73</v>
      </c>
      <c r="P313" t="n">
        <v>74.09</v>
      </c>
      <c r="Q313" t="n">
        <v>202.82</v>
      </c>
      <c r="R313" t="n">
        <v>19.53</v>
      </c>
      <c r="S313" t="n">
        <v>13.89</v>
      </c>
      <c r="T313" t="n">
        <v>1146.49</v>
      </c>
      <c r="U313" t="n">
        <v>0.71</v>
      </c>
      <c r="V313" t="n">
        <v>0.76</v>
      </c>
      <c r="W313" t="n">
        <v>0.64</v>
      </c>
      <c r="X313" t="n">
        <v>0.06</v>
      </c>
      <c r="Y313" t="n">
        <v>1</v>
      </c>
      <c r="Z313" t="n">
        <v>10</v>
      </c>
    </row>
    <row r="314">
      <c r="A314" t="n">
        <v>73</v>
      </c>
      <c r="B314" t="n">
        <v>125</v>
      </c>
      <c r="C314" t="inlineStr">
        <is>
          <t xml:space="preserve">CONCLUIDO	</t>
        </is>
      </c>
      <c r="D314" t="n">
        <v>12.4236</v>
      </c>
      <c r="E314" t="n">
        <v>8.050000000000001</v>
      </c>
      <c r="F314" t="n">
        <v>5.1</v>
      </c>
      <c r="G314" t="n">
        <v>76.55</v>
      </c>
      <c r="H314" t="n">
        <v>1.24</v>
      </c>
      <c r="I314" t="n">
        <v>4</v>
      </c>
      <c r="J314" t="n">
        <v>276.35</v>
      </c>
      <c r="K314" t="n">
        <v>58.47</v>
      </c>
      <c r="L314" t="n">
        <v>19.25</v>
      </c>
      <c r="M314" t="n">
        <v>2</v>
      </c>
      <c r="N314" t="n">
        <v>73.63</v>
      </c>
      <c r="O314" t="n">
        <v>34317.68</v>
      </c>
      <c r="P314" t="n">
        <v>74.15000000000001</v>
      </c>
      <c r="Q314" t="n">
        <v>202.81</v>
      </c>
      <c r="R314" t="n">
        <v>19.65</v>
      </c>
      <c r="S314" t="n">
        <v>13.89</v>
      </c>
      <c r="T314" t="n">
        <v>1204.2</v>
      </c>
      <c r="U314" t="n">
        <v>0.71</v>
      </c>
      <c r="V314" t="n">
        <v>0.76</v>
      </c>
      <c r="W314" t="n">
        <v>0.65</v>
      </c>
      <c r="X314" t="n">
        <v>0.07000000000000001</v>
      </c>
      <c r="Y314" t="n">
        <v>1</v>
      </c>
      <c r="Z314" t="n">
        <v>10</v>
      </c>
    </row>
    <row r="315">
      <c r="A315" t="n">
        <v>74</v>
      </c>
      <c r="B315" t="n">
        <v>125</v>
      </c>
      <c r="C315" t="inlineStr">
        <is>
          <t xml:space="preserve">CONCLUIDO	</t>
        </is>
      </c>
      <c r="D315" t="n">
        <v>12.4314</v>
      </c>
      <c r="E315" t="n">
        <v>8.039999999999999</v>
      </c>
      <c r="F315" t="n">
        <v>5.1</v>
      </c>
      <c r="G315" t="n">
        <v>76.47</v>
      </c>
      <c r="H315" t="n">
        <v>1.25</v>
      </c>
      <c r="I315" t="n">
        <v>4</v>
      </c>
      <c r="J315" t="n">
        <v>276.84</v>
      </c>
      <c r="K315" t="n">
        <v>58.47</v>
      </c>
      <c r="L315" t="n">
        <v>19.5</v>
      </c>
      <c r="M315" t="n">
        <v>2</v>
      </c>
      <c r="N315" t="n">
        <v>73.87</v>
      </c>
      <c r="O315" t="n">
        <v>34377.72</v>
      </c>
      <c r="P315" t="n">
        <v>73.90000000000001</v>
      </c>
      <c r="Q315" t="n">
        <v>202.81</v>
      </c>
      <c r="R315" t="n">
        <v>19.6</v>
      </c>
      <c r="S315" t="n">
        <v>13.89</v>
      </c>
      <c r="T315" t="n">
        <v>1178.85</v>
      </c>
      <c r="U315" t="n">
        <v>0.71</v>
      </c>
      <c r="V315" t="n">
        <v>0.76</v>
      </c>
      <c r="W315" t="n">
        <v>0.64</v>
      </c>
      <c r="X315" t="n">
        <v>0.06</v>
      </c>
      <c r="Y315" t="n">
        <v>1</v>
      </c>
      <c r="Z315" t="n">
        <v>10</v>
      </c>
    </row>
    <row r="316">
      <c r="A316" t="n">
        <v>75</v>
      </c>
      <c r="B316" t="n">
        <v>125</v>
      </c>
      <c r="C316" t="inlineStr">
        <is>
          <t xml:space="preserve">CONCLUIDO	</t>
        </is>
      </c>
      <c r="D316" t="n">
        <v>12.4391</v>
      </c>
      <c r="E316" t="n">
        <v>8.039999999999999</v>
      </c>
      <c r="F316" t="n">
        <v>5.09</v>
      </c>
      <c r="G316" t="n">
        <v>76.40000000000001</v>
      </c>
      <c r="H316" t="n">
        <v>1.27</v>
      </c>
      <c r="I316" t="n">
        <v>4</v>
      </c>
      <c r="J316" t="n">
        <v>277.33</v>
      </c>
      <c r="K316" t="n">
        <v>58.47</v>
      </c>
      <c r="L316" t="n">
        <v>19.75</v>
      </c>
      <c r="M316" t="n">
        <v>2</v>
      </c>
      <c r="N316" t="n">
        <v>74.09999999999999</v>
      </c>
      <c r="O316" t="n">
        <v>34437.85</v>
      </c>
      <c r="P316" t="n">
        <v>73.95999999999999</v>
      </c>
      <c r="Q316" t="n">
        <v>202.81</v>
      </c>
      <c r="R316" t="n">
        <v>19.36</v>
      </c>
      <c r="S316" t="n">
        <v>13.89</v>
      </c>
      <c r="T316" t="n">
        <v>1058.88</v>
      </c>
      <c r="U316" t="n">
        <v>0.72</v>
      </c>
      <c r="V316" t="n">
        <v>0.76</v>
      </c>
      <c r="W316" t="n">
        <v>0.64</v>
      </c>
      <c r="X316" t="n">
        <v>0.06</v>
      </c>
      <c r="Y316" t="n">
        <v>1</v>
      </c>
      <c r="Z316" t="n">
        <v>10</v>
      </c>
    </row>
    <row r="317">
      <c r="A317" t="n">
        <v>76</v>
      </c>
      <c r="B317" t="n">
        <v>125</v>
      </c>
      <c r="C317" t="inlineStr">
        <is>
          <t xml:space="preserve">CONCLUIDO	</t>
        </is>
      </c>
      <c r="D317" t="n">
        <v>12.4271</v>
      </c>
      <c r="E317" t="n">
        <v>8.050000000000001</v>
      </c>
      <c r="F317" t="n">
        <v>5.1</v>
      </c>
      <c r="G317" t="n">
        <v>76.52</v>
      </c>
      <c r="H317" t="n">
        <v>1.28</v>
      </c>
      <c r="I317" t="n">
        <v>4</v>
      </c>
      <c r="J317" t="n">
        <v>277.82</v>
      </c>
      <c r="K317" t="n">
        <v>58.47</v>
      </c>
      <c r="L317" t="n">
        <v>20</v>
      </c>
      <c r="M317" t="n">
        <v>2</v>
      </c>
      <c r="N317" t="n">
        <v>74.34</v>
      </c>
      <c r="O317" t="n">
        <v>34498.07</v>
      </c>
      <c r="P317" t="n">
        <v>73.94</v>
      </c>
      <c r="Q317" t="n">
        <v>202.81</v>
      </c>
      <c r="R317" t="n">
        <v>19.51</v>
      </c>
      <c r="S317" t="n">
        <v>13.89</v>
      </c>
      <c r="T317" t="n">
        <v>1134.21</v>
      </c>
      <c r="U317" t="n">
        <v>0.71</v>
      </c>
      <c r="V317" t="n">
        <v>0.76</v>
      </c>
      <c r="W317" t="n">
        <v>0.65</v>
      </c>
      <c r="X317" t="n">
        <v>0.06</v>
      </c>
      <c r="Y317" t="n">
        <v>1</v>
      </c>
      <c r="Z317" t="n">
        <v>10</v>
      </c>
    </row>
    <row r="318">
      <c r="A318" t="n">
        <v>77</v>
      </c>
      <c r="B318" t="n">
        <v>125</v>
      </c>
      <c r="C318" t="inlineStr">
        <is>
          <t xml:space="preserve">CONCLUIDO	</t>
        </is>
      </c>
      <c r="D318" t="n">
        <v>12.4292</v>
      </c>
      <c r="E318" t="n">
        <v>8.050000000000001</v>
      </c>
      <c r="F318" t="n">
        <v>5.1</v>
      </c>
      <c r="G318" t="n">
        <v>76.5</v>
      </c>
      <c r="H318" t="n">
        <v>1.3</v>
      </c>
      <c r="I318" t="n">
        <v>4</v>
      </c>
      <c r="J318" t="n">
        <v>278.3</v>
      </c>
      <c r="K318" t="n">
        <v>58.47</v>
      </c>
      <c r="L318" t="n">
        <v>20.25</v>
      </c>
      <c r="M318" t="n">
        <v>2</v>
      </c>
      <c r="N318" t="n">
        <v>74.58</v>
      </c>
      <c r="O318" t="n">
        <v>34558.39</v>
      </c>
      <c r="P318" t="n">
        <v>73.73</v>
      </c>
      <c r="Q318" t="n">
        <v>202.81</v>
      </c>
      <c r="R318" t="n">
        <v>19.46</v>
      </c>
      <c r="S318" t="n">
        <v>13.89</v>
      </c>
      <c r="T318" t="n">
        <v>1111.8</v>
      </c>
      <c r="U318" t="n">
        <v>0.71</v>
      </c>
      <c r="V318" t="n">
        <v>0.76</v>
      </c>
      <c r="W318" t="n">
        <v>0.65</v>
      </c>
      <c r="X318" t="n">
        <v>0.06</v>
      </c>
      <c r="Y318" t="n">
        <v>1</v>
      </c>
      <c r="Z318" t="n">
        <v>10</v>
      </c>
    </row>
    <row r="319">
      <c r="A319" t="n">
        <v>78</v>
      </c>
      <c r="B319" t="n">
        <v>125</v>
      </c>
      <c r="C319" t="inlineStr">
        <is>
          <t xml:space="preserve">CONCLUIDO	</t>
        </is>
      </c>
      <c r="D319" t="n">
        <v>12.4335</v>
      </c>
      <c r="E319" t="n">
        <v>8.039999999999999</v>
      </c>
      <c r="F319" t="n">
        <v>5.1</v>
      </c>
      <c r="G319" t="n">
        <v>76.45</v>
      </c>
      <c r="H319" t="n">
        <v>1.31</v>
      </c>
      <c r="I319" t="n">
        <v>4</v>
      </c>
      <c r="J319" t="n">
        <v>278.79</v>
      </c>
      <c r="K319" t="n">
        <v>58.47</v>
      </c>
      <c r="L319" t="n">
        <v>20.5</v>
      </c>
      <c r="M319" t="n">
        <v>2</v>
      </c>
      <c r="N319" t="n">
        <v>74.81999999999999</v>
      </c>
      <c r="O319" t="n">
        <v>34618.81</v>
      </c>
      <c r="P319" t="n">
        <v>73.48</v>
      </c>
      <c r="Q319" t="n">
        <v>202.81</v>
      </c>
      <c r="R319" t="n">
        <v>19.51</v>
      </c>
      <c r="S319" t="n">
        <v>13.89</v>
      </c>
      <c r="T319" t="n">
        <v>1136.7</v>
      </c>
      <c r="U319" t="n">
        <v>0.71</v>
      </c>
      <c r="V319" t="n">
        <v>0.76</v>
      </c>
      <c r="W319" t="n">
        <v>0.64</v>
      </c>
      <c r="X319" t="n">
        <v>0.06</v>
      </c>
      <c r="Y319" t="n">
        <v>1</v>
      </c>
      <c r="Z319" t="n">
        <v>10</v>
      </c>
    </row>
    <row r="320">
      <c r="A320" t="n">
        <v>79</v>
      </c>
      <c r="B320" t="n">
        <v>125</v>
      </c>
      <c r="C320" t="inlineStr">
        <is>
          <t xml:space="preserve">CONCLUIDO	</t>
        </is>
      </c>
      <c r="D320" t="n">
        <v>12.4417</v>
      </c>
      <c r="E320" t="n">
        <v>8.039999999999999</v>
      </c>
      <c r="F320" t="n">
        <v>5.09</v>
      </c>
      <c r="G320" t="n">
        <v>76.38</v>
      </c>
      <c r="H320" t="n">
        <v>1.32</v>
      </c>
      <c r="I320" t="n">
        <v>4</v>
      </c>
      <c r="J320" t="n">
        <v>279.28</v>
      </c>
      <c r="K320" t="n">
        <v>58.47</v>
      </c>
      <c r="L320" t="n">
        <v>20.75</v>
      </c>
      <c r="M320" t="n">
        <v>2</v>
      </c>
      <c r="N320" t="n">
        <v>75.06</v>
      </c>
      <c r="O320" t="n">
        <v>34679.32</v>
      </c>
      <c r="P320" t="n">
        <v>73.23999999999999</v>
      </c>
      <c r="Q320" t="n">
        <v>202.81</v>
      </c>
      <c r="R320" t="n">
        <v>19.3</v>
      </c>
      <c r="S320" t="n">
        <v>13.89</v>
      </c>
      <c r="T320" t="n">
        <v>1030.18</v>
      </c>
      <c r="U320" t="n">
        <v>0.72</v>
      </c>
      <c r="V320" t="n">
        <v>0.76</v>
      </c>
      <c r="W320" t="n">
        <v>0.64</v>
      </c>
      <c r="X320" t="n">
        <v>0.05</v>
      </c>
      <c r="Y320" t="n">
        <v>1</v>
      </c>
      <c r="Z320" t="n">
        <v>10</v>
      </c>
    </row>
    <row r="321">
      <c r="A321" t="n">
        <v>80</v>
      </c>
      <c r="B321" t="n">
        <v>125</v>
      </c>
      <c r="C321" t="inlineStr">
        <is>
          <t xml:space="preserve">CONCLUIDO	</t>
        </is>
      </c>
      <c r="D321" t="n">
        <v>12.4331</v>
      </c>
      <c r="E321" t="n">
        <v>8.039999999999999</v>
      </c>
      <c r="F321" t="n">
        <v>5.1</v>
      </c>
      <c r="G321" t="n">
        <v>76.45999999999999</v>
      </c>
      <c r="H321" t="n">
        <v>1.34</v>
      </c>
      <c r="I321" t="n">
        <v>4</v>
      </c>
      <c r="J321" t="n">
        <v>279.78</v>
      </c>
      <c r="K321" t="n">
        <v>58.47</v>
      </c>
      <c r="L321" t="n">
        <v>21</v>
      </c>
      <c r="M321" t="n">
        <v>2</v>
      </c>
      <c r="N321" t="n">
        <v>75.3</v>
      </c>
      <c r="O321" t="n">
        <v>34739.92</v>
      </c>
      <c r="P321" t="n">
        <v>73.18000000000001</v>
      </c>
      <c r="Q321" t="n">
        <v>202.81</v>
      </c>
      <c r="R321" t="n">
        <v>19.44</v>
      </c>
      <c r="S321" t="n">
        <v>13.89</v>
      </c>
      <c r="T321" t="n">
        <v>1102.29</v>
      </c>
      <c r="U321" t="n">
        <v>0.71</v>
      </c>
      <c r="V321" t="n">
        <v>0.76</v>
      </c>
      <c r="W321" t="n">
        <v>0.64</v>
      </c>
      <c r="X321" t="n">
        <v>0.06</v>
      </c>
      <c r="Y321" t="n">
        <v>1</v>
      </c>
      <c r="Z321" t="n">
        <v>10</v>
      </c>
    </row>
    <row r="322">
      <c r="A322" t="n">
        <v>81</v>
      </c>
      <c r="B322" t="n">
        <v>125</v>
      </c>
      <c r="C322" t="inlineStr">
        <is>
          <t xml:space="preserve">CONCLUIDO	</t>
        </is>
      </c>
      <c r="D322" t="n">
        <v>12.4468</v>
      </c>
      <c r="E322" t="n">
        <v>8.029999999999999</v>
      </c>
      <c r="F322" t="n">
        <v>5.09</v>
      </c>
      <c r="G322" t="n">
        <v>76.33</v>
      </c>
      <c r="H322" t="n">
        <v>1.35</v>
      </c>
      <c r="I322" t="n">
        <v>4</v>
      </c>
      <c r="J322" t="n">
        <v>280.27</v>
      </c>
      <c r="K322" t="n">
        <v>58.47</v>
      </c>
      <c r="L322" t="n">
        <v>21.25</v>
      </c>
      <c r="M322" t="n">
        <v>2</v>
      </c>
      <c r="N322" t="n">
        <v>75.54000000000001</v>
      </c>
      <c r="O322" t="n">
        <v>34800.62</v>
      </c>
      <c r="P322" t="n">
        <v>72.87</v>
      </c>
      <c r="Q322" t="n">
        <v>202.81</v>
      </c>
      <c r="R322" t="n">
        <v>19.21</v>
      </c>
      <c r="S322" t="n">
        <v>13.89</v>
      </c>
      <c r="T322" t="n">
        <v>985.3</v>
      </c>
      <c r="U322" t="n">
        <v>0.72</v>
      </c>
      <c r="V322" t="n">
        <v>0.76</v>
      </c>
      <c r="W322" t="n">
        <v>0.64</v>
      </c>
      <c r="X322" t="n">
        <v>0.05</v>
      </c>
      <c r="Y322" t="n">
        <v>1</v>
      </c>
      <c r="Z322" t="n">
        <v>10</v>
      </c>
    </row>
    <row r="323">
      <c r="A323" t="n">
        <v>82</v>
      </c>
      <c r="B323" t="n">
        <v>125</v>
      </c>
      <c r="C323" t="inlineStr">
        <is>
          <t xml:space="preserve">CONCLUIDO	</t>
        </is>
      </c>
      <c r="D323" t="n">
        <v>12.4365</v>
      </c>
      <c r="E323" t="n">
        <v>8.039999999999999</v>
      </c>
      <c r="F323" t="n">
        <v>5.09</v>
      </c>
      <c r="G323" t="n">
        <v>76.42</v>
      </c>
      <c r="H323" t="n">
        <v>1.36</v>
      </c>
      <c r="I323" t="n">
        <v>4</v>
      </c>
      <c r="J323" t="n">
        <v>280.76</v>
      </c>
      <c r="K323" t="n">
        <v>58.47</v>
      </c>
      <c r="L323" t="n">
        <v>21.5</v>
      </c>
      <c r="M323" t="n">
        <v>2</v>
      </c>
      <c r="N323" t="n">
        <v>75.79000000000001</v>
      </c>
      <c r="O323" t="n">
        <v>34861.41</v>
      </c>
      <c r="P323" t="n">
        <v>72.75</v>
      </c>
      <c r="Q323" t="n">
        <v>202.81</v>
      </c>
      <c r="R323" t="n">
        <v>19.41</v>
      </c>
      <c r="S323" t="n">
        <v>13.89</v>
      </c>
      <c r="T323" t="n">
        <v>1083.61</v>
      </c>
      <c r="U323" t="n">
        <v>0.72</v>
      </c>
      <c r="V323" t="n">
        <v>0.76</v>
      </c>
      <c r="W323" t="n">
        <v>0.64</v>
      </c>
      <c r="X323" t="n">
        <v>0.06</v>
      </c>
      <c r="Y323" t="n">
        <v>1</v>
      </c>
      <c r="Z323" t="n">
        <v>10</v>
      </c>
    </row>
    <row r="324">
      <c r="A324" t="n">
        <v>83</v>
      </c>
      <c r="B324" t="n">
        <v>125</v>
      </c>
      <c r="C324" t="inlineStr">
        <is>
          <t xml:space="preserve">CONCLUIDO	</t>
        </is>
      </c>
      <c r="D324" t="n">
        <v>12.4404</v>
      </c>
      <c r="E324" t="n">
        <v>8.039999999999999</v>
      </c>
      <c r="F324" t="n">
        <v>5.09</v>
      </c>
      <c r="G324" t="n">
        <v>76.39</v>
      </c>
      <c r="H324" t="n">
        <v>1.38</v>
      </c>
      <c r="I324" t="n">
        <v>4</v>
      </c>
      <c r="J324" t="n">
        <v>281.25</v>
      </c>
      <c r="K324" t="n">
        <v>58.47</v>
      </c>
      <c r="L324" t="n">
        <v>21.75</v>
      </c>
      <c r="M324" t="n">
        <v>2</v>
      </c>
      <c r="N324" t="n">
        <v>76.03</v>
      </c>
      <c r="O324" t="n">
        <v>34922.31</v>
      </c>
      <c r="P324" t="n">
        <v>72.44</v>
      </c>
      <c r="Q324" t="n">
        <v>202.81</v>
      </c>
      <c r="R324" t="n">
        <v>19.39</v>
      </c>
      <c r="S324" t="n">
        <v>13.89</v>
      </c>
      <c r="T324" t="n">
        <v>1072.45</v>
      </c>
      <c r="U324" t="n">
        <v>0.72</v>
      </c>
      <c r="V324" t="n">
        <v>0.76</v>
      </c>
      <c r="W324" t="n">
        <v>0.64</v>
      </c>
      <c r="X324" t="n">
        <v>0.05</v>
      </c>
      <c r="Y324" t="n">
        <v>1</v>
      </c>
      <c r="Z324" t="n">
        <v>10</v>
      </c>
    </row>
    <row r="325">
      <c r="A325" t="n">
        <v>84</v>
      </c>
      <c r="B325" t="n">
        <v>125</v>
      </c>
      <c r="C325" t="inlineStr">
        <is>
          <t xml:space="preserve">CONCLUIDO	</t>
        </is>
      </c>
      <c r="D325" t="n">
        <v>12.4425</v>
      </c>
      <c r="E325" t="n">
        <v>8.039999999999999</v>
      </c>
      <c r="F325" t="n">
        <v>5.09</v>
      </c>
      <c r="G325" t="n">
        <v>76.37</v>
      </c>
      <c r="H325" t="n">
        <v>1.39</v>
      </c>
      <c r="I325" t="n">
        <v>4</v>
      </c>
      <c r="J325" t="n">
        <v>281.75</v>
      </c>
      <c r="K325" t="n">
        <v>58.47</v>
      </c>
      <c r="L325" t="n">
        <v>22</v>
      </c>
      <c r="M325" t="n">
        <v>2</v>
      </c>
      <c r="N325" t="n">
        <v>76.28</v>
      </c>
      <c r="O325" t="n">
        <v>34983.29</v>
      </c>
      <c r="P325" t="n">
        <v>72.05</v>
      </c>
      <c r="Q325" t="n">
        <v>202.82</v>
      </c>
      <c r="R325" t="n">
        <v>19.22</v>
      </c>
      <c r="S325" t="n">
        <v>13.89</v>
      </c>
      <c r="T325" t="n">
        <v>988.3200000000001</v>
      </c>
      <c r="U325" t="n">
        <v>0.72</v>
      </c>
      <c r="V325" t="n">
        <v>0.76</v>
      </c>
      <c r="W325" t="n">
        <v>0.64</v>
      </c>
      <c r="X325" t="n">
        <v>0.05</v>
      </c>
      <c r="Y325" t="n">
        <v>1</v>
      </c>
      <c r="Z325" t="n">
        <v>10</v>
      </c>
    </row>
    <row r="326">
      <c r="A326" t="n">
        <v>85</v>
      </c>
      <c r="B326" t="n">
        <v>125</v>
      </c>
      <c r="C326" t="inlineStr">
        <is>
          <t xml:space="preserve">CONCLUIDO	</t>
        </is>
      </c>
      <c r="D326" t="n">
        <v>12.4507</v>
      </c>
      <c r="E326" t="n">
        <v>8.029999999999999</v>
      </c>
      <c r="F326" t="n">
        <v>5.09</v>
      </c>
      <c r="G326" t="n">
        <v>76.29000000000001</v>
      </c>
      <c r="H326" t="n">
        <v>1.4</v>
      </c>
      <c r="I326" t="n">
        <v>4</v>
      </c>
      <c r="J326" t="n">
        <v>282.24</v>
      </c>
      <c r="K326" t="n">
        <v>58.47</v>
      </c>
      <c r="L326" t="n">
        <v>22.25</v>
      </c>
      <c r="M326" t="n">
        <v>2</v>
      </c>
      <c r="N326" t="n">
        <v>76.52</v>
      </c>
      <c r="O326" t="n">
        <v>35044.38</v>
      </c>
      <c r="P326" t="n">
        <v>71.64</v>
      </c>
      <c r="Q326" t="n">
        <v>202.81</v>
      </c>
      <c r="R326" t="n">
        <v>19.12</v>
      </c>
      <c r="S326" t="n">
        <v>13.89</v>
      </c>
      <c r="T326" t="n">
        <v>942.09</v>
      </c>
      <c r="U326" t="n">
        <v>0.73</v>
      </c>
      <c r="V326" t="n">
        <v>0.76</v>
      </c>
      <c r="W326" t="n">
        <v>0.64</v>
      </c>
      <c r="X326" t="n">
        <v>0.05</v>
      </c>
      <c r="Y326" t="n">
        <v>1</v>
      </c>
      <c r="Z326" t="n">
        <v>10</v>
      </c>
    </row>
    <row r="327">
      <c r="A327" t="n">
        <v>86</v>
      </c>
      <c r="B327" t="n">
        <v>125</v>
      </c>
      <c r="C327" t="inlineStr">
        <is>
          <t xml:space="preserve">CONCLUIDO	</t>
        </is>
      </c>
      <c r="D327" t="n">
        <v>12.4404</v>
      </c>
      <c r="E327" t="n">
        <v>8.039999999999999</v>
      </c>
      <c r="F327" t="n">
        <v>5.09</v>
      </c>
      <c r="G327" t="n">
        <v>76.39</v>
      </c>
      <c r="H327" t="n">
        <v>1.42</v>
      </c>
      <c r="I327" t="n">
        <v>4</v>
      </c>
      <c r="J327" t="n">
        <v>282.74</v>
      </c>
      <c r="K327" t="n">
        <v>58.47</v>
      </c>
      <c r="L327" t="n">
        <v>22.5</v>
      </c>
      <c r="M327" t="n">
        <v>2</v>
      </c>
      <c r="N327" t="n">
        <v>76.77</v>
      </c>
      <c r="O327" t="n">
        <v>35105.56</v>
      </c>
      <c r="P327" t="n">
        <v>71.59999999999999</v>
      </c>
      <c r="Q327" t="n">
        <v>202.81</v>
      </c>
      <c r="R327" t="n">
        <v>19.25</v>
      </c>
      <c r="S327" t="n">
        <v>13.89</v>
      </c>
      <c r="T327" t="n">
        <v>1003.14</v>
      </c>
      <c r="U327" t="n">
        <v>0.72</v>
      </c>
      <c r="V327" t="n">
        <v>0.76</v>
      </c>
      <c r="W327" t="n">
        <v>0.64</v>
      </c>
      <c r="X327" t="n">
        <v>0.05</v>
      </c>
      <c r="Y327" t="n">
        <v>1</v>
      </c>
      <c r="Z327" t="n">
        <v>10</v>
      </c>
    </row>
    <row r="328">
      <c r="A328" t="n">
        <v>87</v>
      </c>
      <c r="B328" t="n">
        <v>125</v>
      </c>
      <c r="C328" t="inlineStr">
        <is>
          <t xml:space="preserve">CONCLUIDO	</t>
        </is>
      </c>
      <c r="D328" t="n">
        <v>12.4451</v>
      </c>
      <c r="E328" t="n">
        <v>8.039999999999999</v>
      </c>
      <c r="F328" t="n">
        <v>5.09</v>
      </c>
      <c r="G328" t="n">
        <v>76.34</v>
      </c>
      <c r="H328" t="n">
        <v>1.43</v>
      </c>
      <c r="I328" t="n">
        <v>4</v>
      </c>
      <c r="J328" t="n">
        <v>283.24</v>
      </c>
      <c r="K328" t="n">
        <v>58.47</v>
      </c>
      <c r="L328" t="n">
        <v>22.75</v>
      </c>
      <c r="M328" t="n">
        <v>2</v>
      </c>
      <c r="N328" t="n">
        <v>77.01000000000001</v>
      </c>
      <c r="O328" t="n">
        <v>35166.85</v>
      </c>
      <c r="P328" t="n">
        <v>71.37</v>
      </c>
      <c r="Q328" t="n">
        <v>202.82</v>
      </c>
      <c r="R328" t="n">
        <v>19.2</v>
      </c>
      <c r="S328" t="n">
        <v>13.89</v>
      </c>
      <c r="T328" t="n">
        <v>978.5599999999999</v>
      </c>
      <c r="U328" t="n">
        <v>0.72</v>
      </c>
      <c r="V328" t="n">
        <v>0.76</v>
      </c>
      <c r="W328" t="n">
        <v>0.64</v>
      </c>
      <c r="X328" t="n">
        <v>0.05</v>
      </c>
      <c r="Y328" t="n">
        <v>1</v>
      </c>
      <c r="Z328" t="n">
        <v>10</v>
      </c>
    </row>
    <row r="329">
      <c r="A329" t="n">
        <v>88</v>
      </c>
      <c r="B329" t="n">
        <v>125</v>
      </c>
      <c r="C329" t="inlineStr">
        <is>
          <t xml:space="preserve">CONCLUIDO	</t>
        </is>
      </c>
      <c r="D329" t="n">
        <v>12.4464</v>
      </c>
      <c r="E329" t="n">
        <v>8.029999999999999</v>
      </c>
      <c r="F329" t="n">
        <v>5.09</v>
      </c>
      <c r="G329" t="n">
        <v>76.33</v>
      </c>
      <c r="H329" t="n">
        <v>1.44</v>
      </c>
      <c r="I329" t="n">
        <v>4</v>
      </c>
      <c r="J329" t="n">
        <v>283.74</v>
      </c>
      <c r="K329" t="n">
        <v>58.47</v>
      </c>
      <c r="L329" t="n">
        <v>23</v>
      </c>
      <c r="M329" t="n">
        <v>2</v>
      </c>
      <c r="N329" t="n">
        <v>77.26000000000001</v>
      </c>
      <c r="O329" t="n">
        <v>35228.23</v>
      </c>
      <c r="P329" t="n">
        <v>71.18000000000001</v>
      </c>
      <c r="Q329" t="n">
        <v>202.81</v>
      </c>
      <c r="R329" t="n">
        <v>19.15</v>
      </c>
      <c r="S329" t="n">
        <v>13.89</v>
      </c>
      <c r="T329" t="n">
        <v>956.9400000000001</v>
      </c>
      <c r="U329" t="n">
        <v>0.73</v>
      </c>
      <c r="V329" t="n">
        <v>0.76</v>
      </c>
      <c r="W329" t="n">
        <v>0.64</v>
      </c>
      <c r="X329" t="n">
        <v>0.05</v>
      </c>
      <c r="Y329" t="n">
        <v>1</v>
      </c>
      <c r="Z329" t="n">
        <v>10</v>
      </c>
    </row>
    <row r="330">
      <c r="A330" t="n">
        <v>89</v>
      </c>
      <c r="B330" t="n">
        <v>125</v>
      </c>
      <c r="C330" t="inlineStr">
        <is>
          <t xml:space="preserve">CONCLUIDO	</t>
        </is>
      </c>
      <c r="D330" t="n">
        <v>12.4494</v>
      </c>
      <c r="E330" t="n">
        <v>8.029999999999999</v>
      </c>
      <c r="F330" t="n">
        <v>5.09</v>
      </c>
      <c r="G330" t="n">
        <v>76.3</v>
      </c>
      <c r="H330" t="n">
        <v>1.46</v>
      </c>
      <c r="I330" t="n">
        <v>4</v>
      </c>
      <c r="J330" t="n">
        <v>284.23</v>
      </c>
      <c r="K330" t="n">
        <v>58.47</v>
      </c>
      <c r="L330" t="n">
        <v>23.25</v>
      </c>
      <c r="M330" t="n">
        <v>2</v>
      </c>
      <c r="N330" t="n">
        <v>77.51000000000001</v>
      </c>
      <c r="O330" t="n">
        <v>35289.71</v>
      </c>
      <c r="P330" t="n">
        <v>70.8</v>
      </c>
      <c r="Q330" t="n">
        <v>202.81</v>
      </c>
      <c r="R330" t="n">
        <v>19.08</v>
      </c>
      <c r="S330" t="n">
        <v>13.89</v>
      </c>
      <c r="T330" t="n">
        <v>921.0599999999999</v>
      </c>
      <c r="U330" t="n">
        <v>0.73</v>
      </c>
      <c r="V330" t="n">
        <v>0.76</v>
      </c>
      <c r="W330" t="n">
        <v>0.64</v>
      </c>
      <c r="X330" t="n">
        <v>0.05</v>
      </c>
      <c r="Y330" t="n">
        <v>1</v>
      </c>
      <c r="Z330" t="n">
        <v>10</v>
      </c>
    </row>
    <row r="331">
      <c r="A331" t="n">
        <v>90</v>
      </c>
      <c r="B331" t="n">
        <v>125</v>
      </c>
      <c r="C331" t="inlineStr">
        <is>
          <t xml:space="preserve">CONCLUIDO	</t>
        </is>
      </c>
      <c r="D331" t="n">
        <v>12.4511</v>
      </c>
      <c r="E331" t="n">
        <v>8.029999999999999</v>
      </c>
      <c r="F331" t="n">
        <v>5.09</v>
      </c>
      <c r="G331" t="n">
        <v>76.28</v>
      </c>
      <c r="H331" t="n">
        <v>1.47</v>
      </c>
      <c r="I331" t="n">
        <v>4</v>
      </c>
      <c r="J331" t="n">
        <v>284.73</v>
      </c>
      <c r="K331" t="n">
        <v>58.47</v>
      </c>
      <c r="L331" t="n">
        <v>23.5</v>
      </c>
      <c r="M331" t="n">
        <v>2</v>
      </c>
      <c r="N331" t="n">
        <v>77.76000000000001</v>
      </c>
      <c r="O331" t="n">
        <v>35351.29</v>
      </c>
      <c r="P331" t="n">
        <v>70.62</v>
      </c>
      <c r="Q331" t="n">
        <v>202.81</v>
      </c>
      <c r="R331" t="n">
        <v>19.09</v>
      </c>
      <c r="S331" t="n">
        <v>13.89</v>
      </c>
      <c r="T331" t="n">
        <v>926.0599999999999</v>
      </c>
      <c r="U331" t="n">
        <v>0.73</v>
      </c>
      <c r="V331" t="n">
        <v>0.76</v>
      </c>
      <c r="W331" t="n">
        <v>0.64</v>
      </c>
      <c r="X331" t="n">
        <v>0.05</v>
      </c>
      <c r="Y331" t="n">
        <v>1</v>
      </c>
      <c r="Z331" t="n">
        <v>10</v>
      </c>
    </row>
    <row r="332">
      <c r="A332" t="n">
        <v>91</v>
      </c>
      <c r="B332" t="n">
        <v>125</v>
      </c>
      <c r="C332" t="inlineStr">
        <is>
          <t xml:space="preserve">CONCLUIDO	</t>
        </is>
      </c>
      <c r="D332" t="n">
        <v>12.455</v>
      </c>
      <c r="E332" t="n">
        <v>8.029999999999999</v>
      </c>
      <c r="F332" t="n">
        <v>5.08</v>
      </c>
      <c r="G332" t="n">
        <v>76.25</v>
      </c>
      <c r="H332" t="n">
        <v>1.48</v>
      </c>
      <c r="I332" t="n">
        <v>4</v>
      </c>
      <c r="J332" t="n">
        <v>285.23</v>
      </c>
      <c r="K332" t="n">
        <v>58.47</v>
      </c>
      <c r="L332" t="n">
        <v>23.75</v>
      </c>
      <c r="M332" t="n">
        <v>2</v>
      </c>
      <c r="N332" t="n">
        <v>78.01000000000001</v>
      </c>
      <c r="O332" t="n">
        <v>35412.96</v>
      </c>
      <c r="P332" t="n">
        <v>70.25</v>
      </c>
      <c r="Q332" t="n">
        <v>202.81</v>
      </c>
      <c r="R332" t="n">
        <v>18.99</v>
      </c>
      <c r="S332" t="n">
        <v>13.89</v>
      </c>
      <c r="T332" t="n">
        <v>876.86</v>
      </c>
      <c r="U332" t="n">
        <v>0.73</v>
      </c>
      <c r="V332" t="n">
        <v>0.76</v>
      </c>
      <c r="W332" t="n">
        <v>0.64</v>
      </c>
      <c r="X332" t="n">
        <v>0.04</v>
      </c>
      <c r="Y332" t="n">
        <v>1</v>
      </c>
      <c r="Z332" t="n">
        <v>10</v>
      </c>
    </row>
    <row r="333">
      <c r="A333" t="n">
        <v>92</v>
      </c>
      <c r="B333" t="n">
        <v>125</v>
      </c>
      <c r="C333" t="inlineStr">
        <is>
          <t xml:space="preserve">CONCLUIDO	</t>
        </is>
      </c>
      <c r="D333" t="n">
        <v>12.455</v>
      </c>
      <c r="E333" t="n">
        <v>8.029999999999999</v>
      </c>
      <c r="F333" t="n">
        <v>5.08</v>
      </c>
      <c r="G333" t="n">
        <v>76.25</v>
      </c>
      <c r="H333" t="n">
        <v>1.5</v>
      </c>
      <c r="I333" t="n">
        <v>4</v>
      </c>
      <c r="J333" t="n">
        <v>285.73</v>
      </c>
      <c r="K333" t="n">
        <v>58.47</v>
      </c>
      <c r="L333" t="n">
        <v>24</v>
      </c>
      <c r="M333" t="n">
        <v>2</v>
      </c>
      <c r="N333" t="n">
        <v>78.26000000000001</v>
      </c>
      <c r="O333" t="n">
        <v>35474.75</v>
      </c>
      <c r="P333" t="n">
        <v>69.81999999999999</v>
      </c>
      <c r="Q333" t="n">
        <v>202.83</v>
      </c>
      <c r="R333" t="n">
        <v>19.02</v>
      </c>
      <c r="S333" t="n">
        <v>13.89</v>
      </c>
      <c r="T333" t="n">
        <v>887.67</v>
      </c>
      <c r="U333" t="n">
        <v>0.73</v>
      </c>
      <c r="V333" t="n">
        <v>0.76</v>
      </c>
      <c r="W333" t="n">
        <v>0.64</v>
      </c>
      <c r="X333" t="n">
        <v>0.04</v>
      </c>
      <c r="Y333" t="n">
        <v>1</v>
      </c>
      <c r="Z333" t="n">
        <v>10</v>
      </c>
    </row>
    <row r="334">
      <c r="A334" t="n">
        <v>93</v>
      </c>
      <c r="B334" t="n">
        <v>125</v>
      </c>
      <c r="C334" t="inlineStr">
        <is>
          <t xml:space="preserve">CONCLUIDO	</t>
        </is>
      </c>
      <c r="D334" t="n">
        <v>12.4507</v>
      </c>
      <c r="E334" t="n">
        <v>8.029999999999999</v>
      </c>
      <c r="F334" t="n">
        <v>5.09</v>
      </c>
      <c r="G334" t="n">
        <v>76.29000000000001</v>
      </c>
      <c r="H334" t="n">
        <v>1.51</v>
      </c>
      <c r="I334" t="n">
        <v>4</v>
      </c>
      <c r="J334" t="n">
        <v>286.24</v>
      </c>
      <c r="K334" t="n">
        <v>58.47</v>
      </c>
      <c r="L334" t="n">
        <v>24.25</v>
      </c>
      <c r="M334" t="n">
        <v>2</v>
      </c>
      <c r="N334" t="n">
        <v>78.51000000000001</v>
      </c>
      <c r="O334" t="n">
        <v>35536.63</v>
      </c>
      <c r="P334" t="n">
        <v>69.31</v>
      </c>
      <c r="Q334" t="n">
        <v>202.81</v>
      </c>
      <c r="R334" t="n">
        <v>19.06</v>
      </c>
      <c r="S334" t="n">
        <v>13.89</v>
      </c>
      <c r="T334" t="n">
        <v>909.22</v>
      </c>
      <c r="U334" t="n">
        <v>0.73</v>
      </c>
      <c r="V334" t="n">
        <v>0.76</v>
      </c>
      <c r="W334" t="n">
        <v>0.64</v>
      </c>
      <c r="X334" t="n">
        <v>0.05</v>
      </c>
      <c r="Y334" t="n">
        <v>1</v>
      </c>
      <c r="Z334" t="n">
        <v>10</v>
      </c>
    </row>
    <row r="335">
      <c r="A335" t="n">
        <v>94</v>
      </c>
      <c r="B335" t="n">
        <v>125</v>
      </c>
      <c r="C335" t="inlineStr">
        <is>
          <t xml:space="preserve">CONCLUIDO	</t>
        </is>
      </c>
      <c r="D335" t="n">
        <v>12.5602</v>
      </c>
      <c r="E335" t="n">
        <v>7.96</v>
      </c>
      <c r="F335" t="n">
        <v>5.06</v>
      </c>
      <c r="G335" t="n">
        <v>101.26</v>
      </c>
      <c r="H335" t="n">
        <v>1.52</v>
      </c>
      <c r="I335" t="n">
        <v>3</v>
      </c>
      <c r="J335" t="n">
        <v>286.74</v>
      </c>
      <c r="K335" t="n">
        <v>58.47</v>
      </c>
      <c r="L335" t="n">
        <v>24.5</v>
      </c>
      <c r="M335" t="n">
        <v>1</v>
      </c>
      <c r="N335" t="n">
        <v>78.77</v>
      </c>
      <c r="O335" t="n">
        <v>35598.74</v>
      </c>
      <c r="P335" t="n">
        <v>68.51000000000001</v>
      </c>
      <c r="Q335" t="n">
        <v>202.81</v>
      </c>
      <c r="R335" t="n">
        <v>18.39</v>
      </c>
      <c r="S335" t="n">
        <v>13.89</v>
      </c>
      <c r="T335" t="n">
        <v>579.55</v>
      </c>
      <c r="U335" t="n">
        <v>0.76</v>
      </c>
      <c r="V335" t="n">
        <v>0.76</v>
      </c>
      <c r="W335" t="n">
        <v>0.64</v>
      </c>
      <c r="X335" t="n">
        <v>0.03</v>
      </c>
      <c r="Y335" t="n">
        <v>1</v>
      </c>
      <c r="Z335" t="n">
        <v>10</v>
      </c>
    </row>
    <row r="336">
      <c r="A336" t="n">
        <v>95</v>
      </c>
      <c r="B336" t="n">
        <v>125</v>
      </c>
      <c r="C336" t="inlineStr">
        <is>
          <t xml:space="preserve">CONCLUIDO	</t>
        </is>
      </c>
      <c r="D336" t="n">
        <v>12.5514</v>
      </c>
      <c r="E336" t="n">
        <v>7.97</v>
      </c>
      <c r="F336" t="n">
        <v>5.07</v>
      </c>
      <c r="G336" t="n">
        <v>101.37</v>
      </c>
      <c r="H336" t="n">
        <v>1.53</v>
      </c>
      <c r="I336" t="n">
        <v>3</v>
      </c>
      <c r="J336" t="n">
        <v>287.24</v>
      </c>
      <c r="K336" t="n">
        <v>58.47</v>
      </c>
      <c r="L336" t="n">
        <v>24.75</v>
      </c>
      <c r="M336" t="n">
        <v>1</v>
      </c>
      <c r="N336" t="n">
        <v>79.02</v>
      </c>
      <c r="O336" t="n">
        <v>35660.82</v>
      </c>
      <c r="P336" t="n">
        <v>68.64</v>
      </c>
      <c r="Q336" t="n">
        <v>202.81</v>
      </c>
      <c r="R336" t="n">
        <v>18.58</v>
      </c>
      <c r="S336" t="n">
        <v>13.89</v>
      </c>
      <c r="T336" t="n">
        <v>675.28</v>
      </c>
      <c r="U336" t="n">
        <v>0.75</v>
      </c>
      <c r="V336" t="n">
        <v>0.76</v>
      </c>
      <c r="W336" t="n">
        <v>0.64</v>
      </c>
      <c r="X336" t="n">
        <v>0.03</v>
      </c>
      <c r="Y336" t="n">
        <v>1</v>
      </c>
      <c r="Z336" t="n">
        <v>10</v>
      </c>
    </row>
    <row r="337">
      <c r="A337" t="n">
        <v>96</v>
      </c>
      <c r="B337" t="n">
        <v>125</v>
      </c>
      <c r="C337" t="inlineStr">
        <is>
          <t xml:space="preserve">CONCLUIDO	</t>
        </is>
      </c>
      <c r="D337" t="n">
        <v>12.5488</v>
      </c>
      <c r="E337" t="n">
        <v>7.97</v>
      </c>
      <c r="F337" t="n">
        <v>5.07</v>
      </c>
      <c r="G337" t="n">
        <v>101.41</v>
      </c>
      <c r="H337" t="n">
        <v>1.55</v>
      </c>
      <c r="I337" t="n">
        <v>3</v>
      </c>
      <c r="J337" t="n">
        <v>287.75</v>
      </c>
      <c r="K337" t="n">
        <v>58.47</v>
      </c>
      <c r="L337" t="n">
        <v>25</v>
      </c>
      <c r="M337" t="n">
        <v>1</v>
      </c>
      <c r="N337" t="n">
        <v>79.27</v>
      </c>
      <c r="O337" t="n">
        <v>35723.02</v>
      </c>
      <c r="P337" t="n">
        <v>68.76000000000001</v>
      </c>
      <c r="Q337" t="n">
        <v>202.81</v>
      </c>
      <c r="R337" t="n">
        <v>18.64</v>
      </c>
      <c r="S337" t="n">
        <v>13.89</v>
      </c>
      <c r="T337" t="n">
        <v>704.45</v>
      </c>
      <c r="U337" t="n">
        <v>0.75</v>
      </c>
      <c r="V337" t="n">
        <v>0.76</v>
      </c>
      <c r="W337" t="n">
        <v>0.64</v>
      </c>
      <c r="X337" t="n">
        <v>0.03</v>
      </c>
      <c r="Y337" t="n">
        <v>1</v>
      </c>
      <c r="Z337" t="n">
        <v>10</v>
      </c>
    </row>
    <row r="338">
      <c r="A338" t="n">
        <v>97</v>
      </c>
      <c r="B338" t="n">
        <v>125</v>
      </c>
      <c r="C338" t="inlineStr">
        <is>
          <t xml:space="preserve">CONCLUIDO	</t>
        </is>
      </c>
      <c r="D338" t="n">
        <v>12.5497</v>
      </c>
      <c r="E338" t="n">
        <v>7.97</v>
      </c>
      <c r="F338" t="n">
        <v>5.07</v>
      </c>
      <c r="G338" t="n">
        <v>101.39</v>
      </c>
      <c r="H338" t="n">
        <v>1.56</v>
      </c>
      <c r="I338" t="n">
        <v>3</v>
      </c>
      <c r="J338" t="n">
        <v>288.25</v>
      </c>
      <c r="K338" t="n">
        <v>58.47</v>
      </c>
      <c r="L338" t="n">
        <v>25.25</v>
      </c>
      <c r="M338" t="n">
        <v>1</v>
      </c>
      <c r="N338" t="n">
        <v>79.53</v>
      </c>
      <c r="O338" t="n">
        <v>35785.31</v>
      </c>
      <c r="P338" t="n">
        <v>68.88</v>
      </c>
      <c r="Q338" t="n">
        <v>202.81</v>
      </c>
      <c r="R338" t="n">
        <v>18.59</v>
      </c>
      <c r="S338" t="n">
        <v>13.89</v>
      </c>
      <c r="T338" t="n">
        <v>679.0700000000001</v>
      </c>
      <c r="U338" t="n">
        <v>0.75</v>
      </c>
      <c r="V338" t="n">
        <v>0.76</v>
      </c>
      <c r="W338" t="n">
        <v>0.64</v>
      </c>
      <c r="X338" t="n">
        <v>0.03</v>
      </c>
      <c r="Y338" t="n">
        <v>1</v>
      </c>
      <c r="Z338" t="n">
        <v>10</v>
      </c>
    </row>
    <row r="339">
      <c r="A339" t="n">
        <v>98</v>
      </c>
      <c r="B339" t="n">
        <v>125</v>
      </c>
      <c r="C339" t="inlineStr">
        <is>
          <t xml:space="preserve">CONCLUIDO	</t>
        </is>
      </c>
      <c r="D339" t="n">
        <v>12.5519</v>
      </c>
      <c r="E339" t="n">
        <v>7.97</v>
      </c>
      <c r="F339" t="n">
        <v>5.07</v>
      </c>
      <c r="G339" t="n">
        <v>101.37</v>
      </c>
      <c r="H339" t="n">
        <v>1.57</v>
      </c>
      <c r="I339" t="n">
        <v>3</v>
      </c>
      <c r="J339" t="n">
        <v>288.76</v>
      </c>
      <c r="K339" t="n">
        <v>58.47</v>
      </c>
      <c r="L339" t="n">
        <v>25.5</v>
      </c>
      <c r="M339" t="n">
        <v>1</v>
      </c>
      <c r="N339" t="n">
        <v>79.78</v>
      </c>
      <c r="O339" t="n">
        <v>35847.71</v>
      </c>
      <c r="P339" t="n">
        <v>68.94</v>
      </c>
      <c r="Q339" t="n">
        <v>202.81</v>
      </c>
      <c r="R339" t="n">
        <v>18.52</v>
      </c>
      <c r="S339" t="n">
        <v>13.89</v>
      </c>
      <c r="T339" t="n">
        <v>642.47</v>
      </c>
      <c r="U339" t="n">
        <v>0.75</v>
      </c>
      <c r="V339" t="n">
        <v>0.76</v>
      </c>
      <c r="W339" t="n">
        <v>0.64</v>
      </c>
      <c r="X339" t="n">
        <v>0.03</v>
      </c>
      <c r="Y339" t="n">
        <v>1</v>
      </c>
      <c r="Z339" t="n">
        <v>10</v>
      </c>
    </row>
    <row r="340">
      <c r="A340" t="n">
        <v>99</v>
      </c>
      <c r="B340" t="n">
        <v>125</v>
      </c>
      <c r="C340" t="inlineStr">
        <is>
          <t xml:space="preserve">CONCLUIDO	</t>
        </is>
      </c>
      <c r="D340" t="n">
        <v>12.5545</v>
      </c>
      <c r="E340" t="n">
        <v>7.97</v>
      </c>
      <c r="F340" t="n">
        <v>5.07</v>
      </c>
      <c r="G340" t="n">
        <v>101.33</v>
      </c>
      <c r="H340" t="n">
        <v>1.59</v>
      </c>
      <c r="I340" t="n">
        <v>3</v>
      </c>
      <c r="J340" t="n">
        <v>289.26</v>
      </c>
      <c r="K340" t="n">
        <v>58.47</v>
      </c>
      <c r="L340" t="n">
        <v>25.75</v>
      </c>
      <c r="M340" t="n">
        <v>1</v>
      </c>
      <c r="N340" t="n">
        <v>80.04000000000001</v>
      </c>
      <c r="O340" t="n">
        <v>35910.21</v>
      </c>
      <c r="P340" t="n">
        <v>68.98</v>
      </c>
      <c r="Q340" t="n">
        <v>202.81</v>
      </c>
      <c r="R340" t="n">
        <v>18.46</v>
      </c>
      <c r="S340" t="n">
        <v>13.89</v>
      </c>
      <c r="T340" t="n">
        <v>616.83</v>
      </c>
      <c r="U340" t="n">
        <v>0.75</v>
      </c>
      <c r="V340" t="n">
        <v>0.76</v>
      </c>
      <c r="W340" t="n">
        <v>0.64</v>
      </c>
      <c r="X340" t="n">
        <v>0.03</v>
      </c>
      <c r="Y340" t="n">
        <v>1</v>
      </c>
      <c r="Z340" t="n">
        <v>10</v>
      </c>
    </row>
    <row r="341">
      <c r="A341" t="n">
        <v>100</v>
      </c>
      <c r="B341" t="n">
        <v>125</v>
      </c>
      <c r="C341" t="inlineStr">
        <is>
          <t xml:space="preserve">CONCLUIDO	</t>
        </is>
      </c>
      <c r="D341" t="n">
        <v>12.5532</v>
      </c>
      <c r="E341" t="n">
        <v>7.97</v>
      </c>
      <c r="F341" t="n">
        <v>5.07</v>
      </c>
      <c r="G341" t="n">
        <v>101.35</v>
      </c>
      <c r="H341" t="n">
        <v>1.6</v>
      </c>
      <c r="I341" t="n">
        <v>3</v>
      </c>
      <c r="J341" t="n">
        <v>289.77</v>
      </c>
      <c r="K341" t="n">
        <v>58.47</v>
      </c>
      <c r="L341" t="n">
        <v>26</v>
      </c>
      <c r="M341" t="n">
        <v>1</v>
      </c>
      <c r="N341" t="n">
        <v>80.3</v>
      </c>
      <c r="O341" t="n">
        <v>35972.82</v>
      </c>
      <c r="P341" t="n">
        <v>69.06999999999999</v>
      </c>
      <c r="Q341" t="n">
        <v>202.83</v>
      </c>
      <c r="R341" t="n">
        <v>18.48</v>
      </c>
      <c r="S341" t="n">
        <v>13.89</v>
      </c>
      <c r="T341" t="n">
        <v>626.78</v>
      </c>
      <c r="U341" t="n">
        <v>0.75</v>
      </c>
      <c r="V341" t="n">
        <v>0.76</v>
      </c>
      <c r="W341" t="n">
        <v>0.64</v>
      </c>
      <c r="X341" t="n">
        <v>0.03</v>
      </c>
      <c r="Y341" t="n">
        <v>1</v>
      </c>
      <c r="Z341" t="n">
        <v>10</v>
      </c>
    </row>
    <row r="342">
      <c r="A342" t="n">
        <v>101</v>
      </c>
      <c r="B342" t="n">
        <v>125</v>
      </c>
      <c r="C342" t="inlineStr">
        <is>
          <t xml:space="preserve">CONCLUIDO	</t>
        </is>
      </c>
      <c r="D342" t="n">
        <v>12.5501</v>
      </c>
      <c r="E342" t="n">
        <v>7.97</v>
      </c>
      <c r="F342" t="n">
        <v>5.07</v>
      </c>
      <c r="G342" t="n">
        <v>101.39</v>
      </c>
      <c r="H342" t="n">
        <v>1.61</v>
      </c>
      <c r="I342" t="n">
        <v>3</v>
      </c>
      <c r="J342" t="n">
        <v>290.28</v>
      </c>
      <c r="K342" t="n">
        <v>58.47</v>
      </c>
      <c r="L342" t="n">
        <v>26.25</v>
      </c>
      <c r="M342" t="n">
        <v>1</v>
      </c>
      <c r="N342" t="n">
        <v>80.56</v>
      </c>
      <c r="O342" t="n">
        <v>36035.53</v>
      </c>
      <c r="P342" t="n">
        <v>69.15000000000001</v>
      </c>
      <c r="Q342" t="n">
        <v>202.81</v>
      </c>
      <c r="R342" t="n">
        <v>18.56</v>
      </c>
      <c r="S342" t="n">
        <v>13.89</v>
      </c>
      <c r="T342" t="n">
        <v>662.47</v>
      </c>
      <c r="U342" t="n">
        <v>0.75</v>
      </c>
      <c r="V342" t="n">
        <v>0.76</v>
      </c>
      <c r="W342" t="n">
        <v>0.64</v>
      </c>
      <c r="X342" t="n">
        <v>0.03</v>
      </c>
      <c r="Y342" t="n">
        <v>1</v>
      </c>
      <c r="Z342" t="n">
        <v>10</v>
      </c>
    </row>
    <row r="343">
      <c r="A343" t="n">
        <v>102</v>
      </c>
      <c r="B343" t="n">
        <v>125</v>
      </c>
      <c r="C343" t="inlineStr">
        <is>
          <t xml:space="preserve">CONCLUIDO	</t>
        </is>
      </c>
      <c r="D343" t="n">
        <v>12.5527</v>
      </c>
      <c r="E343" t="n">
        <v>7.97</v>
      </c>
      <c r="F343" t="n">
        <v>5.07</v>
      </c>
      <c r="G343" t="n">
        <v>101.36</v>
      </c>
      <c r="H343" t="n">
        <v>1.62</v>
      </c>
      <c r="I343" t="n">
        <v>3</v>
      </c>
      <c r="J343" t="n">
        <v>290.79</v>
      </c>
      <c r="K343" t="n">
        <v>58.47</v>
      </c>
      <c r="L343" t="n">
        <v>26.5</v>
      </c>
      <c r="M343" t="n">
        <v>1</v>
      </c>
      <c r="N343" t="n">
        <v>80.81999999999999</v>
      </c>
      <c r="O343" t="n">
        <v>36098.35</v>
      </c>
      <c r="P343" t="n">
        <v>69.40000000000001</v>
      </c>
      <c r="Q343" t="n">
        <v>202.81</v>
      </c>
      <c r="R343" t="n">
        <v>18.56</v>
      </c>
      <c r="S343" t="n">
        <v>13.89</v>
      </c>
      <c r="T343" t="n">
        <v>663.05</v>
      </c>
      <c r="U343" t="n">
        <v>0.75</v>
      </c>
      <c r="V343" t="n">
        <v>0.76</v>
      </c>
      <c r="W343" t="n">
        <v>0.64</v>
      </c>
      <c r="X343" t="n">
        <v>0.03</v>
      </c>
      <c r="Y343" t="n">
        <v>1</v>
      </c>
      <c r="Z343" t="n">
        <v>10</v>
      </c>
    </row>
    <row r="344">
      <c r="A344" t="n">
        <v>103</v>
      </c>
      <c r="B344" t="n">
        <v>125</v>
      </c>
      <c r="C344" t="inlineStr">
        <is>
          <t xml:space="preserve">CONCLUIDO	</t>
        </is>
      </c>
      <c r="D344" t="n">
        <v>12.5475</v>
      </c>
      <c r="E344" t="n">
        <v>7.97</v>
      </c>
      <c r="F344" t="n">
        <v>5.07</v>
      </c>
      <c r="G344" t="n">
        <v>101.42</v>
      </c>
      <c r="H344" t="n">
        <v>1.64</v>
      </c>
      <c r="I344" t="n">
        <v>3</v>
      </c>
      <c r="J344" t="n">
        <v>291.3</v>
      </c>
      <c r="K344" t="n">
        <v>58.47</v>
      </c>
      <c r="L344" t="n">
        <v>26.75</v>
      </c>
      <c r="M344" t="n">
        <v>1</v>
      </c>
      <c r="N344" t="n">
        <v>81.08</v>
      </c>
      <c r="O344" t="n">
        <v>36161.27</v>
      </c>
      <c r="P344" t="n">
        <v>69.56</v>
      </c>
      <c r="Q344" t="n">
        <v>202.81</v>
      </c>
      <c r="R344" t="n">
        <v>18.6</v>
      </c>
      <c r="S344" t="n">
        <v>13.89</v>
      </c>
      <c r="T344" t="n">
        <v>683.77</v>
      </c>
      <c r="U344" t="n">
        <v>0.75</v>
      </c>
      <c r="V344" t="n">
        <v>0.76</v>
      </c>
      <c r="W344" t="n">
        <v>0.64</v>
      </c>
      <c r="X344" t="n">
        <v>0.03</v>
      </c>
      <c r="Y344" t="n">
        <v>1</v>
      </c>
      <c r="Z344" t="n">
        <v>10</v>
      </c>
    </row>
    <row r="345">
      <c r="A345" t="n">
        <v>104</v>
      </c>
      <c r="B345" t="n">
        <v>125</v>
      </c>
      <c r="C345" t="inlineStr">
        <is>
          <t xml:space="preserve">CONCLUIDO	</t>
        </is>
      </c>
      <c r="D345" t="n">
        <v>12.5479</v>
      </c>
      <c r="E345" t="n">
        <v>7.97</v>
      </c>
      <c r="F345" t="n">
        <v>5.07</v>
      </c>
      <c r="G345" t="n">
        <v>101.42</v>
      </c>
      <c r="H345" t="n">
        <v>1.65</v>
      </c>
      <c r="I345" t="n">
        <v>3</v>
      </c>
      <c r="J345" t="n">
        <v>291.81</v>
      </c>
      <c r="K345" t="n">
        <v>58.47</v>
      </c>
      <c r="L345" t="n">
        <v>27</v>
      </c>
      <c r="M345" t="n">
        <v>1</v>
      </c>
      <c r="N345" t="n">
        <v>81.34</v>
      </c>
      <c r="O345" t="n">
        <v>36224.3</v>
      </c>
      <c r="P345" t="n">
        <v>69.59</v>
      </c>
      <c r="Q345" t="n">
        <v>202.81</v>
      </c>
      <c r="R345" t="n">
        <v>18.66</v>
      </c>
      <c r="S345" t="n">
        <v>13.89</v>
      </c>
      <c r="T345" t="n">
        <v>713.12</v>
      </c>
      <c r="U345" t="n">
        <v>0.74</v>
      </c>
      <c r="V345" t="n">
        <v>0.76</v>
      </c>
      <c r="W345" t="n">
        <v>0.64</v>
      </c>
      <c r="X345" t="n">
        <v>0.03</v>
      </c>
      <c r="Y345" t="n">
        <v>1</v>
      </c>
      <c r="Z345" t="n">
        <v>10</v>
      </c>
    </row>
    <row r="346">
      <c r="A346" t="n">
        <v>105</v>
      </c>
      <c r="B346" t="n">
        <v>125</v>
      </c>
      <c r="C346" t="inlineStr">
        <is>
          <t xml:space="preserve">CONCLUIDO	</t>
        </is>
      </c>
      <c r="D346" t="n">
        <v>12.5519</v>
      </c>
      <c r="E346" t="n">
        <v>7.97</v>
      </c>
      <c r="F346" t="n">
        <v>5.07</v>
      </c>
      <c r="G346" t="n">
        <v>101.37</v>
      </c>
      <c r="H346" t="n">
        <v>1.66</v>
      </c>
      <c r="I346" t="n">
        <v>3</v>
      </c>
      <c r="J346" t="n">
        <v>292.32</v>
      </c>
      <c r="K346" t="n">
        <v>58.47</v>
      </c>
      <c r="L346" t="n">
        <v>27.25</v>
      </c>
      <c r="M346" t="n">
        <v>1</v>
      </c>
      <c r="N346" t="n">
        <v>81.59999999999999</v>
      </c>
      <c r="O346" t="n">
        <v>36287.44</v>
      </c>
      <c r="P346" t="n">
        <v>69.41</v>
      </c>
      <c r="Q346" t="n">
        <v>202.81</v>
      </c>
      <c r="R346" t="n">
        <v>18.52</v>
      </c>
      <c r="S346" t="n">
        <v>13.89</v>
      </c>
      <c r="T346" t="n">
        <v>646.33</v>
      </c>
      <c r="U346" t="n">
        <v>0.75</v>
      </c>
      <c r="V346" t="n">
        <v>0.76</v>
      </c>
      <c r="W346" t="n">
        <v>0.64</v>
      </c>
      <c r="X346" t="n">
        <v>0.03</v>
      </c>
      <c r="Y346" t="n">
        <v>1</v>
      </c>
      <c r="Z346" t="n">
        <v>10</v>
      </c>
    </row>
    <row r="347">
      <c r="A347" t="n">
        <v>106</v>
      </c>
      <c r="B347" t="n">
        <v>125</v>
      </c>
      <c r="C347" t="inlineStr">
        <is>
          <t xml:space="preserve">CONCLUIDO	</t>
        </is>
      </c>
      <c r="D347" t="n">
        <v>12.5501</v>
      </c>
      <c r="E347" t="n">
        <v>7.97</v>
      </c>
      <c r="F347" t="n">
        <v>5.07</v>
      </c>
      <c r="G347" t="n">
        <v>101.39</v>
      </c>
      <c r="H347" t="n">
        <v>1.67</v>
      </c>
      <c r="I347" t="n">
        <v>3</v>
      </c>
      <c r="J347" t="n">
        <v>292.84</v>
      </c>
      <c r="K347" t="n">
        <v>58.47</v>
      </c>
      <c r="L347" t="n">
        <v>27.5</v>
      </c>
      <c r="M347" t="n">
        <v>1</v>
      </c>
      <c r="N347" t="n">
        <v>81.86</v>
      </c>
      <c r="O347" t="n">
        <v>36350.69</v>
      </c>
      <c r="P347" t="n">
        <v>69.56</v>
      </c>
      <c r="Q347" t="n">
        <v>202.81</v>
      </c>
      <c r="R347" t="n">
        <v>18.59</v>
      </c>
      <c r="S347" t="n">
        <v>13.89</v>
      </c>
      <c r="T347" t="n">
        <v>680.86</v>
      </c>
      <c r="U347" t="n">
        <v>0.75</v>
      </c>
      <c r="V347" t="n">
        <v>0.76</v>
      </c>
      <c r="W347" t="n">
        <v>0.64</v>
      </c>
      <c r="X347" t="n">
        <v>0.03</v>
      </c>
      <c r="Y347" t="n">
        <v>1</v>
      </c>
      <c r="Z347" t="n">
        <v>10</v>
      </c>
    </row>
    <row r="348">
      <c r="A348" t="n">
        <v>107</v>
      </c>
      <c r="B348" t="n">
        <v>125</v>
      </c>
      <c r="C348" t="inlineStr">
        <is>
          <t xml:space="preserve">CONCLUIDO	</t>
        </is>
      </c>
      <c r="D348" t="n">
        <v>12.5484</v>
      </c>
      <c r="E348" t="n">
        <v>7.97</v>
      </c>
      <c r="F348" t="n">
        <v>5.07</v>
      </c>
      <c r="G348" t="n">
        <v>101.41</v>
      </c>
      <c r="H348" t="n">
        <v>1.68</v>
      </c>
      <c r="I348" t="n">
        <v>3</v>
      </c>
      <c r="J348" t="n">
        <v>293.35</v>
      </c>
      <c r="K348" t="n">
        <v>58.47</v>
      </c>
      <c r="L348" t="n">
        <v>27.75</v>
      </c>
      <c r="M348" t="n">
        <v>1</v>
      </c>
      <c r="N348" t="n">
        <v>82.13</v>
      </c>
      <c r="O348" t="n">
        <v>36414.05</v>
      </c>
      <c r="P348" t="n">
        <v>69.58</v>
      </c>
      <c r="Q348" t="n">
        <v>202.81</v>
      </c>
      <c r="R348" t="n">
        <v>18.67</v>
      </c>
      <c r="S348" t="n">
        <v>13.89</v>
      </c>
      <c r="T348" t="n">
        <v>720.09</v>
      </c>
      <c r="U348" t="n">
        <v>0.74</v>
      </c>
      <c r="V348" t="n">
        <v>0.76</v>
      </c>
      <c r="W348" t="n">
        <v>0.64</v>
      </c>
      <c r="X348" t="n">
        <v>0.03</v>
      </c>
      <c r="Y348" t="n">
        <v>1</v>
      </c>
      <c r="Z348" t="n">
        <v>10</v>
      </c>
    </row>
    <row r="349">
      <c r="A349" t="n">
        <v>108</v>
      </c>
      <c r="B349" t="n">
        <v>125</v>
      </c>
      <c r="C349" t="inlineStr">
        <is>
          <t xml:space="preserve">CONCLUIDO	</t>
        </is>
      </c>
      <c r="D349" t="n">
        <v>12.5414</v>
      </c>
      <c r="E349" t="n">
        <v>7.97</v>
      </c>
      <c r="F349" t="n">
        <v>5.08</v>
      </c>
      <c r="G349" t="n">
        <v>101.5</v>
      </c>
      <c r="H349" t="n">
        <v>1.7</v>
      </c>
      <c r="I349" t="n">
        <v>3</v>
      </c>
      <c r="J349" t="n">
        <v>293.86</v>
      </c>
      <c r="K349" t="n">
        <v>58.47</v>
      </c>
      <c r="L349" t="n">
        <v>28</v>
      </c>
      <c r="M349" t="n">
        <v>1</v>
      </c>
      <c r="N349" t="n">
        <v>82.39</v>
      </c>
      <c r="O349" t="n">
        <v>36477.51</v>
      </c>
      <c r="P349" t="n">
        <v>69.65000000000001</v>
      </c>
      <c r="Q349" t="n">
        <v>202.81</v>
      </c>
      <c r="R349" t="n">
        <v>18.73</v>
      </c>
      <c r="S349" t="n">
        <v>13.89</v>
      </c>
      <c r="T349" t="n">
        <v>749.95</v>
      </c>
      <c r="U349" t="n">
        <v>0.74</v>
      </c>
      <c r="V349" t="n">
        <v>0.76</v>
      </c>
      <c r="W349" t="n">
        <v>0.64</v>
      </c>
      <c r="X349" t="n">
        <v>0.04</v>
      </c>
      <c r="Y349" t="n">
        <v>1</v>
      </c>
      <c r="Z349" t="n">
        <v>10</v>
      </c>
    </row>
    <row r="350">
      <c r="A350" t="n">
        <v>109</v>
      </c>
      <c r="B350" t="n">
        <v>125</v>
      </c>
      <c r="C350" t="inlineStr">
        <is>
          <t xml:space="preserve">CONCLUIDO	</t>
        </is>
      </c>
      <c r="D350" t="n">
        <v>12.5471</v>
      </c>
      <c r="E350" t="n">
        <v>7.97</v>
      </c>
      <c r="F350" t="n">
        <v>5.07</v>
      </c>
      <c r="G350" t="n">
        <v>101.43</v>
      </c>
      <c r="H350" t="n">
        <v>1.71</v>
      </c>
      <c r="I350" t="n">
        <v>3</v>
      </c>
      <c r="J350" t="n">
        <v>294.38</v>
      </c>
      <c r="K350" t="n">
        <v>58.47</v>
      </c>
      <c r="L350" t="n">
        <v>28.25</v>
      </c>
      <c r="M350" t="n">
        <v>1</v>
      </c>
      <c r="N350" t="n">
        <v>82.66</v>
      </c>
      <c r="O350" t="n">
        <v>36541.09</v>
      </c>
      <c r="P350" t="n">
        <v>69.64</v>
      </c>
      <c r="Q350" t="n">
        <v>202.81</v>
      </c>
      <c r="R350" t="n">
        <v>18.63</v>
      </c>
      <c r="S350" t="n">
        <v>13.89</v>
      </c>
      <c r="T350" t="n">
        <v>700.5700000000001</v>
      </c>
      <c r="U350" t="n">
        <v>0.75</v>
      </c>
      <c r="V350" t="n">
        <v>0.76</v>
      </c>
      <c r="W350" t="n">
        <v>0.64</v>
      </c>
      <c r="X350" t="n">
        <v>0.03</v>
      </c>
      <c r="Y350" t="n">
        <v>1</v>
      </c>
      <c r="Z350" t="n">
        <v>10</v>
      </c>
    </row>
    <row r="351">
      <c r="A351" t="n">
        <v>110</v>
      </c>
      <c r="B351" t="n">
        <v>125</v>
      </c>
      <c r="C351" t="inlineStr">
        <is>
          <t xml:space="preserve">CONCLUIDO	</t>
        </is>
      </c>
      <c r="D351" t="n">
        <v>12.544</v>
      </c>
      <c r="E351" t="n">
        <v>7.97</v>
      </c>
      <c r="F351" t="n">
        <v>5.07</v>
      </c>
      <c r="G351" t="n">
        <v>101.47</v>
      </c>
      <c r="H351" t="n">
        <v>1.72</v>
      </c>
      <c r="I351" t="n">
        <v>3</v>
      </c>
      <c r="J351" t="n">
        <v>294.9</v>
      </c>
      <c r="K351" t="n">
        <v>58.47</v>
      </c>
      <c r="L351" t="n">
        <v>28.5</v>
      </c>
      <c r="M351" t="n">
        <v>0</v>
      </c>
      <c r="N351" t="n">
        <v>82.92</v>
      </c>
      <c r="O351" t="n">
        <v>36604.77</v>
      </c>
      <c r="P351" t="n">
        <v>69.8</v>
      </c>
      <c r="Q351" t="n">
        <v>202.81</v>
      </c>
      <c r="R351" t="n">
        <v>18.63</v>
      </c>
      <c r="S351" t="n">
        <v>13.89</v>
      </c>
      <c r="T351" t="n">
        <v>700.41</v>
      </c>
      <c r="U351" t="n">
        <v>0.75</v>
      </c>
      <c r="V351" t="n">
        <v>0.76</v>
      </c>
      <c r="W351" t="n">
        <v>0.64</v>
      </c>
      <c r="X351" t="n">
        <v>0.04</v>
      </c>
      <c r="Y351" t="n">
        <v>1</v>
      </c>
      <c r="Z351" t="n">
        <v>10</v>
      </c>
    </row>
    <row r="352">
      <c r="A352" t="n">
        <v>0</v>
      </c>
      <c r="B352" t="n">
        <v>30</v>
      </c>
      <c r="C352" t="inlineStr">
        <is>
          <t xml:space="preserve">CONCLUIDO	</t>
        </is>
      </c>
      <c r="D352" t="n">
        <v>12.6334</v>
      </c>
      <c r="E352" t="n">
        <v>7.92</v>
      </c>
      <c r="F352" t="n">
        <v>5.62</v>
      </c>
      <c r="G352" t="n">
        <v>11.63</v>
      </c>
      <c r="H352" t="n">
        <v>0.24</v>
      </c>
      <c r="I352" t="n">
        <v>29</v>
      </c>
      <c r="J352" t="n">
        <v>71.52</v>
      </c>
      <c r="K352" t="n">
        <v>32.27</v>
      </c>
      <c r="L352" t="n">
        <v>1</v>
      </c>
      <c r="M352" t="n">
        <v>27</v>
      </c>
      <c r="N352" t="n">
        <v>8.25</v>
      </c>
      <c r="O352" t="n">
        <v>9054.6</v>
      </c>
      <c r="P352" t="n">
        <v>38.78</v>
      </c>
      <c r="Q352" t="n">
        <v>202.89</v>
      </c>
      <c r="R352" t="n">
        <v>35.64</v>
      </c>
      <c r="S352" t="n">
        <v>13.89</v>
      </c>
      <c r="T352" t="n">
        <v>9073.379999999999</v>
      </c>
      <c r="U352" t="n">
        <v>0.39</v>
      </c>
      <c r="V352" t="n">
        <v>0.6899999999999999</v>
      </c>
      <c r="W352" t="n">
        <v>0.6899999999999999</v>
      </c>
      <c r="X352" t="n">
        <v>0.58</v>
      </c>
      <c r="Y352" t="n">
        <v>1</v>
      </c>
      <c r="Z352" t="n">
        <v>10</v>
      </c>
    </row>
    <row r="353">
      <c r="A353" t="n">
        <v>1</v>
      </c>
      <c r="B353" t="n">
        <v>30</v>
      </c>
      <c r="C353" t="inlineStr">
        <is>
          <t xml:space="preserve">CONCLUIDO	</t>
        </is>
      </c>
      <c r="D353" t="n">
        <v>12.9814</v>
      </c>
      <c r="E353" t="n">
        <v>7.7</v>
      </c>
      <c r="F353" t="n">
        <v>5.5</v>
      </c>
      <c r="G353" t="n">
        <v>14.35</v>
      </c>
      <c r="H353" t="n">
        <v>0.3</v>
      </c>
      <c r="I353" t="n">
        <v>23</v>
      </c>
      <c r="J353" t="n">
        <v>71.81</v>
      </c>
      <c r="K353" t="n">
        <v>32.27</v>
      </c>
      <c r="L353" t="n">
        <v>1.25</v>
      </c>
      <c r="M353" t="n">
        <v>21</v>
      </c>
      <c r="N353" t="n">
        <v>8.289999999999999</v>
      </c>
      <c r="O353" t="n">
        <v>9090.98</v>
      </c>
      <c r="P353" t="n">
        <v>37.35</v>
      </c>
      <c r="Q353" t="n">
        <v>202.81</v>
      </c>
      <c r="R353" t="n">
        <v>31.99</v>
      </c>
      <c r="S353" t="n">
        <v>13.89</v>
      </c>
      <c r="T353" t="n">
        <v>7281.82</v>
      </c>
      <c r="U353" t="n">
        <v>0.43</v>
      </c>
      <c r="V353" t="n">
        <v>0.7</v>
      </c>
      <c r="W353" t="n">
        <v>0.68</v>
      </c>
      <c r="X353" t="n">
        <v>0.46</v>
      </c>
      <c r="Y353" t="n">
        <v>1</v>
      </c>
      <c r="Z353" t="n">
        <v>10</v>
      </c>
    </row>
    <row r="354">
      <c r="A354" t="n">
        <v>2</v>
      </c>
      <c r="B354" t="n">
        <v>30</v>
      </c>
      <c r="C354" t="inlineStr">
        <is>
          <t xml:space="preserve">CONCLUIDO	</t>
        </is>
      </c>
      <c r="D354" t="n">
        <v>13.2641</v>
      </c>
      <c r="E354" t="n">
        <v>7.54</v>
      </c>
      <c r="F354" t="n">
        <v>5.4</v>
      </c>
      <c r="G354" t="n">
        <v>17.05</v>
      </c>
      <c r="H354" t="n">
        <v>0.36</v>
      </c>
      <c r="I354" t="n">
        <v>19</v>
      </c>
      <c r="J354" t="n">
        <v>72.11</v>
      </c>
      <c r="K354" t="n">
        <v>32.27</v>
      </c>
      <c r="L354" t="n">
        <v>1.5</v>
      </c>
      <c r="M354" t="n">
        <v>17</v>
      </c>
      <c r="N354" t="n">
        <v>8.34</v>
      </c>
      <c r="O354" t="n">
        <v>9127.379999999999</v>
      </c>
      <c r="P354" t="n">
        <v>36.14</v>
      </c>
      <c r="Q354" t="n">
        <v>202.83</v>
      </c>
      <c r="R354" t="n">
        <v>28.85</v>
      </c>
      <c r="S354" t="n">
        <v>13.89</v>
      </c>
      <c r="T354" t="n">
        <v>5730.18</v>
      </c>
      <c r="U354" t="n">
        <v>0.48</v>
      </c>
      <c r="V354" t="n">
        <v>0.72</v>
      </c>
      <c r="W354" t="n">
        <v>0.67</v>
      </c>
      <c r="X354" t="n">
        <v>0.36</v>
      </c>
      <c r="Y354" t="n">
        <v>1</v>
      </c>
      <c r="Z354" t="n">
        <v>10</v>
      </c>
    </row>
    <row r="355">
      <c r="A355" t="n">
        <v>3</v>
      </c>
      <c r="B355" t="n">
        <v>30</v>
      </c>
      <c r="C355" t="inlineStr">
        <is>
          <t xml:space="preserve">CONCLUIDO	</t>
        </is>
      </c>
      <c r="D355" t="n">
        <v>13.4539</v>
      </c>
      <c r="E355" t="n">
        <v>7.43</v>
      </c>
      <c r="F355" t="n">
        <v>5.34</v>
      </c>
      <c r="G355" t="n">
        <v>20.02</v>
      </c>
      <c r="H355" t="n">
        <v>0.42</v>
      </c>
      <c r="I355" t="n">
        <v>16</v>
      </c>
      <c r="J355" t="n">
        <v>72.40000000000001</v>
      </c>
      <c r="K355" t="n">
        <v>32.27</v>
      </c>
      <c r="L355" t="n">
        <v>1.75</v>
      </c>
      <c r="M355" t="n">
        <v>14</v>
      </c>
      <c r="N355" t="n">
        <v>8.380000000000001</v>
      </c>
      <c r="O355" t="n">
        <v>9163.799999999999</v>
      </c>
      <c r="P355" t="n">
        <v>34.91</v>
      </c>
      <c r="Q355" t="n">
        <v>202.85</v>
      </c>
      <c r="R355" t="n">
        <v>27.05</v>
      </c>
      <c r="S355" t="n">
        <v>13.89</v>
      </c>
      <c r="T355" t="n">
        <v>4844.01</v>
      </c>
      <c r="U355" t="n">
        <v>0.51</v>
      </c>
      <c r="V355" t="n">
        <v>0.72</v>
      </c>
      <c r="W355" t="n">
        <v>0.66</v>
      </c>
      <c r="X355" t="n">
        <v>0.3</v>
      </c>
      <c r="Y355" t="n">
        <v>1</v>
      </c>
      <c r="Z355" t="n">
        <v>10</v>
      </c>
    </row>
    <row r="356">
      <c r="A356" t="n">
        <v>4</v>
      </c>
      <c r="B356" t="n">
        <v>30</v>
      </c>
      <c r="C356" t="inlineStr">
        <is>
          <t xml:space="preserve">CONCLUIDO	</t>
        </is>
      </c>
      <c r="D356" t="n">
        <v>13.5736</v>
      </c>
      <c r="E356" t="n">
        <v>7.37</v>
      </c>
      <c r="F356" t="n">
        <v>5.31</v>
      </c>
      <c r="G356" t="n">
        <v>22.74</v>
      </c>
      <c r="H356" t="n">
        <v>0.48</v>
      </c>
      <c r="I356" t="n">
        <v>14</v>
      </c>
      <c r="J356" t="n">
        <v>72.7</v>
      </c>
      <c r="K356" t="n">
        <v>32.27</v>
      </c>
      <c r="L356" t="n">
        <v>2</v>
      </c>
      <c r="M356" t="n">
        <v>12</v>
      </c>
      <c r="N356" t="n">
        <v>8.43</v>
      </c>
      <c r="O356" t="n">
        <v>9200.25</v>
      </c>
      <c r="P356" t="n">
        <v>34.21</v>
      </c>
      <c r="Q356" t="n">
        <v>202.89</v>
      </c>
      <c r="R356" t="n">
        <v>25.95</v>
      </c>
      <c r="S356" t="n">
        <v>13.89</v>
      </c>
      <c r="T356" t="n">
        <v>4303.99</v>
      </c>
      <c r="U356" t="n">
        <v>0.54</v>
      </c>
      <c r="V356" t="n">
        <v>0.73</v>
      </c>
      <c r="W356" t="n">
        <v>0.66</v>
      </c>
      <c r="X356" t="n">
        <v>0.27</v>
      </c>
      <c r="Y356" t="n">
        <v>1</v>
      </c>
      <c r="Z356" t="n">
        <v>10</v>
      </c>
    </row>
    <row r="357">
      <c r="A357" t="n">
        <v>5</v>
      </c>
      <c r="B357" t="n">
        <v>30</v>
      </c>
      <c r="C357" t="inlineStr">
        <is>
          <t xml:space="preserve">CONCLUIDO	</t>
        </is>
      </c>
      <c r="D357" t="n">
        <v>13.7211</v>
      </c>
      <c r="E357" t="n">
        <v>7.29</v>
      </c>
      <c r="F357" t="n">
        <v>5.26</v>
      </c>
      <c r="G357" t="n">
        <v>26.29</v>
      </c>
      <c r="H357" t="n">
        <v>0.54</v>
      </c>
      <c r="I357" t="n">
        <v>12</v>
      </c>
      <c r="J357" t="n">
        <v>73</v>
      </c>
      <c r="K357" t="n">
        <v>32.27</v>
      </c>
      <c r="L357" t="n">
        <v>2.25</v>
      </c>
      <c r="M357" t="n">
        <v>10</v>
      </c>
      <c r="N357" t="n">
        <v>8.48</v>
      </c>
      <c r="O357" t="n">
        <v>9236.709999999999</v>
      </c>
      <c r="P357" t="n">
        <v>33.36</v>
      </c>
      <c r="Q357" t="n">
        <v>202.82</v>
      </c>
      <c r="R357" t="n">
        <v>24.42</v>
      </c>
      <c r="S357" t="n">
        <v>13.89</v>
      </c>
      <c r="T357" t="n">
        <v>3548.4</v>
      </c>
      <c r="U357" t="n">
        <v>0.57</v>
      </c>
      <c r="V357" t="n">
        <v>0.74</v>
      </c>
      <c r="W357" t="n">
        <v>0.66</v>
      </c>
      <c r="X357" t="n">
        <v>0.22</v>
      </c>
      <c r="Y357" t="n">
        <v>1</v>
      </c>
      <c r="Z357" t="n">
        <v>10</v>
      </c>
    </row>
    <row r="358">
      <c r="A358" t="n">
        <v>6</v>
      </c>
      <c r="B358" t="n">
        <v>30</v>
      </c>
      <c r="C358" t="inlineStr">
        <is>
          <t xml:space="preserve">CONCLUIDO	</t>
        </is>
      </c>
      <c r="D358" t="n">
        <v>13.7889</v>
      </c>
      <c r="E358" t="n">
        <v>7.25</v>
      </c>
      <c r="F358" t="n">
        <v>5.24</v>
      </c>
      <c r="G358" t="n">
        <v>28.57</v>
      </c>
      <c r="H358" t="n">
        <v>0.6</v>
      </c>
      <c r="I358" t="n">
        <v>11</v>
      </c>
      <c r="J358" t="n">
        <v>73.29000000000001</v>
      </c>
      <c r="K358" t="n">
        <v>32.27</v>
      </c>
      <c r="L358" t="n">
        <v>2.5</v>
      </c>
      <c r="M358" t="n">
        <v>9</v>
      </c>
      <c r="N358" t="n">
        <v>8.52</v>
      </c>
      <c r="O358" t="n">
        <v>9273.200000000001</v>
      </c>
      <c r="P358" t="n">
        <v>32.46</v>
      </c>
      <c r="Q358" t="n">
        <v>202.82</v>
      </c>
      <c r="R358" t="n">
        <v>23.8</v>
      </c>
      <c r="S358" t="n">
        <v>13.89</v>
      </c>
      <c r="T358" t="n">
        <v>3246.07</v>
      </c>
      <c r="U358" t="n">
        <v>0.58</v>
      </c>
      <c r="V358" t="n">
        <v>0.74</v>
      </c>
      <c r="W358" t="n">
        <v>0.65</v>
      </c>
      <c r="X358" t="n">
        <v>0.2</v>
      </c>
      <c r="Y358" t="n">
        <v>1</v>
      </c>
      <c r="Z358" t="n">
        <v>10</v>
      </c>
    </row>
    <row r="359">
      <c r="A359" t="n">
        <v>7</v>
      </c>
      <c r="B359" t="n">
        <v>30</v>
      </c>
      <c r="C359" t="inlineStr">
        <is>
          <t xml:space="preserve">CONCLUIDO	</t>
        </is>
      </c>
      <c r="D359" t="n">
        <v>13.8499</v>
      </c>
      <c r="E359" t="n">
        <v>7.22</v>
      </c>
      <c r="F359" t="n">
        <v>5.22</v>
      </c>
      <c r="G359" t="n">
        <v>31.32</v>
      </c>
      <c r="H359" t="n">
        <v>0.65</v>
      </c>
      <c r="I359" t="n">
        <v>10</v>
      </c>
      <c r="J359" t="n">
        <v>73.59</v>
      </c>
      <c r="K359" t="n">
        <v>32.27</v>
      </c>
      <c r="L359" t="n">
        <v>2.75</v>
      </c>
      <c r="M359" t="n">
        <v>7</v>
      </c>
      <c r="N359" t="n">
        <v>8.57</v>
      </c>
      <c r="O359" t="n">
        <v>9309.700000000001</v>
      </c>
      <c r="P359" t="n">
        <v>31.85</v>
      </c>
      <c r="Q359" t="n">
        <v>202.84</v>
      </c>
      <c r="R359" t="n">
        <v>23.2</v>
      </c>
      <c r="S359" t="n">
        <v>13.89</v>
      </c>
      <c r="T359" t="n">
        <v>2949.65</v>
      </c>
      <c r="U359" t="n">
        <v>0.6</v>
      </c>
      <c r="V359" t="n">
        <v>0.74</v>
      </c>
      <c r="W359" t="n">
        <v>0.66</v>
      </c>
      <c r="X359" t="n">
        <v>0.18</v>
      </c>
      <c r="Y359" t="n">
        <v>1</v>
      </c>
      <c r="Z359" t="n">
        <v>10</v>
      </c>
    </row>
    <row r="360">
      <c r="A360" t="n">
        <v>8</v>
      </c>
      <c r="B360" t="n">
        <v>30</v>
      </c>
      <c r="C360" t="inlineStr">
        <is>
          <t xml:space="preserve">CONCLUIDO	</t>
        </is>
      </c>
      <c r="D360" t="n">
        <v>13.9098</v>
      </c>
      <c r="E360" t="n">
        <v>7.19</v>
      </c>
      <c r="F360" t="n">
        <v>5.21</v>
      </c>
      <c r="G360" t="n">
        <v>34.7</v>
      </c>
      <c r="H360" t="n">
        <v>0.71</v>
      </c>
      <c r="I360" t="n">
        <v>9</v>
      </c>
      <c r="J360" t="n">
        <v>73.88</v>
      </c>
      <c r="K360" t="n">
        <v>32.27</v>
      </c>
      <c r="L360" t="n">
        <v>3</v>
      </c>
      <c r="M360" t="n">
        <v>5</v>
      </c>
      <c r="N360" t="n">
        <v>8.609999999999999</v>
      </c>
      <c r="O360" t="n">
        <v>9346.23</v>
      </c>
      <c r="P360" t="n">
        <v>31.14</v>
      </c>
      <c r="Q360" t="n">
        <v>202.81</v>
      </c>
      <c r="R360" t="n">
        <v>22.76</v>
      </c>
      <c r="S360" t="n">
        <v>13.89</v>
      </c>
      <c r="T360" t="n">
        <v>2734.23</v>
      </c>
      <c r="U360" t="n">
        <v>0.61</v>
      </c>
      <c r="V360" t="n">
        <v>0.74</v>
      </c>
      <c r="W360" t="n">
        <v>0.65</v>
      </c>
      <c r="X360" t="n">
        <v>0.17</v>
      </c>
      <c r="Y360" t="n">
        <v>1</v>
      </c>
      <c r="Z360" t="n">
        <v>10</v>
      </c>
    </row>
    <row r="361">
      <c r="A361" t="n">
        <v>9</v>
      </c>
      <c r="B361" t="n">
        <v>30</v>
      </c>
      <c r="C361" t="inlineStr">
        <is>
          <t xml:space="preserve">CONCLUIDO	</t>
        </is>
      </c>
      <c r="D361" t="n">
        <v>13.9039</v>
      </c>
      <c r="E361" t="n">
        <v>7.19</v>
      </c>
      <c r="F361" t="n">
        <v>5.21</v>
      </c>
      <c r="G361" t="n">
        <v>34.72</v>
      </c>
      <c r="H361" t="n">
        <v>0.77</v>
      </c>
      <c r="I361" t="n">
        <v>9</v>
      </c>
      <c r="J361" t="n">
        <v>74.18000000000001</v>
      </c>
      <c r="K361" t="n">
        <v>32.27</v>
      </c>
      <c r="L361" t="n">
        <v>3.25</v>
      </c>
      <c r="M361" t="n">
        <v>3</v>
      </c>
      <c r="N361" t="n">
        <v>8.66</v>
      </c>
      <c r="O361" t="n">
        <v>9382.780000000001</v>
      </c>
      <c r="P361" t="n">
        <v>30.49</v>
      </c>
      <c r="Q361" t="n">
        <v>202.81</v>
      </c>
      <c r="R361" t="n">
        <v>22.88</v>
      </c>
      <c r="S361" t="n">
        <v>13.89</v>
      </c>
      <c r="T361" t="n">
        <v>2796.31</v>
      </c>
      <c r="U361" t="n">
        <v>0.61</v>
      </c>
      <c r="V361" t="n">
        <v>0.74</v>
      </c>
      <c r="W361" t="n">
        <v>0.65</v>
      </c>
      <c r="X361" t="n">
        <v>0.17</v>
      </c>
      <c r="Y361" t="n">
        <v>1</v>
      </c>
      <c r="Z361" t="n">
        <v>10</v>
      </c>
    </row>
    <row r="362">
      <c r="A362" t="n">
        <v>10</v>
      </c>
      <c r="B362" t="n">
        <v>30</v>
      </c>
      <c r="C362" t="inlineStr">
        <is>
          <t xml:space="preserve">CONCLUIDO	</t>
        </is>
      </c>
      <c r="D362" t="n">
        <v>13.9681</v>
      </c>
      <c r="E362" t="n">
        <v>7.16</v>
      </c>
      <c r="F362" t="n">
        <v>5.19</v>
      </c>
      <c r="G362" t="n">
        <v>38.93</v>
      </c>
      <c r="H362" t="n">
        <v>0.82</v>
      </c>
      <c r="I362" t="n">
        <v>8</v>
      </c>
      <c r="J362" t="n">
        <v>74.48</v>
      </c>
      <c r="K362" t="n">
        <v>32.27</v>
      </c>
      <c r="L362" t="n">
        <v>3.5</v>
      </c>
      <c r="M362" t="n">
        <v>0</v>
      </c>
      <c r="N362" t="n">
        <v>8.710000000000001</v>
      </c>
      <c r="O362" t="n">
        <v>9419.35</v>
      </c>
      <c r="P362" t="n">
        <v>30.31</v>
      </c>
      <c r="Q362" t="n">
        <v>202.81</v>
      </c>
      <c r="R362" t="n">
        <v>22.17</v>
      </c>
      <c r="S362" t="n">
        <v>13.89</v>
      </c>
      <c r="T362" t="n">
        <v>2443.23</v>
      </c>
      <c r="U362" t="n">
        <v>0.63</v>
      </c>
      <c r="V362" t="n">
        <v>0.75</v>
      </c>
      <c r="W362" t="n">
        <v>0.66</v>
      </c>
      <c r="X362" t="n">
        <v>0.15</v>
      </c>
      <c r="Y362" t="n">
        <v>1</v>
      </c>
      <c r="Z362" t="n">
        <v>10</v>
      </c>
    </row>
    <row r="363">
      <c r="A363" t="n">
        <v>0</v>
      </c>
      <c r="B363" t="n">
        <v>15</v>
      </c>
      <c r="C363" t="inlineStr">
        <is>
          <t xml:space="preserve">CONCLUIDO	</t>
        </is>
      </c>
      <c r="D363" t="n">
        <v>13.7984</v>
      </c>
      <c r="E363" t="n">
        <v>7.25</v>
      </c>
      <c r="F363" t="n">
        <v>5.36</v>
      </c>
      <c r="G363" t="n">
        <v>18.92</v>
      </c>
      <c r="H363" t="n">
        <v>0.43</v>
      </c>
      <c r="I363" t="n">
        <v>17</v>
      </c>
      <c r="J363" t="n">
        <v>39.78</v>
      </c>
      <c r="K363" t="n">
        <v>19.54</v>
      </c>
      <c r="L363" t="n">
        <v>1</v>
      </c>
      <c r="M363" t="n">
        <v>12</v>
      </c>
      <c r="N363" t="n">
        <v>4.24</v>
      </c>
      <c r="O363" t="n">
        <v>5140</v>
      </c>
      <c r="P363" t="n">
        <v>21.4</v>
      </c>
      <c r="Q363" t="n">
        <v>202.83</v>
      </c>
      <c r="R363" t="n">
        <v>27.73</v>
      </c>
      <c r="S363" t="n">
        <v>13.89</v>
      </c>
      <c r="T363" t="n">
        <v>5180.05</v>
      </c>
      <c r="U363" t="n">
        <v>0.5</v>
      </c>
      <c r="V363" t="n">
        <v>0.72</v>
      </c>
      <c r="W363" t="n">
        <v>0.66</v>
      </c>
      <c r="X363" t="n">
        <v>0.32</v>
      </c>
      <c r="Y363" t="n">
        <v>1</v>
      </c>
      <c r="Z363" t="n">
        <v>10</v>
      </c>
    </row>
    <row r="364">
      <c r="A364" t="n">
        <v>1</v>
      </c>
      <c r="B364" t="n">
        <v>15</v>
      </c>
      <c r="C364" t="inlineStr">
        <is>
          <t xml:space="preserve">CONCLUIDO	</t>
        </is>
      </c>
      <c r="D364" t="n">
        <v>13.8643</v>
      </c>
      <c r="E364" t="n">
        <v>7.21</v>
      </c>
      <c r="F364" t="n">
        <v>5.35</v>
      </c>
      <c r="G364" t="n">
        <v>21.39</v>
      </c>
      <c r="H364" t="n">
        <v>0.53</v>
      </c>
      <c r="I364" t="n">
        <v>15</v>
      </c>
      <c r="J364" t="n">
        <v>40.06</v>
      </c>
      <c r="K364" t="n">
        <v>19.54</v>
      </c>
      <c r="L364" t="n">
        <v>1.25</v>
      </c>
      <c r="M364" t="n">
        <v>1</v>
      </c>
      <c r="N364" t="n">
        <v>4.26</v>
      </c>
      <c r="O364" t="n">
        <v>5174.29</v>
      </c>
      <c r="P364" t="n">
        <v>20.9</v>
      </c>
      <c r="Q364" t="n">
        <v>202.86</v>
      </c>
      <c r="R364" t="n">
        <v>26.88</v>
      </c>
      <c r="S364" t="n">
        <v>13.89</v>
      </c>
      <c r="T364" t="n">
        <v>4763.36</v>
      </c>
      <c r="U364" t="n">
        <v>0.52</v>
      </c>
      <c r="V364" t="n">
        <v>0.72</v>
      </c>
      <c r="W364" t="n">
        <v>0.68</v>
      </c>
      <c r="X364" t="n">
        <v>0.31</v>
      </c>
      <c r="Y364" t="n">
        <v>1</v>
      </c>
      <c r="Z364" t="n">
        <v>10</v>
      </c>
    </row>
    <row r="365">
      <c r="A365" t="n">
        <v>2</v>
      </c>
      <c r="B365" t="n">
        <v>15</v>
      </c>
      <c r="C365" t="inlineStr">
        <is>
          <t xml:space="preserve">CONCLUIDO	</t>
        </is>
      </c>
      <c r="D365" t="n">
        <v>13.8616</v>
      </c>
      <c r="E365" t="n">
        <v>7.21</v>
      </c>
      <c r="F365" t="n">
        <v>5.35</v>
      </c>
      <c r="G365" t="n">
        <v>21.4</v>
      </c>
      <c r="H365" t="n">
        <v>0.64</v>
      </c>
      <c r="I365" t="n">
        <v>15</v>
      </c>
      <c r="J365" t="n">
        <v>40.34</v>
      </c>
      <c r="K365" t="n">
        <v>19.54</v>
      </c>
      <c r="L365" t="n">
        <v>1.5</v>
      </c>
      <c r="M365" t="n">
        <v>0</v>
      </c>
      <c r="N365" t="n">
        <v>4.29</v>
      </c>
      <c r="O365" t="n">
        <v>5208.6</v>
      </c>
      <c r="P365" t="n">
        <v>21</v>
      </c>
      <c r="Q365" t="n">
        <v>202.86</v>
      </c>
      <c r="R365" t="n">
        <v>26.84</v>
      </c>
      <c r="S365" t="n">
        <v>13.89</v>
      </c>
      <c r="T365" t="n">
        <v>4743.87</v>
      </c>
      <c r="U365" t="n">
        <v>0.52</v>
      </c>
      <c r="V365" t="n">
        <v>0.72</v>
      </c>
      <c r="W365" t="n">
        <v>0.68</v>
      </c>
      <c r="X365" t="n">
        <v>0.31</v>
      </c>
      <c r="Y365" t="n">
        <v>1</v>
      </c>
      <c r="Z365" t="n">
        <v>10</v>
      </c>
    </row>
    <row r="366">
      <c r="A366" t="n">
        <v>0</v>
      </c>
      <c r="B366" t="n">
        <v>70</v>
      </c>
      <c r="C366" t="inlineStr">
        <is>
          <t xml:space="preserve">CONCLUIDO	</t>
        </is>
      </c>
      <c r="D366" t="n">
        <v>10.317</v>
      </c>
      <c r="E366" t="n">
        <v>9.69</v>
      </c>
      <c r="F366" t="n">
        <v>6.02</v>
      </c>
      <c r="G366" t="n">
        <v>7.22</v>
      </c>
      <c r="H366" t="n">
        <v>0.12</v>
      </c>
      <c r="I366" t="n">
        <v>50</v>
      </c>
      <c r="J366" t="n">
        <v>141.81</v>
      </c>
      <c r="K366" t="n">
        <v>47.83</v>
      </c>
      <c r="L366" t="n">
        <v>1</v>
      </c>
      <c r="M366" t="n">
        <v>48</v>
      </c>
      <c r="N366" t="n">
        <v>22.98</v>
      </c>
      <c r="O366" t="n">
        <v>17723.39</v>
      </c>
      <c r="P366" t="n">
        <v>67.91</v>
      </c>
      <c r="Q366" t="n">
        <v>202.91</v>
      </c>
      <c r="R366" t="n">
        <v>48.08</v>
      </c>
      <c r="S366" t="n">
        <v>13.89</v>
      </c>
      <c r="T366" t="n">
        <v>15191.96</v>
      </c>
      <c r="U366" t="n">
        <v>0.29</v>
      </c>
      <c r="V366" t="n">
        <v>0.64</v>
      </c>
      <c r="W366" t="n">
        <v>0.72</v>
      </c>
      <c r="X366" t="n">
        <v>0.98</v>
      </c>
      <c r="Y366" t="n">
        <v>1</v>
      </c>
      <c r="Z366" t="n">
        <v>10</v>
      </c>
    </row>
    <row r="367">
      <c r="A367" t="n">
        <v>1</v>
      </c>
      <c r="B367" t="n">
        <v>70</v>
      </c>
      <c r="C367" t="inlineStr">
        <is>
          <t xml:space="preserve">CONCLUIDO	</t>
        </is>
      </c>
      <c r="D367" t="n">
        <v>10.9207</v>
      </c>
      <c r="E367" t="n">
        <v>9.16</v>
      </c>
      <c r="F367" t="n">
        <v>5.8</v>
      </c>
      <c r="G367" t="n">
        <v>8.93</v>
      </c>
      <c r="H367" t="n">
        <v>0.16</v>
      </c>
      <c r="I367" t="n">
        <v>39</v>
      </c>
      <c r="J367" t="n">
        <v>142.15</v>
      </c>
      <c r="K367" t="n">
        <v>47.83</v>
      </c>
      <c r="L367" t="n">
        <v>1.25</v>
      </c>
      <c r="M367" t="n">
        <v>37</v>
      </c>
      <c r="N367" t="n">
        <v>23.07</v>
      </c>
      <c r="O367" t="n">
        <v>17765.46</v>
      </c>
      <c r="P367" t="n">
        <v>65.22</v>
      </c>
      <c r="Q367" t="n">
        <v>202.86</v>
      </c>
      <c r="R367" t="n">
        <v>41.57</v>
      </c>
      <c r="S367" t="n">
        <v>13.89</v>
      </c>
      <c r="T367" t="n">
        <v>11990.83</v>
      </c>
      <c r="U367" t="n">
        <v>0.33</v>
      </c>
      <c r="V367" t="n">
        <v>0.67</v>
      </c>
      <c r="W367" t="n">
        <v>0.6899999999999999</v>
      </c>
      <c r="X367" t="n">
        <v>0.76</v>
      </c>
      <c r="Y367" t="n">
        <v>1</v>
      </c>
      <c r="Z367" t="n">
        <v>10</v>
      </c>
    </row>
    <row r="368">
      <c r="A368" t="n">
        <v>2</v>
      </c>
      <c r="B368" t="n">
        <v>70</v>
      </c>
      <c r="C368" t="inlineStr">
        <is>
          <t xml:space="preserve">CONCLUIDO	</t>
        </is>
      </c>
      <c r="D368" t="n">
        <v>11.3314</v>
      </c>
      <c r="E368" t="n">
        <v>8.82</v>
      </c>
      <c r="F368" t="n">
        <v>5.67</v>
      </c>
      <c r="G368" t="n">
        <v>10.64</v>
      </c>
      <c r="H368" t="n">
        <v>0.19</v>
      </c>
      <c r="I368" t="n">
        <v>32</v>
      </c>
      <c r="J368" t="n">
        <v>142.49</v>
      </c>
      <c r="K368" t="n">
        <v>47.83</v>
      </c>
      <c r="L368" t="n">
        <v>1.5</v>
      </c>
      <c r="M368" t="n">
        <v>30</v>
      </c>
      <c r="N368" t="n">
        <v>23.16</v>
      </c>
      <c r="O368" t="n">
        <v>17807.56</v>
      </c>
      <c r="P368" t="n">
        <v>63.44</v>
      </c>
      <c r="Q368" t="n">
        <v>202.83</v>
      </c>
      <c r="R368" t="n">
        <v>37.47</v>
      </c>
      <c r="S368" t="n">
        <v>13.89</v>
      </c>
      <c r="T368" t="n">
        <v>9976.559999999999</v>
      </c>
      <c r="U368" t="n">
        <v>0.37</v>
      </c>
      <c r="V368" t="n">
        <v>0.68</v>
      </c>
      <c r="W368" t="n">
        <v>0.6899999999999999</v>
      </c>
      <c r="X368" t="n">
        <v>0.63</v>
      </c>
      <c r="Y368" t="n">
        <v>1</v>
      </c>
      <c r="Z368" t="n">
        <v>10</v>
      </c>
    </row>
    <row r="369">
      <c r="A369" t="n">
        <v>3</v>
      </c>
      <c r="B369" t="n">
        <v>70</v>
      </c>
      <c r="C369" t="inlineStr">
        <is>
          <t xml:space="preserve">CONCLUIDO	</t>
        </is>
      </c>
      <c r="D369" t="n">
        <v>11.6701</v>
      </c>
      <c r="E369" t="n">
        <v>8.57</v>
      </c>
      <c r="F369" t="n">
        <v>5.56</v>
      </c>
      <c r="G369" t="n">
        <v>12.36</v>
      </c>
      <c r="H369" t="n">
        <v>0.22</v>
      </c>
      <c r="I369" t="n">
        <v>27</v>
      </c>
      <c r="J369" t="n">
        <v>142.83</v>
      </c>
      <c r="K369" t="n">
        <v>47.83</v>
      </c>
      <c r="L369" t="n">
        <v>1.75</v>
      </c>
      <c r="M369" t="n">
        <v>25</v>
      </c>
      <c r="N369" t="n">
        <v>23.25</v>
      </c>
      <c r="O369" t="n">
        <v>17849.7</v>
      </c>
      <c r="P369" t="n">
        <v>61.95</v>
      </c>
      <c r="Q369" t="n">
        <v>202.81</v>
      </c>
      <c r="R369" t="n">
        <v>33.85</v>
      </c>
      <c r="S369" t="n">
        <v>13.89</v>
      </c>
      <c r="T369" t="n">
        <v>8190.28</v>
      </c>
      <c r="U369" t="n">
        <v>0.41</v>
      </c>
      <c r="V369" t="n">
        <v>0.7</v>
      </c>
      <c r="W369" t="n">
        <v>0.68</v>
      </c>
      <c r="X369" t="n">
        <v>0.52</v>
      </c>
      <c r="Y369" t="n">
        <v>1</v>
      </c>
      <c r="Z369" t="n">
        <v>10</v>
      </c>
    </row>
    <row r="370">
      <c r="A370" t="n">
        <v>4</v>
      </c>
      <c r="B370" t="n">
        <v>70</v>
      </c>
      <c r="C370" t="inlineStr">
        <is>
          <t xml:space="preserve">CONCLUIDO	</t>
        </is>
      </c>
      <c r="D370" t="n">
        <v>11.9344</v>
      </c>
      <c r="E370" t="n">
        <v>8.380000000000001</v>
      </c>
      <c r="F370" t="n">
        <v>5.49</v>
      </c>
      <c r="G370" t="n">
        <v>14.31</v>
      </c>
      <c r="H370" t="n">
        <v>0.25</v>
      </c>
      <c r="I370" t="n">
        <v>23</v>
      </c>
      <c r="J370" t="n">
        <v>143.17</v>
      </c>
      <c r="K370" t="n">
        <v>47.83</v>
      </c>
      <c r="L370" t="n">
        <v>2</v>
      </c>
      <c r="M370" t="n">
        <v>21</v>
      </c>
      <c r="N370" t="n">
        <v>23.34</v>
      </c>
      <c r="O370" t="n">
        <v>17891.86</v>
      </c>
      <c r="P370" t="n">
        <v>60.85</v>
      </c>
      <c r="Q370" t="n">
        <v>202.82</v>
      </c>
      <c r="R370" t="n">
        <v>31.75</v>
      </c>
      <c r="S370" t="n">
        <v>13.89</v>
      </c>
      <c r="T370" t="n">
        <v>7158.25</v>
      </c>
      <c r="U370" t="n">
        <v>0.44</v>
      </c>
      <c r="V370" t="n">
        <v>0.71</v>
      </c>
      <c r="W370" t="n">
        <v>0.67</v>
      </c>
      <c r="X370" t="n">
        <v>0.45</v>
      </c>
      <c r="Y370" t="n">
        <v>1</v>
      </c>
      <c r="Z370" t="n">
        <v>10</v>
      </c>
    </row>
    <row r="371">
      <c r="A371" t="n">
        <v>5</v>
      </c>
      <c r="B371" t="n">
        <v>70</v>
      </c>
      <c r="C371" t="inlineStr">
        <is>
          <t xml:space="preserve">CONCLUIDO	</t>
        </is>
      </c>
      <c r="D371" t="n">
        <v>12.0765</v>
      </c>
      <c r="E371" t="n">
        <v>8.279999999999999</v>
      </c>
      <c r="F371" t="n">
        <v>5.45</v>
      </c>
      <c r="G371" t="n">
        <v>15.56</v>
      </c>
      <c r="H371" t="n">
        <v>0.28</v>
      </c>
      <c r="I371" t="n">
        <v>21</v>
      </c>
      <c r="J371" t="n">
        <v>143.51</v>
      </c>
      <c r="K371" t="n">
        <v>47.83</v>
      </c>
      <c r="L371" t="n">
        <v>2.25</v>
      </c>
      <c r="M371" t="n">
        <v>19</v>
      </c>
      <c r="N371" t="n">
        <v>23.44</v>
      </c>
      <c r="O371" t="n">
        <v>17934.06</v>
      </c>
      <c r="P371" t="n">
        <v>60.11</v>
      </c>
      <c r="Q371" t="n">
        <v>202.82</v>
      </c>
      <c r="R371" t="n">
        <v>30.29</v>
      </c>
      <c r="S371" t="n">
        <v>13.89</v>
      </c>
      <c r="T371" t="n">
        <v>6440.5</v>
      </c>
      <c r="U371" t="n">
        <v>0.46</v>
      </c>
      <c r="V371" t="n">
        <v>0.71</v>
      </c>
      <c r="W371" t="n">
        <v>0.67</v>
      </c>
      <c r="X371" t="n">
        <v>0.41</v>
      </c>
      <c r="Y371" t="n">
        <v>1</v>
      </c>
      <c r="Z371" t="n">
        <v>10</v>
      </c>
    </row>
    <row r="372">
      <c r="A372" t="n">
        <v>6</v>
      </c>
      <c r="B372" t="n">
        <v>70</v>
      </c>
      <c r="C372" t="inlineStr">
        <is>
          <t xml:space="preserve">CONCLUIDO	</t>
        </is>
      </c>
      <c r="D372" t="n">
        <v>12.3224</v>
      </c>
      <c r="E372" t="n">
        <v>8.119999999999999</v>
      </c>
      <c r="F372" t="n">
        <v>5.37</v>
      </c>
      <c r="G372" t="n">
        <v>17.89</v>
      </c>
      <c r="H372" t="n">
        <v>0.31</v>
      </c>
      <c r="I372" t="n">
        <v>18</v>
      </c>
      <c r="J372" t="n">
        <v>143.86</v>
      </c>
      <c r="K372" t="n">
        <v>47.83</v>
      </c>
      <c r="L372" t="n">
        <v>2.5</v>
      </c>
      <c r="M372" t="n">
        <v>16</v>
      </c>
      <c r="N372" t="n">
        <v>23.53</v>
      </c>
      <c r="O372" t="n">
        <v>17976.29</v>
      </c>
      <c r="P372" t="n">
        <v>59.11</v>
      </c>
      <c r="Q372" t="n">
        <v>202.85</v>
      </c>
      <c r="R372" t="n">
        <v>27.84</v>
      </c>
      <c r="S372" t="n">
        <v>13.89</v>
      </c>
      <c r="T372" t="n">
        <v>5228.72</v>
      </c>
      <c r="U372" t="n">
        <v>0.5</v>
      </c>
      <c r="V372" t="n">
        <v>0.72</v>
      </c>
      <c r="W372" t="n">
        <v>0.67</v>
      </c>
      <c r="X372" t="n">
        <v>0.33</v>
      </c>
      <c r="Y372" t="n">
        <v>1</v>
      </c>
      <c r="Z372" t="n">
        <v>10</v>
      </c>
    </row>
    <row r="373">
      <c r="A373" t="n">
        <v>7</v>
      </c>
      <c r="B373" t="n">
        <v>70</v>
      </c>
      <c r="C373" t="inlineStr">
        <is>
          <t xml:space="preserve">CONCLUIDO	</t>
        </is>
      </c>
      <c r="D373" t="n">
        <v>12.3809</v>
      </c>
      <c r="E373" t="n">
        <v>8.08</v>
      </c>
      <c r="F373" t="n">
        <v>5.36</v>
      </c>
      <c r="G373" t="n">
        <v>18.91</v>
      </c>
      <c r="H373" t="n">
        <v>0.34</v>
      </c>
      <c r="I373" t="n">
        <v>17</v>
      </c>
      <c r="J373" t="n">
        <v>144.2</v>
      </c>
      <c r="K373" t="n">
        <v>47.83</v>
      </c>
      <c r="L373" t="n">
        <v>2.75</v>
      </c>
      <c r="M373" t="n">
        <v>15</v>
      </c>
      <c r="N373" t="n">
        <v>23.62</v>
      </c>
      <c r="O373" t="n">
        <v>18018.55</v>
      </c>
      <c r="P373" t="n">
        <v>58.57</v>
      </c>
      <c r="Q373" t="n">
        <v>202.83</v>
      </c>
      <c r="R373" t="n">
        <v>27.52</v>
      </c>
      <c r="S373" t="n">
        <v>13.89</v>
      </c>
      <c r="T373" t="n">
        <v>5073.49</v>
      </c>
      <c r="U373" t="n">
        <v>0.5</v>
      </c>
      <c r="V373" t="n">
        <v>0.72</v>
      </c>
      <c r="W373" t="n">
        <v>0.66</v>
      </c>
      <c r="X373" t="n">
        <v>0.32</v>
      </c>
      <c r="Y373" t="n">
        <v>1</v>
      </c>
      <c r="Z373" t="n">
        <v>10</v>
      </c>
    </row>
    <row r="374">
      <c r="A374" t="n">
        <v>8</v>
      </c>
      <c r="B374" t="n">
        <v>70</v>
      </c>
      <c r="C374" t="inlineStr">
        <is>
          <t xml:space="preserve">CONCLUIDO	</t>
        </is>
      </c>
      <c r="D374" t="n">
        <v>12.4935</v>
      </c>
      <c r="E374" t="n">
        <v>8</v>
      </c>
      <c r="F374" t="n">
        <v>5.34</v>
      </c>
      <c r="G374" t="n">
        <v>21.37</v>
      </c>
      <c r="H374" t="n">
        <v>0.37</v>
      </c>
      <c r="I374" t="n">
        <v>15</v>
      </c>
      <c r="J374" t="n">
        <v>144.54</v>
      </c>
      <c r="K374" t="n">
        <v>47.83</v>
      </c>
      <c r="L374" t="n">
        <v>3</v>
      </c>
      <c r="M374" t="n">
        <v>13</v>
      </c>
      <c r="N374" t="n">
        <v>23.71</v>
      </c>
      <c r="O374" t="n">
        <v>18060.85</v>
      </c>
      <c r="P374" t="n">
        <v>58.18</v>
      </c>
      <c r="Q374" t="n">
        <v>202.84</v>
      </c>
      <c r="R374" t="n">
        <v>27.15</v>
      </c>
      <c r="S374" t="n">
        <v>13.89</v>
      </c>
      <c r="T374" t="n">
        <v>4897.81</v>
      </c>
      <c r="U374" t="n">
        <v>0.51</v>
      </c>
      <c r="V374" t="n">
        <v>0.72</v>
      </c>
      <c r="W374" t="n">
        <v>0.66</v>
      </c>
      <c r="X374" t="n">
        <v>0.3</v>
      </c>
      <c r="Y374" t="n">
        <v>1</v>
      </c>
      <c r="Z374" t="n">
        <v>10</v>
      </c>
    </row>
    <row r="375">
      <c r="A375" t="n">
        <v>9</v>
      </c>
      <c r="B375" t="n">
        <v>70</v>
      </c>
      <c r="C375" t="inlineStr">
        <is>
          <t xml:space="preserve">CONCLUIDO	</t>
        </is>
      </c>
      <c r="D375" t="n">
        <v>12.6055</v>
      </c>
      <c r="E375" t="n">
        <v>7.93</v>
      </c>
      <c r="F375" t="n">
        <v>5.3</v>
      </c>
      <c r="G375" t="n">
        <v>22.72</v>
      </c>
      <c r="H375" t="n">
        <v>0.4</v>
      </c>
      <c r="I375" t="n">
        <v>14</v>
      </c>
      <c r="J375" t="n">
        <v>144.89</v>
      </c>
      <c r="K375" t="n">
        <v>47.83</v>
      </c>
      <c r="L375" t="n">
        <v>3.25</v>
      </c>
      <c r="M375" t="n">
        <v>12</v>
      </c>
      <c r="N375" t="n">
        <v>23.81</v>
      </c>
      <c r="O375" t="n">
        <v>18103.18</v>
      </c>
      <c r="P375" t="n">
        <v>57.47</v>
      </c>
      <c r="Q375" t="n">
        <v>202.83</v>
      </c>
      <c r="R375" t="n">
        <v>25.78</v>
      </c>
      <c r="S375" t="n">
        <v>13.89</v>
      </c>
      <c r="T375" t="n">
        <v>4220.21</v>
      </c>
      <c r="U375" t="n">
        <v>0.54</v>
      </c>
      <c r="V375" t="n">
        <v>0.73</v>
      </c>
      <c r="W375" t="n">
        <v>0.66</v>
      </c>
      <c r="X375" t="n">
        <v>0.26</v>
      </c>
      <c r="Y375" t="n">
        <v>1</v>
      </c>
      <c r="Z375" t="n">
        <v>10</v>
      </c>
    </row>
    <row r="376">
      <c r="A376" t="n">
        <v>10</v>
      </c>
      <c r="B376" t="n">
        <v>70</v>
      </c>
      <c r="C376" t="inlineStr">
        <is>
          <t xml:space="preserve">CONCLUIDO	</t>
        </is>
      </c>
      <c r="D376" t="n">
        <v>12.6796</v>
      </c>
      <c r="E376" t="n">
        <v>7.89</v>
      </c>
      <c r="F376" t="n">
        <v>5.28</v>
      </c>
      <c r="G376" t="n">
        <v>24.38</v>
      </c>
      <c r="H376" t="n">
        <v>0.43</v>
      </c>
      <c r="I376" t="n">
        <v>13</v>
      </c>
      <c r="J376" t="n">
        <v>145.23</v>
      </c>
      <c r="K376" t="n">
        <v>47.83</v>
      </c>
      <c r="L376" t="n">
        <v>3.5</v>
      </c>
      <c r="M376" t="n">
        <v>11</v>
      </c>
      <c r="N376" t="n">
        <v>23.9</v>
      </c>
      <c r="O376" t="n">
        <v>18145.54</v>
      </c>
      <c r="P376" t="n">
        <v>57.06</v>
      </c>
      <c r="Q376" t="n">
        <v>202.85</v>
      </c>
      <c r="R376" t="n">
        <v>25.21</v>
      </c>
      <c r="S376" t="n">
        <v>13.89</v>
      </c>
      <c r="T376" t="n">
        <v>3939.46</v>
      </c>
      <c r="U376" t="n">
        <v>0.55</v>
      </c>
      <c r="V376" t="n">
        <v>0.73</v>
      </c>
      <c r="W376" t="n">
        <v>0.66</v>
      </c>
      <c r="X376" t="n">
        <v>0.24</v>
      </c>
      <c r="Y376" t="n">
        <v>1</v>
      </c>
      <c r="Z376" t="n">
        <v>10</v>
      </c>
    </row>
    <row r="377">
      <c r="A377" t="n">
        <v>11</v>
      </c>
      <c r="B377" t="n">
        <v>70</v>
      </c>
      <c r="C377" t="inlineStr">
        <is>
          <t xml:space="preserve">CONCLUIDO	</t>
        </is>
      </c>
      <c r="D377" t="n">
        <v>12.7578</v>
      </c>
      <c r="E377" t="n">
        <v>7.84</v>
      </c>
      <c r="F377" t="n">
        <v>5.26</v>
      </c>
      <c r="G377" t="n">
        <v>26.32</v>
      </c>
      <c r="H377" t="n">
        <v>0.46</v>
      </c>
      <c r="I377" t="n">
        <v>12</v>
      </c>
      <c r="J377" t="n">
        <v>145.57</v>
      </c>
      <c r="K377" t="n">
        <v>47.83</v>
      </c>
      <c r="L377" t="n">
        <v>3.75</v>
      </c>
      <c r="M377" t="n">
        <v>10</v>
      </c>
      <c r="N377" t="n">
        <v>23.99</v>
      </c>
      <c r="O377" t="n">
        <v>18187.93</v>
      </c>
      <c r="P377" t="n">
        <v>56.75</v>
      </c>
      <c r="Q377" t="n">
        <v>202.87</v>
      </c>
      <c r="R377" t="n">
        <v>24.54</v>
      </c>
      <c r="S377" t="n">
        <v>13.89</v>
      </c>
      <c r="T377" t="n">
        <v>3607.83</v>
      </c>
      <c r="U377" t="n">
        <v>0.57</v>
      </c>
      <c r="V377" t="n">
        <v>0.74</v>
      </c>
      <c r="W377" t="n">
        <v>0.66</v>
      </c>
      <c r="X377" t="n">
        <v>0.23</v>
      </c>
      <c r="Y377" t="n">
        <v>1</v>
      </c>
      <c r="Z377" t="n">
        <v>10</v>
      </c>
    </row>
    <row r="378">
      <c r="A378" t="n">
        <v>12</v>
      </c>
      <c r="B378" t="n">
        <v>70</v>
      </c>
      <c r="C378" t="inlineStr">
        <is>
          <t xml:space="preserve">CONCLUIDO	</t>
        </is>
      </c>
      <c r="D378" t="n">
        <v>12.7452</v>
      </c>
      <c r="E378" t="n">
        <v>7.85</v>
      </c>
      <c r="F378" t="n">
        <v>5.27</v>
      </c>
      <c r="G378" t="n">
        <v>26.36</v>
      </c>
      <c r="H378" t="n">
        <v>0.49</v>
      </c>
      <c r="I378" t="n">
        <v>12</v>
      </c>
      <c r="J378" t="n">
        <v>145.92</v>
      </c>
      <c r="K378" t="n">
        <v>47.83</v>
      </c>
      <c r="L378" t="n">
        <v>4</v>
      </c>
      <c r="M378" t="n">
        <v>10</v>
      </c>
      <c r="N378" t="n">
        <v>24.09</v>
      </c>
      <c r="O378" t="n">
        <v>18230.35</v>
      </c>
      <c r="P378" t="n">
        <v>56.43</v>
      </c>
      <c r="Q378" t="n">
        <v>202.82</v>
      </c>
      <c r="R378" t="n">
        <v>24.95</v>
      </c>
      <c r="S378" t="n">
        <v>13.89</v>
      </c>
      <c r="T378" t="n">
        <v>3816.88</v>
      </c>
      <c r="U378" t="n">
        <v>0.5600000000000001</v>
      </c>
      <c r="V378" t="n">
        <v>0.73</v>
      </c>
      <c r="W378" t="n">
        <v>0.66</v>
      </c>
      <c r="X378" t="n">
        <v>0.23</v>
      </c>
      <c r="Y378" t="n">
        <v>1</v>
      </c>
      <c r="Z378" t="n">
        <v>10</v>
      </c>
    </row>
    <row r="379">
      <c r="A379" t="n">
        <v>13</v>
      </c>
      <c r="B379" t="n">
        <v>70</v>
      </c>
      <c r="C379" t="inlineStr">
        <is>
          <t xml:space="preserve">CONCLUIDO	</t>
        </is>
      </c>
      <c r="D379" t="n">
        <v>12.8347</v>
      </c>
      <c r="E379" t="n">
        <v>7.79</v>
      </c>
      <c r="F379" t="n">
        <v>5.25</v>
      </c>
      <c r="G379" t="n">
        <v>28.61</v>
      </c>
      <c r="H379" t="n">
        <v>0.51</v>
      </c>
      <c r="I379" t="n">
        <v>11</v>
      </c>
      <c r="J379" t="n">
        <v>146.26</v>
      </c>
      <c r="K379" t="n">
        <v>47.83</v>
      </c>
      <c r="L379" t="n">
        <v>4.25</v>
      </c>
      <c r="M379" t="n">
        <v>9</v>
      </c>
      <c r="N379" t="n">
        <v>24.18</v>
      </c>
      <c r="O379" t="n">
        <v>18272.81</v>
      </c>
      <c r="P379" t="n">
        <v>55.89</v>
      </c>
      <c r="Q379" t="n">
        <v>202.85</v>
      </c>
      <c r="R379" t="n">
        <v>24.05</v>
      </c>
      <c r="S379" t="n">
        <v>13.89</v>
      </c>
      <c r="T379" t="n">
        <v>3368.1</v>
      </c>
      <c r="U379" t="n">
        <v>0.58</v>
      </c>
      <c r="V379" t="n">
        <v>0.74</v>
      </c>
      <c r="W379" t="n">
        <v>0.66</v>
      </c>
      <c r="X379" t="n">
        <v>0.21</v>
      </c>
      <c r="Y379" t="n">
        <v>1</v>
      </c>
      <c r="Z379" t="n">
        <v>10</v>
      </c>
    </row>
    <row r="380">
      <c r="A380" t="n">
        <v>14</v>
      </c>
      <c r="B380" t="n">
        <v>70</v>
      </c>
      <c r="C380" t="inlineStr">
        <is>
          <t xml:space="preserve">CONCLUIDO	</t>
        </is>
      </c>
      <c r="D380" t="n">
        <v>12.9245</v>
      </c>
      <c r="E380" t="n">
        <v>7.74</v>
      </c>
      <c r="F380" t="n">
        <v>5.22</v>
      </c>
      <c r="G380" t="n">
        <v>31.32</v>
      </c>
      <c r="H380" t="n">
        <v>0.54</v>
      </c>
      <c r="I380" t="n">
        <v>10</v>
      </c>
      <c r="J380" t="n">
        <v>146.61</v>
      </c>
      <c r="K380" t="n">
        <v>47.83</v>
      </c>
      <c r="L380" t="n">
        <v>4.5</v>
      </c>
      <c r="M380" t="n">
        <v>8</v>
      </c>
      <c r="N380" t="n">
        <v>24.28</v>
      </c>
      <c r="O380" t="n">
        <v>18315.3</v>
      </c>
      <c r="P380" t="n">
        <v>55.23</v>
      </c>
      <c r="Q380" t="n">
        <v>202.84</v>
      </c>
      <c r="R380" t="n">
        <v>23.25</v>
      </c>
      <c r="S380" t="n">
        <v>13.89</v>
      </c>
      <c r="T380" t="n">
        <v>2975.36</v>
      </c>
      <c r="U380" t="n">
        <v>0.6</v>
      </c>
      <c r="V380" t="n">
        <v>0.74</v>
      </c>
      <c r="W380" t="n">
        <v>0.66</v>
      </c>
      <c r="X380" t="n">
        <v>0.18</v>
      </c>
      <c r="Y380" t="n">
        <v>1</v>
      </c>
      <c r="Z380" t="n">
        <v>10</v>
      </c>
    </row>
    <row r="381">
      <c r="A381" t="n">
        <v>15</v>
      </c>
      <c r="B381" t="n">
        <v>70</v>
      </c>
      <c r="C381" t="inlineStr">
        <is>
          <t xml:space="preserve">CONCLUIDO	</t>
        </is>
      </c>
      <c r="D381" t="n">
        <v>12.9436</v>
      </c>
      <c r="E381" t="n">
        <v>7.73</v>
      </c>
      <c r="F381" t="n">
        <v>5.21</v>
      </c>
      <c r="G381" t="n">
        <v>31.25</v>
      </c>
      <c r="H381" t="n">
        <v>0.57</v>
      </c>
      <c r="I381" t="n">
        <v>10</v>
      </c>
      <c r="J381" t="n">
        <v>146.95</v>
      </c>
      <c r="K381" t="n">
        <v>47.83</v>
      </c>
      <c r="L381" t="n">
        <v>4.75</v>
      </c>
      <c r="M381" t="n">
        <v>8</v>
      </c>
      <c r="N381" t="n">
        <v>24.37</v>
      </c>
      <c r="O381" t="n">
        <v>18357.82</v>
      </c>
      <c r="P381" t="n">
        <v>55.04</v>
      </c>
      <c r="Q381" t="n">
        <v>202.81</v>
      </c>
      <c r="R381" t="n">
        <v>23.03</v>
      </c>
      <c r="S381" t="n">
        <v>13.89</v>
      </c>
      <c r="T381" t="n">
        <v>2864.26</v>
      </c>
      <c r="U381" t="n">
        <v>0.6</v>
      </c>
      <c r="V381" t="n">
        <v>0.74</v>
      </c>
      <c r="W381" t="n">
        <v>0.65</v>
      </c>
      <c r="X381" t="n">
        <v>0.17</v>
      </c>
      <c r="Y381" t="n">
        <v>1</v>
      </c>
      <c r="Z381" t="n">
        <v>10</v>
      </c>
    </row>
    <row r="382">
      <c r="A382" t="n">
        <v>16</v>
      </c>
      <c r="B382" t="n">
        <v>70</v>
      </c>
      <c r="C382" t="inlineStr">
        <is>
          <t xml:space="preserve">CONCLUIDO	</t>
        </is>
      </c>
      <c r="D382" t="n">
        <v>12.9978</v>
      </c>
      <c r="E382" t="n">
        <v>7.69</v>
      </c>
      <c r="F382" t="n">
        <v>5.21</v>
      </c>
      <c r="G382" t="n">
        <v>34.7</v>
      </c>
      <c r="H382" t="n">
        <v>0.6</v>
      </c>
      <c r="I382" t="n">
        <v>9</v>
      </c>
      <c r="J382" t="n">
        <v>147.3</v>
      </c>
      <c r="K382" t="n">
        <v>47.83</v>
      </c>
      <c r="L382" t="n">
        <v>5</v>
      </c>
      <c r="M382" t="n">
        <v>7</v>
      </c>
      <c r="N382" t="n">
        <v>24.47</v>
      </c>
      <c r="O382" t="n">
        <v>18400.38</v>
      </c>
      <c r="P382" t="n">
        <v>54.51</v>
      </c>
      <c r="Q382" t="n">
        <v>202.81</v>
      </c>
      <c r="R382" t="n">
        <v>22.76</v>
      </c>
      <c r="S382" t="n">
        <v>13.89</v>
      </c>
      <c r="T382" t="n">
        <v>2736.06</v>
      </c>
      <c r="U382" t="n">
        <v>0.61</v>
      </c>
      <c r="V382" t="n">
        <v>0.74</v>
      </c>
      <c r="W382" t="n">
        <v>0.65</v>
      </c>
      <c r="X382" t="n">
        <v>0.17</v>
      </c>
      <c r="Y382" t="n">
        <v>1</v>
      </c>
      <c r="Z382" t="n">
        <v>10</v>
      </c>
    </row>
    <row r="383">
      <c r="A383" t="n">
        <v>17</v>
      </c>
      <c r="B383" t="n">
        <v>70</v>
      </c>
      <c r="C383" t="inlineStr">
        <is>
          <t xml:space="preserve">CONCLUIDO	</t>
        </is>
      </c>
      <c r="D383" t="n">
        <v>13.0072</v>
      </c>
      <c r="E383" t="n">
        <v>7.69</v>
      </c>
      <c r="F383" t="n">
        <v>5.2</v>
      </c>
      <c r="G383" t="n">
        <v>34.66</v>
      </c>
      <c r="H383" t="n">
        <v>0.63</v>
      </c>
      <c r="I383" t="n">
        <v>9</v>
      </c>
      <c r="J383" t="n">
        <v>147.64</v>
      </c>
      <c r="K383" t="n">
        <v>47.83</v>
      </c>
      <c r="L383" t="n">
        <v>5.25</v>
      </c>
      <c r="M383" t="n">
        <v>7</v>
      </c>
      <c r="N383" t="n">
        <v>24.56</v>
      </c>
      <c r="O383" t="n">
        <v>18442.97</v>
      </c>
      <c r="P383" t="n">
        <v>54.11</v>
      </c>
      <c r="Q383" t="n">
        <v>202.83</v>
      </c>
      <c r="R383" t="n">
        <v>22.59</v>
      </c>
      <c r="S383" t="n">
        <v>13.89</v>
      </c>
      <c r="T383" t="n">
        <v>2648.18</v>
      </c>
      <c r="U383" t="n">
        <v>0.62</v>
      </c>
      <c r="V383" t="n">
        <v>0.74</v>
      </c>
      <c r="W383" t="n">
        <v>0.65</v>
      </c>
      <c r="X383" t="n">
        <v>0.16</v>
      </c>
      <c r="Y383" t="n">
        <v>1</v>
      </c>
      <c r="Z383" t="n">
        <v>10</v>
      </c>
    </row>
    <row r="384">
      <c r="A384" t="n">
        <v>18</v>
      </c>
      <c r="B384" t="n">
        <v>70</v>
      </c>
      <c r="C384" t="inlineStr">
        <is>
          <t xml:space="preserve">CONCLUIDO	</t>
        </is>
      </c>
      <c r="D384" t="n">
        <v>13.0847</v>
      </c>
      <c r="E384" t="n">
        <v>7.64</v>
      </c>
      <c r="F384" t="n">
        <v>5.18</v>
      </c>
      <c r="G384" t="n">
        <v>38.87</v>
      </c>
      <c r="H384" t="n">
        <v>0.66</v>
      </c>
      <c r="I384" t="n">
        <v>8</v>
      </c>
      <c r="J384" t="n">
        <v>147.99</v>
      </c>
      <c r="K384" t="n">
        <v>47.83</v>
      </c>
      <c r="L384" t="n">
        <v>5.5</v>
      </c>
      <c r="M384" t="n">
        <v>6</v>
      </c>
      <c r="N384" t="n">
        <v>24.66</v>
      </c>
      <c r="O384" t="n">
        <v>18485.59</v>
      </c>
      <c r="P384" t="n">
        <v>53.62</v>
      </c>
      <c r="Q384" t="n">
        <v>202.81</v>
      </c>
      <c r="R384" t="n">
        <v>22.23</v>
      </c>
      <c r="S384" t="n">
        <v>13.89</v>
      </c>
      <c r="T384" t="n">
        <v>2473.29</v>
      </c>
      <c r="U384" t="n">
        <v>0.62</v>
      </c>
      <c r="V384" t="n">
        <v>0.75</v>
      </c>
      <c r="W384" t="n">
        <v>0.65</v>
      </c>
      <c r="X384" t="n">
        <v>0.14</v>
      </c>
      <c r="Y384" t="n">
        <v>1</v>
      </c>
      <c r="Z384" t="n">
        <v>10</v>
      </c>
    </row>
    <row r="385">
      <c r="A385" t="n">
        <v>19</v>
      </c>
      <c r="B385" t="n">
        <v>70</v>
      </c>
      <c r="C385" t="inlineStr">
        <is>
          <t xml:space="preserve">CONCLUIDO	</t>
        </is>
      </c>
      <c r="D385" t="n">
        <v>13.0847</v>
      </c>
      <c r="E385" t="n">
        <v>7.64</v>
      </c>
      <c r="F385" t="n">
        <v>5.18</v>
      </c>
      <c r="G385" t="n">
        <v>38.87</v>
      </c>
      <c r="H385" t="n">
        <v>0.6899999999999999</v>
      </c>
      <c r="I385" t="n">
        <v>8</v>
      </c>
      <c r="J385" t="n">
        <v>148.33</v>
      </c>
      <c r="K385" t="n">
        <v>47.83</v>
      </c>
      <c r="L385" t="n">
        <v>5.75</v>
      </c>
      <c r="M385" t="n">
        <v>6</v>
      </c>
      <c r="N385" t="n">
        <v>24.75</v>
      </c>
      <c r="O385" t="n">
        <v>18528.25</v>
      </c>
      <c r="P385" t="n">
        <v>53.58</v>
      </c>
      <c r="Q385" t="n">
        <v>202.81</v>
      </c>
      <c r="R385" t="n">
        <v>22.24</v>
      </c>
      <c r="S385" t="n">
        <v>13.89</v>
      </c>
      <c r="T385" t="n">
        <v>2477.59</v>
      </c>
      <c r="U385" t="n">
        <v>0.62</v>
      </c>
      <c r="V385" t="n">
        <v>0.75</v>
      </c>
      <c r="W385" t="n">
        <v>0.65</v>
      </c>
      <c r="X385" t="n">
        <v>0.14</v>
      </c>
      <c r="Y385" t="n">
        <v>1</v>
      </c>
      <c r="Z385" t="n">
        <v>10</v>
      </c>
    </row>
    <row r="386">
      <c r="A386" t="n">
        <v>20</v>
      </c>
      <c r="B386" t="n">
        <v>70</v>
      </c>
      <c r="C386" t="inlineStr">
        <is>
          <t xml:space="preserve">CONCLUIDO	</t>
        </is>
      </c>
      <c r="D386" t="n">
        <v>13.0947</v>
      </c>
      <c r="E386" t="n">
        <v>7.64</v>
      </c>
      <c r="F386" t="n">
        <v>5.18</v>
      </c>
      <c r="G386" t="n">
        <v>38.83</v>
      </c>
      <c r="H386" t="n">
        <v>0.71</v>
      </c>
      <c r="I386" t="n">
        <v>8</v>
      </c>
      <c r="J386" t="n">
        <v>148.68</v>
      </c>
      <c r="K386" t="n">
        <v>47.83</v>
      </c>
      <c r="L386" t="n">
        <v>6</v>
      </c>
      <c r="M386" t="n">
        <v>6</v>
      </c>
      <c r="N386" t="n">
        <v>24.85</v>
      </c>
      <c r="O386" t="n">
        <v>18570.94</v>
      </c>
      <c r="P386" t="n">
        <v>53.01</v>
      </c>
      <c r="Q386" t="n">
        <v>202.82</v>
      </c>
      <c r="R386" t="n">
        <v>22</v>
      </c>
      <c r="S386" t="n">
        <v>13.89</v>
      </c>
      <c r="T386" t="n">
        <v>2361.15</v>
      </c>
      <c r="U386" t="n">
        <v>0.63</v>
      </c>
      <c r="V386" t="n">
        <v>0.75</v>
      </c>
      <c r="W386" t="n">
        <v>0.65</v>
      </c>
      <c r="X386" t="n">
        <v>0.14</v>
      </c>
      <c r="Y386" t="n">
        <v>1</v>
      </c>
      <c r="Z386" t="n">
        <v>10</v>
      </c>
    </row>
    <row r="387">
      <c r="A387" t="n">
        <v>21</v>
      </c>
      <c r="B387" t="n">
        <v>70</v>
      </c>
      <c r="C387" t="inlineStr">
        <is>
          <t xml:space="preserve">CONCLUIDO	</t>
        </is>
      </c>
      <c r="D387" t="n">
        <v>13.1883</v>
      </c>
      <c r="E387" t="n">
        <v>7.58</v>
      </c>
      <c r="F387" t="n">
        <v>5.15</v>
      </c>
      <c r="G387" t="n">
        <v>44.16</v>
      </c>
      <c r="H387" t="n">
        <v>0.74</v>
      </c>
      <c r="I387" t="n">
        <v>7</v>
      </c>
      <c r="J387" t="n">
        <v>149.02</v>
      </c>
      <c r="K387" t="n">
        <v>47.83</v>
      </c>
      <c r="L387" t="n">
        <v>6.25</v>
      </c>
      <c r="M387" t="n">
        <v>5</v>
      </c>
      <c r="N387" t="n">
        <v>24.95</v>
      </c>
      <c r="O387" t="n">
        <v>18613.66</v>
      </c>
      <c r="P387" t="n">
        <v>52.34</v>
      </c>
      <c r="Q387" t="n">
        <v>202.81</v>
      </c>
      <c r="R387" t="n">
        <v>21.15</v>
      </c>
      <c r="S387" t="n">
        <v>13.89</v>
      </c>
      <c r="T387" t="n">
        <v>1939.55</v>
      </c>
      <c r="U387" t="n">
        <v>0.66</v>
      </c>
      <c r="V387" t="n">
        <v>0.75</v>
      </c>
      <c r="W387" t="n">
        <v>0.65</v>
      </c>
      <c r="X387" t="n">
        <v>0.11</v>
      </c>
      <c r="Y387" t="n">
        <v>1</v>
      </c>
      <c r="Z387" t="n">
        <v>10</v>
      </c>
    </row>
    <row r="388">
      <c r="A388" t="n">
        <v>22</v>
      </c>
      <c r="B388" t="n">
        <v>70</v>
      </c>
      <c r="C388" t="inlineStr">
        <is>
          <t xml:space="preserve">CONCLUIDO	</t>
        </is>
      </c>
      <c r="D388" t="n">
        <v>13.1776</v>
      </c>
      <c r="E388" t="n">
        <v>7.59</v>
      </c>
      <c r="F388" t="n">
        <v>5.16</v>
      </c>
      <c r="G388" t="n">
        <v>44.21</v>
      </c>
      <c r="H388" t="n">
        <v>0.77</v>
      </c>
      <c r="I388" t="n">
        <v>7</v>
      </c>
      <c r="J388" t="n">
        <v>149.37</v>
      </c>
      <c r="K388" t="n">
        <v>47.83</v>
      </c>
      <c r="L388" t="n">
        <v>6.5</v>
      </c>
      <c r="M388" t="n">
        <v>5</v>
      </c>
      <c r="N388" t="n">
        <v>25.04</v>
      </c>
      <c r="O388" t="n">
        <v>18656.42</v>
      </c>
      <c r="P388" t="n">
        <v>52.46</v>
      </c>
      <c r="Q388" t="n">
        <v>202.84</v>
      </c>
      <c r="R388" t="n">
        <v>21.32</v>
      </c>
      <c r="S388" t="n">
        <v>13.89</v>
      </c>
      <c r="T388" t="n">
        <v>2024.68</v>
      </c>
      <c r="U388" t="n">
        <v>0.65</v>
      </c>
      <c r="V388" t="n">
        <v>0.75</v>
      </c>
      <c r="W388" t="n">
        <v>0.65</v>
      </c>
      <c r="X388" t="n">
        <v>0.12</v>
      </c>
      <c r="Y388" t="n">
        <v>1</v>
      </c>
      <c r="Z388" t="n">
        <v>10</v>
      </c>
    </row>
    <row r="389">
      <c r="A389" t="n">
        <v>23</v>
      </c>
      <c r="B389" t="n">
        <v>70</v>
      </c>
      <c r="C389" t="inlineStr">
        <is>
          <t xml:space="preserve">CONCLUIDO	</t>
        </is>
      </c>
      <c r="D389" t="n">
        <v>13.1815</v>
      </c>
      <c r="E389" t="n">
        <v>7.59</v>
      </c>
      <c r="F389" t="n">
        <v>5.16</v>
      </c>
      <c r="G389" t="n">
        <v>44.19</v>
      </c>
      <c r="H389" t="n">
        <v>0.8</v>
      </c>
      <c r="I389" t="n">
        <v>7</v>
      </c>
      <c r="J389" t="n">
        <v>149.72</v>
      </c>
      <c r="K389" t="n">
        <v>47.83</v>
      </c>
      <c r="L389" t="n">
        <v>6.75</v>
      </c>
      <c r="M389" t="n">
        <v>5</v>
      </c>
      <c r="N389" t="n">
        <v>25.14</v>
      </c>
      <c r="O389" t="n">
        <v>18699.2</v>
      </c>
      <c r="P389" t="n">
        <v>52.32</v>
      </c>
      <c r="Q389" t="n">
        <v>202.81</v>
      </c>
      <c r="R389" t="n">
        <v>21.33</v>
      </c>
      <c r="S389" t="n">
        <v>13.89</v>
      </c>
      <c r="T389" t="n">
        <v>2031.97</v>
      </c>
      <c r="U389" t="n">
        <v>0.65</v>
      </c>
      <c r="V389" t="n">
        <v>0.75</v>
      </c>
      <c r="W389" t="n">
        <v>0.65</v>
      </c>
      <c r="X389" t="n">
        <v>0.12</v>
      </c>
      <c r="Y389" t="n">
        <v>1</v>
      </c>
      <c r="Z389" t="n">
        <v>10</v>
      </c>
    </row>
    <row r="390">
      <c r="A390" t="n">
        <v>24</v>
      </c>
      <c r="B390" t="n">
        <v>70</v>
      </c>
      <c r="C390" t="inlineStr">
        <is>
          <t xml:space="preserve">CONCLUIDO	</t>
        </is>
      </c>
      <c r="D390" t="n">
        <v>13.1844</v>
      </c>
      <c r="E390" t="n">
        <v>7.58</v>
      </c>
      <c r="F390" t="n">
        <v>5.15</v>
      </c>
      <c r="G390" t="n">
        <v>44.18</v>
      </c>
      <c r="H390" t="n">
        <v>0.83</v>
      </c>
      <c r="I390" t="n">
        <v>7</v>
      </c>
      <c r="J390" t="n">
        <v>150.07</v>
      </c>
      <c r="K390" t="n">
        <v>47.83</v>
      </c>
      <c r="L390" t="n">
        <v>7</v>
      </c>
      <c r="M390" t="n">
        <v>5</v>
      </c>
      <c r="N390" t="n">
        <v>25.24</v>
      </c>
      <c r="O390" t="n">
        <v>18742.03</v>
      </c>
      <c r="P390" t="n">
        <v>51.96</v>
      </c>
      <c r="Q390" t="n">
        <v>202.81</v>
      </c>
      <c r="R390" t="n">
        <v>21.23</v>
      </c>
      <c r="S390" t="n">
        <v>13.89</v>
      </c>
      <c r="T390" t="n">
        <v>1979.71</v>
      </c>
      <c r="U390" t="n">
        <v>0.65</v>
      </c>
      <c r="V390" t="n">
        <v>0.75</v>
      </c>
      <c r="W390" t="n">
        <v>0.65</v>
      </c>
      <c r="X390" t="n">
        <v>0.12</v>
      </c>
      <c r="Y390" t="n">
        <v>1</v>
      </c>
      <c r="Z390" t="n">
        <v>10</v>
      </c>
    </row>
    <row r="391">
      <c r="A391" t="n">
        <v>25</v>
      </c>
      <c r="B391" t="n">
        <v>70</v>
      </c>
      <c r="C391" t="inlineStr">
        <is>
          <t xml:space="preserve">CONCLUIDO	</t>
        </is>
      </c>
      <c r="D391" t="n">
        <v>13.1627</v>
      </c>
      <c r="E391" t="n">
        <v>7.6</v>
      </c>
      <c r="F391" t="n">
        <v>5.17</v>
      </c>
      <c r="G391" t="n">
        <v>44.29</v>
      </c>
      <c r="H391" t="n">
        <v>0.85</v>
      </c>
      <c r="I391" t="n">
        <v>7</v>
      </c>
      <c r="J391" t="n">
        <v>150.41</v>
      </c>
      <c r="K391" t="n">
        <v>47.83</v>
      </c>
      <c r="L391" t="n">
        <v>7.25</v>
      </c>
      <c r="M391" t="n">
        <v>5</v>
      </c>
      <c r="N391" t="n">
        <v>25.33</v>
      </c>
      <c r="O391" t="n">
        <v>18784.88</v>
      </c>
      <c r="P391" t="n">
        <v>51.49</v>
      </c>
      <c r="Q391" t="n">
        <v>202.81</v>
      </c>
      <c r="R391" t="n">
        <v>21.7</v>
      </c>
      <c r="S391" t="n">
        <v>13.89</v>
      </c>
      <c r="T391" t="n">
        <v>2215.96</v>
      </c>
      <c r="U391" t="n">
        <v>0.64</v>
      </c>
      <c r="V391" t="n">
        <v>0.75</v>
      </c>
      <c r="W391" t="n">
        <v>0.65</v>
      </c>
      <c r="X391" t="n">
        <v>0.13</v>
      </c>
      <c r="Y391" t="n">
        <v>1</v>
      </c>
      <c r="Z391" t="n">
        <v>10</v>
      </c>
    </row>
    <row r="392">
      <c r="A392" t="n">
        <v>26</v>
      </c>
      <c r="B392" t="n">
        <v>70</v>
      </c>
      <c r="C392" t="inlineStr">
        <is>
          <t xml:space="preserve">CONCLUIDO	</t>
        </is>
      </c>
      <c r="D392" t="n">
        <v>13.2621</v>
      </c>
      <c r="E392" t="n">
        <v>7.54</v>
      </c>
      <c r="F392" t="n">
        <v>5.14</v>
      </c>
      <c r="G392" t="n">
        <v>51.39</v>
      </c>
      <c r="H392" t="n">
        <v>0.88</v>
      </c>
      <c r="I392" t="n">
        <v>6</v>
      </c>
      <c r="J392" t="n">
        <v>150.76</v>
      </c>
      <c r="K392" t="n">
        <v>47.83</v>
      </c>
      <c r="L392" t="n">
        <v>7.5</v>
      </c>
      <c r="M392" t="n">
        <v>4</v>
      </c>
      <c r="N392" t="n">
        <v>25.43</v>
      </c>
      <c r="O392" t="n">
        <v>18827.77</v>
      </c>
      <c r="P392" t="n">
        <v>50.97</v>
      </c>
      <c r="Q392" t="n">
        <v>202.81</v>
      </c>
      <c r="R392" t="n">
        <v>20.73</v>
      </c>
      <c r="S392" t="n">
        <v>13.89</v>
      </c>
      <c r="T392" t="n">
        <v>1736.07</v>
      </c>
      <c r="U392" t="n">
        <v>0.67</v>
      </c>
      <c r="V392" t="n">
        <v>0.75</v>
      </c>
      <c r="W392" t="n">
        <v>0.65</v>
      </c>
      <c r="X392" t="n">
        <v>0.1</v>
      </c>
      <c r="Y392" t="n">
        <v>1</v>
      </c>
      <c r="Z392" t="n">
        <v>10</v>
      </c>
    </row>
    <row r="393">
      <c r="A393" t="n">
        <v>27</v>
      </c>
      <c r="B393" t="n">
        <v>70</v>
      </c>
      <c r="C393" t="inlineStr">
        <is>
          <t xml:space="preserve">CONCLUIDO	</t>
        </is>
      </c>
      <c r="D393" t="n">
        <v>13.2592</v>
      </c>
      <c r="E393" t="n">
        <v>7.54</v>
      </c>
      <c r="F393" t="n">
        <v>5.14</v>
      </c>
      <c r="G393" t="n">
        <v>51.4</v>
      </c>
      <c r="H393" t="n">
        <v>0.91</v>
      </c>
      <c r="I393" t="n">
        <v>6</v>
      </c>
      <c r="J393" t="n">
        <v>151.11</v>
      </c>
      <c r="K393" t="n">
        <v>47.83</v>
      </c>
      <c r="L393" t="n">
        <v>7.75</v>
      </c>
      <c r="M393" t="n">
        <v>4</v>
      </c>
      <c r="N393" t="n">
        <v>25.53</v>
      </c>
      <c r="O393" t="n">
        <v>18870.7</v>
      </c>
      <c r="P393" t="n">
        <v>50.81</v>
      </c>
      <c r="Q393" t="n">
        <v>202.81</v>
      </c>
      <c r="R393" t="n">
        <v>20.85</v>
      </c>
      <c r="S393" t="n">
        <v>13.89</v>
      </c>
      <c r="T393" t="n">
        <v>1794.96</v>
      </c>
      <c r="U393" t="n">
        <v>0.67</v>
      </c>
      <c r="V393" t="n">
        <v>0.75</v>
      </c>
      <c r="W393" t="n">
        <v>0.65</v>
      </c>
      <c r="X393" t="n">
        <v>0.1</v>
      </c>
      <c r="Y393" t="n">
        <v>1</v>
      </c>
      <c r="Z393" t="n">
        <v>10</v>
      </c>
    </row>
    <row r="394">
      <c r="A394" t="n">
        <v>28</v>
      </c>
      <c r="B394" t="n">
        <v>70</v>
      </c>
      <c r="C394" t="inlineStr">
        <is>
          <t xml:space="preserve">CONCLUIDO	</t>
        </is>
      </c>
      <c r="D394" t="n">
        <v>13.2616</v>
      </c>
      <c r="E394" t="n">
        <v>7.54</v>
      </c>
      <c r="F394" t="n">
        <v>5.14</v>
      </c>
      <c r="G394" t="n">
        <v>51.39</v>
      </c>
      <c r="H394" t="n">
        <v>0.9399999999999999</v>
      </c>
      <c r="I394" t="n">
        <v>6</v>
      </c>
      <c r="J394" t="n">
        <v>151.46</v>
      </c>
      <c r="K394" t="n">
        <v>47.83</v>
      </c>
      <c r="L394" t="n">
        <v>8</v>
      </c>
      <c r="M394" t="n">
        <v>4</v>
      </c>
      <c r="N394" t="n">
        <v>25.63</v>
      </c>
      <c r="O394" t="n">
        <v>18913.66</v>
      </c>
      <c r="P394" t="n">
        <v>50.52</v>
      </c>
      <c r="Q394" t="n">
        <v>202.82</v>
      </c>
      <c r="R394" t="n">
        <v>20.76</v>
      </c>
      <c r="S394" t="n">
        <v>13.89</v>
      </c>
      <c r="T394" t="n">
        <v>1751.53</v>
      </c>
      <c r="U394" t="n">
        <v>0.67</v>
      </c>
      <c r="V394" t="n">
        <v>0.75</v>
      </c>
      <c r="W394" t="n">
        <v>0.65</v>
      </c>
      <c r="X394" t="n">
        <v>0.1</v>
      </c>
      <c r="Y394" t="n">
        <v>1</v>
      </c>
      <c r="Z394" t="n">
        <v>10</v>
      </c>
    </row>
    <row r="395">
      <c r="A395" t="n">
        <v>29</v>
      </c>
      <c r="B395" t="n">
        <v>70</v>
      </c>
      <c r="C395" t="inlineStr">
        <is>
          <t xml:space="preserve">CONCLUIDO	</t>
        </is>
      </c>
      <c r="D395" t="n">
        <v>13.2655</v>
      </c>
      <c r="E395" t="n">
        <v>7.54</v>
      </c>
      <c r="F395" t="n">
        <v>5.14</v>
      </c>
      <c r="G395" t="n">
        <v>51.37</v>
      </c>
      <c r="H395" t="n">
        <v>0.96</v>
      </c>
      <c r="I395" t="n">
        <v>6</v>
      </c>
      <c r="J395" t="n">
        <v>151.81</v>
      </c>
      <c r="K395" t="n">
        <v>47.83</v>
      </c>
      <c r="L395" t="n">
        <v>8.25</v>
      </c>
      <c r="M395" t="n">
        <v>4</v>
      </c>
      <c r="N395" t="n">
        <v>25.73</v>
      </c>
      <c r="O395" t="n">
        <v>18956.65</v>
      </c>
      <c r="P395" t="n">
        <v>50.3</v>
      </c>
      <c r="Q395" t="n">
        <v>202.82</v>
      </c>
      <c r="R395" t="n">
        <v>20.72</v>
      </c>
      <c r="S395" t="n">
        <v>13.89</v>
      </c>
      <c r="T395" t="n">
        <v>1730.93</v>
      </c>
      <c r="U395" t="n">
        <v>0.67</v>
      </c>
      <c r="V395" t="n">
        <v>0.75</v>
      </c>
      <c r="W395" t="n">
        <v>0.65</v>
      </c>
      <c r="X395" t="n">
        <v>0.1</v>
      </c>
      <c r="Y395" t="n">
        <v>1</v>
      </c>
      <c r="Z395" t="n">
        <v>10</v>
      </c>
    </row>
    <row r="396">
      <c r="A396" t="n">
        <v>30</v>
      </c>
      <c r="B396" t="n">
        <v>70</v>
      </c>
      <c r="C396" t="inlineStr">
        <is>
          <t xml:space="preserve">CONCLUIDO	</t>
        </is>
      </c>
      <c r="D396" t="n">
        <v>13.2694</v>
      </c>
      <c r="E396" t="n">
        <v>7.54</v>
      </c>
      <c r="F396" t="n">
        <v>5.13</v>
      </c>
      <c r="G396" t="n">
        <v>51.34</v>
      </c>
      <c r="H396" t="n">
        <v>0.99</v>
      </c>
      <c r="I396" t="n">
        <v>6</v>
      </c>
      <c r="J396" t="n">
        <v>152.15</v>
      </c>
      <c r="K396" t="n">
        <v>47.83</v>
      </c>
      <c r="L396" t="n">
        <v>8.5</v>
      </c>
      <c r="M396" t="n">
        <v>4</v>
      </c>
      <c r="N396" t="n">
        <v>25.83</v>
      </c>
      <c r="O396" t="n">
        <v>18999.67</v>
      </c>
      <c r="P396" t="n">
        <v>49.98</v>
      </c>
      <c r="Q396" t="n">
        <v>202.81</v>
      </c>
      <c r="R396" t="n">
        <v>20.65</v>
      </c>
      <c r="S396" t="n">
        <v>13.89</v>
      </c>
      <c r="T396" t="n">
        <v>1695.81</v>
      </c>
      <c r="U396" t="n">
        <v>0.67</v>
      </c>
      <c r="V396" t="n">
        <v>0.75</v>
      </c>
      <c r="W396" t="n">
        <v>0.65</v>
      </c>
      <c r="X396" t="n">
        <v>0.1</v>
      </c>
      <c r="Y396" t="n">
        <v>1</v>
      </c>
      <c r="Z396" t="n">
        <v>10</v>
      </c>
    </row>
    <row r="397">
      <c r="A397" t="n">
        <v>31</v>
      </c>
      <c r="B397" t="n">
        <v>70</v>
      </c>
      <c r="C397" t="inlineStr">
        <is>
          <t xml:space="preserve">CONCLUIDO	</t>
        </is>
      </c>
      <c r="D397" t="n">
        <v>13.2523</v>
      </c>
      <c r="E397" t="n">
        <v>7.55</v>
      </c>
      <c r="F397" t="n">
        <v>5.14</v>
      </c>
      <c r="G397" t="n">
        <v>51.44</v>
      </c>
      <c r="H397" t="n">
        <v>1.02</v>
      </c>
      <c r="I397" t="n">
        <v>6</v>
      </c>
      <c r="J397" t="n">
        <v>152.5</v>
      </c>
      <c r="K397" t="n">
        <v>47.83</v>
      </c>
      <c r="L397" t="n">
        <v>8.75</v>
      </c>
      <c r="M397" t="n">
        <v>4</v>
      </c>
      <c r="N397" t="n">
        <v>25.93</v>
      </c>
      <c r="O397" t="n">
        <v>19042.73</v>
      </c>
      <c r="P397" t="n">
        <v>49.67</v>
      </c>
      <c r="Q397" t="n">
        <v>202.81</v>
      </c>
      <c r="R397" t="n">
        <v>20.95</v>
      </c>
      <c r="S397" t="n">
        <v>13.89</v>
      </c>
      <c r="T397" t="n">
        <v>1844.24</v>
      </c>
      <c r="U397" t="n">
        <v>0.66</v>
      </c>
      <c r="V397" t="n">
        <v>0.75</v>
      </c>
      <c r="W397" t="n">
        <v>0.65</v>
      </c>
      <c r="X397" t="n">
        <v>0.11</v>
      </c>
      <c r="Y397" t="n">
        <v>1</v>
      </c>
      <c r="Z397" t="n">
        <v>10</v>
      </c>
    </row>
    <row r="398">
      <c r="A398" t="n">
        <v>32</v>
      </c>
      <c r="B398" t="n">
        <v>70</v>
      </c>
      <c r="C398" t="inlineStr">
        <is>
          <t xml:space="preserve">CONCLUIDO	</t>
        </is>
      </c>
      <c r="D398" t="n">
        <v>13.3447</v>
      </c>
      <c r="E398" t="n">
        <v>7.49</v>
      </c>
      <c r="F398" t="n">
        <v>5.12</v>
      </c>
      <c r="G398" t="n">
        <v>61.45</v>
      </c>
      <c r="H398" t="n">
        <v>1.04</v>
      </c>
      <c r="I398" t="n">
        <v>5</v>
      </c>
      <c r="J398" t="n">
        <v>152.85</v>
      </c>
      <c r="K398" t="n">
        <v>47.83</v>
      </c>
      <c r="L398" t="n">
        <v>9</v>
      </c>
      <c r="M398" t="n">
        <v>3</v>
      </c>
      <c r="N398" t="n">
        <v>26.03</v>
      </c>
      <c r="O398" t="n">
        <v>19085.83</v>
      </c>
      <c r="P398" t="n">
        <v>49.01</v>
      </c>
      <c r="Q398" t="n">
        <v>202.81</v>
      </c>
      <c r="R398" t="n">
        <v>20.3</v>
      </c>
      <c r="S398" t="n">
        <v>13.89</v>
      </c>
      <c r="T398" t="n">
        <v>1523.48</v>
      </c>
      <c r="U398" t="n">
        <v>0.68</v>
      </c>
      <c r="V398" t="n">
        <v>0.76</v>
      </c>
      <c r="W398" t="n">
        <v>0.64</v>
      </c>
      <c r="X398" t="n">
        <v>0.08</v>
      </c>
      <c r="Y398" t="n">
        <v>1</v>
      </c>
      <c r="Z398" t="n">
        <v>10</v>
      </c>
    </row>
    <row r="399">
      <c r="A399" t="n">
        <v>33</v>
      </c>
      <c r="B399" t="n">
        <v>70</v>
      </c>
      <c r="C399" t="inlineStr">
        <is>
          <t xml:space="preserve">CONCLUIDO	</t>
        </is>
      </c>
      <c r="D399" t="n">
        <v>13.3516</v>
      </c>
      <c r="E399" t="n">
        <v>7.49</v>
      </c>
      <c r="F399" t="n">
        <v>5.12</v>
      </c>
      <c r="G399" t="n">
        <v>61.4</v>
      </c>
      <c r="H399" t="n">
        <v>1.07</v>
      </c>
      <c r="I399" t="n">
        <v>5</v>
      </c>
      <c r="J399" t="n">
        <v>153.2</v>
      </c>
      <c r="K399" t="n">
        <v>47.83</v>
      </c>
      <c r="L399" t="n">
        <v>9.25</v>
      </c>
      <c r="M399" t="n">
        <v>3</v>
      </c>
      <c r="N399" t="n">
        <v>26.12</v>
      </c>
      <c r="O399" t="n">
        <v>19128.96</v>
      </c>
      <c r="P399" t="n">
        <v>48.69</v>
      </c>
      <c r="Q399" t="n">
        <v>202.81</v>
      </c>
      <c r="R399" t="n">
        <v>20.02</v>
      </c>
      <c r="S399" t="n">
        <v>13.89</v>
      </c>
      <c r="T399" t="n">
        <v>1384.16</v>
      </c>
      <c r="U399" t="n">
        <v>0.6899999999999999</v>
      </c>
      <c r="V399" t="n">
        <v>0.76</v>
      </c>
      <c r="W399" t="n">
        <v>0.65</v>
      </c>
      <c r="X399" t="n">
        <v>0.08</v>
      </c>
      <c r="Y399" t="n">
        <v>1</v>
      </c>
      <c r="Z399" t="n">
        <v>10</v>
      </c>
    </row>
    <row r="400">
      <c r="A400" t="n">
        <v>34</v>
      </c>
      <c r="B400" t="n">
        <v>70</v>
      </c>
      <c r="C400" t="inlineStr">
        <is>
          <t xml:space="preserve">CONCLUIDO	</t>
        </is>
      </c>
      <c r="D400" t="n">
        <v>13.3432</v>
      </c>
      <c r="E400" t="n">
        <v>7.49</v>
      </c>
      <c r="F400" t="n">
        <v>5.12</v>
      </c>
      <c r="G400" t="n">
        <v>61.46</v>
      </c>
      <c r="H400" t="n">
        <v>1.1</v>
      </c>
      <c r="I400" t="n">
        <v>5</v>
      </c>
      <c r="J400" t="n">
        <v>153.55</v>
      </c>
      <c r="K400" t="n">
        <v>47.83</v>
      </c>
      <c r="L400" t="n">
        <v>9.5</v>
      </c>
      <c r="M400" t="n">
        <v>3</v>
      </c>
      <c r="N400" t="n">
        <v>26.22</v>
      </c>
      <c r="O400" t="n">
        <v>19172.12</v>
      </c>
      <c r="P400" t="n">
        <v>48.94</v>
      </c>
      <c r="Q400" t="n">
        <v>202.81</v>
      </c>
      <c r="R400" t="n">
        <v>20.22</v>
      </c>
      <c r="S400" t="n">
        <v>13.89</v>
      </c>
      <c r="T400" t="n">
        <v>1486.6</v>
      </c>
      <c r="U400" t="n">
        <v>0.6899999999999999</v>
      </c>
      <c r="V400" t="n">
        <v>0.76</v>
      </c>
      <c r="W400" t="n">
        <v>0.65</v>
      </c>
      <c r="X400" t="n">
        <v>0.08</v>
      </c>
      <c r="Y400" t="n">
        <v>1</v>
      </c>
      <c r="Z400" t="n">
        <v>10</v>
      </c>
    </row>
    <row r="401">
      <c r="A401" t="n">
        <v>35</v>
      </c>
      <c r="B401" t="n">
        <v>70</v>
      </c>
      <c r="C401" t="inlineStr">
        <is>
          <t xml:space="preserve">CONCLUIDO	</t>
        </is>
      </c>
      <c r="D401" t="n">
        <v>13.3447</v>
      </c>
      <c r="E401" t="n">
        <v>7.49</v>
      </c>
      <c r="F401" t="n">
        <v>5.12</v>
      </c>
      <c r="G401" t="n">
        <v>61.45</v>
      </c>
      <c r="H401" t="n">
        <v>1.12</v>
      </c>
      <c r="I401" t="n">
        <v>5</v>
      </c>
      <c r="J401" t="n">
        <v>153.9</v>
      </c>
      <c r="K401" t="n">
        <v>47.83</v>
      </c>
      <c r="L401" t="n">
        <v>9.75</v>
      </c>
      <c r="M401" t="n">
        <v>3</v>
      </c>
      <c r="N401" t="n">
        <v>26.32</v>
      </c>
      <c r="O401" t="n">
        <v>19215.32</v>
      </c>
      <c r="P401" t="n">
        <v>48.39</v>
      </c>
      <c r="Q401" t="n">
        <v>202.85</v>
      </c>
      <c r="R401" t="n">
        <v>20.29</v>
      </c>
      <c r="S401" t="n">
        <v>13.89</v>
      </c>
      <c r="T401" t="n">
        <v>1519.15</v>
      </c>
      <c r="U401" t="n">
        <v>0.68</v>
      </c>
      <c r="V401" t="n">
        <v>0.76</v>
      </c>
      <c r="W401" t="n">
        <v>0.64</v>
      </c>
      <c r="X401" t="n">
        <v>0.08</v>
      </c>
      <c r="Y401" t="n">
        <v>1</v>
      </c>
      <c r="Z401" t="n">
        <v>10</v>
      </c>
    </row>
    <row r="402">
      <c r="A402" t="n">
        <v>36</v>
      </c>
      <c r="B402" t="n">
        <v>70</v>
      </c>
      <c r="C402" t="inlineStr">
        <is>
          <t xml:space="preserve">CONCLUIDO	</t>
        </is>
      </c>
      <c r="D402" t="n">
        <v>13.3452</v>
      </c>
      <c r="E402" t="n">
        <v>7.49</v>
      </c>
      <c r="F402" t="n">
        <v>5.12</v>
      </c>
      <c r="G402" t="n">
        <v>61.45</v>
      </c>
      <c r="H402" t="n">
        <v>1.15</v>
      </c>
      <c r="I402" t="n">
        <v>5</v>
      </c>
      <c r="J402" t="n">
        <v>154.25</v>
      </c>
      <c r="K402" t="n">
        <v>47.83</v>
      </c>
      <c r="L402" t="n">
        <v>10</v>
      </c>
      <c r="M402" t="n">
        <v>3</v>
      </c>
      <c r="N402" t="n">
        <v>26.43</v>
      </c>
      <c r="O402" t="n">
        <v>19258.55</v>
      </c>
      <c r="P402" t="n">
        <v>47.85</v>
      </c>
      <c r="Q402" t="n">
        <v>202.81</v>
      </c>
      <c r="R402" t="n">
        <v>20.23</v>
      </c>
      <c r="S402" t="n">
        <v>13.89</v>
      </c>
      <c r="T402" t="n">
        <v>1488.1</v>
      </c>
      <c r="U402" t="n">
        <v>0.6899999999999999</v>
      </c>
      <c r="V402" t="n">
        <v>0.76</v>
      </c>
      <c r="W402" t="n">
        <v>0.64</v>
      </c>
      <c r="X402" t="n">
        <v>0.08</v>
      </c>
      <c r="Y402" t="n">
        <v>1</v>
      </c>
      <c r="Z402" t="n">
        <v>10</v>
      </c>
    </row>
    <row r="403">
      <c r="A403" t="n">
        <v>37</v>
      </c>
      <c r="B403" t="n">
        <v>70</v>
      </c>
      <c r="C403" t="inlineStr">
        <is>
          <t xml:space="preserve">CONCLUIDO	</t>
        </is>
      </c>
      <c r="D403" t="n">
        <v>13.365</v>
      </c>
      <c r="E403" t="n">
        <v>7.48</v>
      </c>
      <c r="F403" t="n">
        <v>5.11</v>
      </c>
      <c r="G403" t="n">
        <v>61.31</v>
      </c>
      <c r="H403" t="n">
        <v>1.17</v>
      </c>
      <c r="I403" t="n">
        <v>5</v>
      </c>
      <c r="J403" t="n">
        <v>154.6</v>
      </c>
      <c r="K403" t="n">
        <v>47.83</v>
      </c>
      <c r="L403" t="n">
        <v>10.25</v>
      </c>
      <c r="M403" t="n">
        <v>3</v>
      </c>
      <c r="N403" t="n">
        <v>26.53</v>
      </c>
      <c r="O403" t="n">
        <v>19301.82</v>
      </c>
      <c r="P403" t="n">
        <v>46.91</v>
      </c>
      <c r="Q403" t="n">
        <v>202.82</v>
      </c>
      <c r="R403" t="n">
        <v>19.89</v>
      </c>
      <c r="S403" t="n">
        <v>13.89</v>
      </c>
      <c r="T403" t="n">
        <v>1318.17</v>
      </c>
      <c r="U403" t="n">
        <v>0.7</v>
      </c>
      <c r="V403" t="n">
        <v>0.76</v>
      </c>
      <c r="W403" t="n">
        <v>0.64</v>
      </c>
      <c r="X403" t="n">
        <v>0.07000000000000001</v>
      </c>
      <c r="Y403" t="n">
        <v>1</v>
      </c>
      <c r="Z403" t="n">
        <v>10</v>
      </c>
    </row>
    <row r="404">
      <c r="A404" t="n">
        <v>38</v>
      </c>
      <c r="B404" t="n">
        <v>70</v>
      </c>
      <c r="C404" t="inlineStr">
        <is>
          <t xml:space="preserve">CONCLUIDO	</t>
        </is>
      </c>
      <c r="D404" t="n">
        <v>13.3541</v>
      </c>
      <c r="E404" t="n">
        <v>7.49</v>
      </c>
      <c r="F404" t="n">
        <v>5.12</v>
      </c>
      <c r="G404" t="n">
        <v>61.39</v>
      </c>
      <c r="H404" t="n">
        <v>1.2</v>
      </c>
      <c r="I404" t="n">
        <v>5</v>
      </c>
      <c r="J404" t="n">
        <v>154.95</v>
      </c>
      <c r="K404" t="n">
        <v>47.83</v>
      </c>
      <c r="L404" t="n">
        <v>10.5</v>
      </c>
      <c r="M404" t="n">
        <v>2</v>
      </c>
      <c r="N404" t="n">
        <v>26.63</v>
      </c>
      <c r="O404" t="n">
        <v>19345.12</v>
      </c>
      <c r="P404" t="n">
        <v>46.42</v>
      </c>
      <c r="Q404" t="n">
        <v>202.82</v>
      </c>
      <c r="R404" t="n">
        <v>20.02</v>
      </c>
      <c r="S404" t="n">
        <v>13.89</v>
      </c>
      <c r="T404" t="n">
        <v>1385.06</v>
      </c>
      <c r="U404" t="n">
        <v>0.6899999999999999</v>
      </c>
      <c r="V404" t="n">
        <v>0.76</v>
      </c>
      <c r="W404" t="n">
        <v>0.65</v>
      </c>
      <c r="X404" t="n">
        <v>0.08</v>
      </c>
      <c r="Y404" t="n">
        <v>1</v>
      </c>
      <c r="Z404" t="n">
        <v>10</v>
      </c>
    </row>
    <row r="405">
      <c r="A405" t="n">
        <v>39</v>
      </c>
      <c r="B405" t="n">
        <v>70</v>
      </c>
      <c r="C405" t="inlineStr">
        <is>
          <t xml:space="preserve">CONCLUIDO	</t>
        </is>
      </c>
      <c r="D405" t="n">
        <v>13.3422</v>
      </c>
      <c r="E405" t="n">
        <v>7.5</v>
      </c>
      <c r="F405" t="n">
        <v>5.12</v>
      </c>
      <c r="G405" t="n">
        <v>61.47</v>
      </c>
      <c r="H405" t="n">
        <v>1.23</v>
      </c>
      <c r="I405" t="n">
        <v>5</v>
      </c>
      <c r="J405" t="n">
        <v>155.31</v>
      </c>
      <c r="K405" t="n">
        <v>47.83</v>
      </c>
      <c r="L405" t="n">
        <v>10.75</v>
      </c>
      <c r="M405" t="n">
        <v>2</v>
      </c>
      <c r="N405" t="n">
        <v>26.73</v>
      </c>
      <c r="O405" t="n">
        <v>19388.45</v>
      </c>
      <c r="P405" t="n">
        <v>46.3</v>
      </c>
      <c r="Q405" t="n">
        <v>202.85</v>
      </c>
      <c r="R405" t="n">
        <v>20.24</v>
      </c>
      <c r="S405" t="n">
        <v>13.89</v>
      </c>
      <c r="T405" t="n">
        <v>1495.81</v>
      </c>
      <c r="U405" t="n">
        <v>0.6899999999999999</v>
      </c>
      <c r="V405" t="n">
        <v>0.76</v>
      </c>
      <c r="W405" t="n">
        <v>0.65</v>
      </c>
      <c r="X405" t="n">
        <v>0.08</v>
      </c>
      <c r="Y405" t="n">
        <v>1</v>
      </c>
      <c r="Z405" t="n">
        <v>10</v>
      </c>
    </row>
    <row r="406">
      <c r="A406" t="n">
        <v>40</v>
      </c>
      <c r="B406" t="n">
        <v>70</v>
      </c>
      <c r="C406" t="inlineStr">
        <is>
          <t xml:space="preserve">CONCLUIDO	</t>
        </is>
      </c>
      <c r="D406" t="n">
        <v>13.3417</v>
      </c>
      <c r="E406" t="n">
        <v>7.5</v>
      </c>
      <c r="F406" t="n">
        <v>5.12</v>
      </c>
      <c r="G406" t="n">
        <v>61.47</v>
      </c>
      <c r="H406" t="n">
        <v>1.25</v>
      </c>
      <c r="I406" t="n">
        <v>5</v>
      </c>
      <c r="J406" t="n">
        <v>155.66</v>
      </c>
      <c r="K406" t="n">
        <v>47.83</v>
      </c>
      <c r="L406" t="n">
        <v>11</v>
      </c>
      <c r="M406" t="n">
        <v>2</v>
      </c>
      <c r="N406" t="n">
        <v>26.83</v>
      </c>
      <c r="O406" t="n">
        <v>19431.82</v>
      </c>
      <c r="P406" t="n">
        <v>46.05</v>
      </c>
      <c r="Q406" t="n">
        <v>202.81</v>
      </c>
      <c r="R406" t="n">
        <v>20.22</v>
      </c>
      <c r="S406" t="n">
        <v>13.89</v>
      </c>
      <c r="T406" t="n">
        <v>1485.08</v>
      </c>
      <c r="U406" t="n">
        <v>0.6899999999999999</v>
      </c>
      <c r="V406" t="n">
        <v>0.76</v>
      </c>
      <c r="W406" t="n">
        <v>0.65</v>
      </c>
      <c r="X406" t="n">
        <v>0.08</v>
      </c>
      <c r="Y406" t="n">
        <v>1</v>
      </c>
      <c r="Z406" t="n">
        <v>10</v>
      </c>
    </row>
    <row r="407">
      <c r="A407" t="n">
        <v>41</v>
      </c>
      <c r="B407" t="n">
        <v>70</v>
      </c>
      <c r="C407" t="inlineStr">
        <is>
          <t xml:space="preserve">CONCLUIDO	</t>
        </is>
      </c>
      <c r="D407" t="n">
        <v>13.4358</v>
      </c>
      <c r="E407" t="n">
        <v>7.44</v>
      </c>
      <c r="F407" t="n">
        <v>5.1</v>
      </c>
      <c r="G407" t="n">
        <v>76.48</v>
      </c>
      <c r="H407" t="n">
        <v>1.28</v>
      </c>
      <c r="I407" t="n">
        <v>4</v>
      </c>
      <c r="J407" t="n">
        <v>156.01</v>
      </c>
      <c r="K407" t="n">
        <v>47.83</v>
      </c>
      <c r="L407" t="n">
        <v>11.25</v>
      </c>
      <c r="M407" t="n">
        <v>0</v>
      </c>
      <c r="N407" t="n">
        <v>26.93</v>
      </c>
      <c r="O407" t="n">
        <v>19475.23</v>
      </c>
      <c r="P407" t="n">
        <v>45.72</v>
      </c>
      <c r="Q407" t="n">
        <v>202.81</v>
      </c>
      <c r="R407" t="n">
        <v>19.43</v>
      </c>
      <c r="S407" t="n">
        <v>13.89</v>
      </c>
      <c r="T407" t="n">
        <v>1094.64</v>
      </c>
      <c r="U407" t="n">
        <v>0.71</v>
      </c>
      <c r="V407" t="n">
        <v>0.76</v>
      </c>
      <c r="W407" t="n">
        <v>0.65</v>
      </c>
      <c r="X407" t="n">
        <v>0.06</v>
      </c>
      <c r="Y407" t="n">
        <v>1</v>
      </c>
      <c r="Z407" t="n">
        <v>10</v>
      </c>
    </row>
    <row r="408">
      <c r="A408" t="n">
        <v>0</v>
      </c>
      <c r="B408" t="n">
        <v>90</v>
      </c>
      <c r="C408" t="inlineStr">
        <is>
          <t xml:space="preserve">CONCLUIDO	</t>
        </is>
      </c>
      <c r="D408" t="n">
        <v>9.2545</v>
      </c>
      <c r="E408" t="n">
        <v>10.81</v>
      </c>
      <c r="F408" t="n">
        <v>6.25</v>
      </c>
      <c r="G408" t="n">
        <v>6.25</v>
      </c>
      <c r="H408" t="n">
        <v>0.1</v>
      </c>
      <c r="I408" t="n">
        <v>60</v>
      </c>
      <c r="J408" t="n">
        <v>176.73</v>
      </c>
      <c r="K408" t="n">
        <v>52.44</v>
      </c>
      <c r="L408" t="n">
        <v>1</v>
      </c>
      <c r="M408" t="n">
        <v>58</v>
      </c>
      <c r="N408" t="n">
        <v>33.29</v>
      </c>
      <c r="O408" t="n">
        <v>22031.19</v>
      </c>
      <c r="P408" t="n">
        <v>81.68000000000001</v>
      </c>
      <c r="Q408" t="n">
        <v>202.92</v>
      </c>
      <c r="R408" t="n">
        <v>55.25</v>
      </c>
      <c r="S408" t="n">
        <v>13.89</v>
      </c>
      <c r="T408" t="n">
        <v>18726.7</v>
      </c>
      <c r="U408" t="n">
        <v>0.25</v>
      </c>
      <c r="V408" t="n">
        <v>0.62</v>
      </c>
      <c r="W408" t="n">
        <v>0.74</v>
      </c>
      <c r="X408" t="n">
        <v>1.21</v>
      </c>
      <c r="Y408" t="n">
        <v>1</v>
      </c>
      <c r="Z408" t="n">
        <v>10</v>
      </c>
    </row>
    <row r="409">
      <c r="A409" t="n">
        <v>1</v>
      </c>
      <c r="B409" t="n">
        <v>90</v>
      </c>
      <c r="C409" t="inlineStr">
        <is>
          <t xml:space="preserve">CONCLUIDO	</t>
        </is>
      </c>
      <c r="D409" t="n">
        <v>9.974</v>
      </c>
      <c r="E409" t="n">
        <v>10.03</v>
      </c>
      <c r="F409" t="n">
        <v>5.97</v>
      </c>
      <c r="G409" t="n">
        <v>7.79</v>
      </c>
      <c r="H409" t="n">
        <v>0.13</v>
      </c>
      <c r="I409" t="n">
        <v>46</v>
      </c>
      <c r="J409" t="n">
        <v>177.1</v>
      </c>
      <c r="K409" t="n">
        <v>52.44</v>
      </c>
      <c r="L409" t="n">
        <v>1.25</v>
      </c>
      <c r="M409" t="n">
        <v>44</v>
      </c>
      <c r="N409" t="n">
        <v>33.41</v>
      </c>
      <c r="O409" t="n">
        <v>22076.81</v>
      </c>
      <c r="P409" t="n">
        <v>77.76000000000001</v>
      </c>
      <c r="Q409" t="n">
        <v>202.86</v>
      </c>
      <c r="R409" t="n">
        <v>46.58</v>
      </c>
      <c r="S409" t="n">
        <v>13.89</v>
      </c>
      <c r="T409" t="n">
        <v>14459.26</v>
      </c>
      <c r="U409" t="n">
        <v>0.3</v>
      </c>
      <c r="V409" t="n">
        <v>0.65</v>
      </c>
      <c r="W409" t="n">
        <v>0.71</v>
      </c>
      <c r="X409" t="n">
        <v>0.93</v>
      </c>
      <c r="Y409" t="n">
        <v>1</v>
      </c>
      <c r="Z409" t="n">
        <v>10</v>
      </c>
    </row>
    <row r="410">
      <c r="A410" t="n">
        <v>2</v>
      </c>
      <c r="B410" t="n">
        <v>90</v>
      </c>
      <c r="C410" t="inlineStr">
        <is>
          <t xml:space="preserve">CONCLUIDO	</t>
        </is>
      </c>
      <c r="D410" t="n">
        <v>10.5374</v>
      </c>
      <c r="E410" t="n">
        <v>9.49</v>
      </c>
      <c r="F410" t="n">
        <v>5.75</v>
      </c>
      <c r="G410" t="n">
        <v>9.33</v>
      </c>
      <c r="H410" t="n">
        <v>0.15</v>
      </c>
      <c r="I410" t="n">
        <v>37</v>
      </c>
      <c r="J410" t="n">
        <v>177.47</v>
      </c>
      <c r="K410" t="n">
        <v>52.44</v>
      </c>
      <c r="L410" t="n">
        <v>1.5</v>
      </c>
      <c r="M410" t="n">
        <v>35</v>
      </c>
      <c r="N410" t="n">
        <v>33.53</v>
      </c>
      <c r="O410" t="n">
        <v>22122.46</v>
      </c>
      <c r="P410" t="n">
        <v>74.78</v>
      </c>
      <c r="Q410" t="n">
        <v>202.86</v>
      </c>
      <c r="R410" t="n">
        <v>39.82</v>
      </c>
      <c r="S410" t="n">
        <v>13.89</v>
      </c>
      <c r="T410" t="n">
        <v>11126.32</v>
      </c>
      <c r="U410" t="n">
        <v>0.35</v>
      </c>
      <c r="V410" t="n">
        <v>0.67</v>
      </c>
      <c r="W410" t="n">
        <v>0.7</v>
      </c>
      <c r="X410" t="n">
        <v>0.71</v>
      </c>
      <c r="Y410" t="n">
        <v>1</v>
      </c>
      <c r="Z410" t="n">
        <v>10</v>
      </c>
    </row>
    <row r="411">
      <c r="A411" t="n">
        <v>3</v>
      </c>
      <c r="B411" t="n">
        <v>90</v>
      </c>
      <c r="C411" t="inlineStr">
        <is>
          <t xml:space="preserve">CONCLUIDO	</t>
        </is>
      </c>
      <c r="D411" t="n">
        <v>10.8972</v>
      </c>
      <c r="E411" t="n">
        <v>9.18</v>
      </c>
      <c r="F411" t="n">
        <v>5.65</v>
      </c>
      <c r="G411" t="n">
        <v>10.94</v>
      </c>
      <c r="H411" t="n">
        <v>0.17</v>
      </c>
      <c r="I411" t="n">
        <v>31</v>
      </c>
      <c r="J411" t="n">
        <v>177.84</v>
      </c>
      <c r="K411" t="n">
        <v>52.44</v>
      </c>
      <c r="L411" t="n">
        <v>1.75</v>
      </c>
      <c r="M411" t="n">
        <v>29</v>
      </c>
      <c r="N411" t="n">
        <v>33.65</v>
      </c>
      <c r="O411" t="n">
        <v>22168.15</v>
      </c>
      <c r="P411" t="n">
        <v>73.16</v>
      </c>
      <c r="Q411" t="n">
        <v>202.85</v>
      </c>
      <c r="R411" t="n">
        <v>36.66</v>
      </c>
      <c r="S411" t="n">
        <v>13.89</v>
      </c>
      <c r="T411" t="n">
        <v>9575.41</v>
      </c>
      <c r="U411" t="n">
        <v>0.38</v>
      </c>
      <c r="V411" t="n">
        <v>0.68</v>
      </c>
      <c r="W411" t="n">
        <v>0.6899999999999999</v>
      </c>
      <c r="X411" t="n">
        <v>0.62</v>
      </c>
      <c r="Y411" t="n">
        <v>1</v>
      </c>
      <c r="Z411" t="n">
        <v>10</v>
      </c>
    </row>
    <row r="412">
      <c r="A412" t="n">
        <v>4</v>
      </c>
      <c r="B412" t="n">
        <v>90</v>
      </c>
      <c r="C412" t="inlineStr">
        <is>
          <t xml:space="preserve">CONCLUIDO	</t>
        </is>
      </c>
      <c r="D412" t="n">
        <v>11.186</v>
      </c>
      <c r="E412" t="n">
        <v>8.94</v>
      </c>
      <c r="F412" t="n">
        <v>5.56</v>
      </c>
      <c r="G412" t="n">
        <v>12.35</v>
      </c>
      <c r="H412" t="n">
        <v>0.2</v>
      </c>
      <c r="I412" t="n">
        <v>27</v>
      </c>
      <c r="J412" t="n">
        <v>178.21</v>
      </c>
      <c r="K412" t="n">
        <v>52.44</v>
      </c>
      <c r="L412" t="n">
        <v>2</v>
      </c>
      <c r="M412" t="n">
        <v>25</v>
      </c>
      <c r="N412" t="n">
        <v>33.77</v>
      </c>
      <c r="O412" t="n">
        <v>22213.89</v>
      </c>
      <c r="P412" t="n">
        <v>71.76000000000001</v>
      </c>
      <c r="Q412" t="n">
        <v>202.82</v>
      </c>
      <c r="R412" t="n">
        <v>34.02</v>
      </c>
      <c r="S412" t="n">
        <v>13.89</v>
      </c>
      <c r="T412" t="n">
        <v>8274.83</v>
      </c>
      <c r="U412" t="n">
        <v>0.41</v>
      </c>
      <c r="V412" t="n">
        <v>0.7</v>
      </c>
      <c r="W412" t="n">
        <v>0.68</v>
      </c>
      <c r="X412" t="n">
        <v>0.52</v>
      </c>
      <c r="Y412" t="n">
        <v>1</v>
      </c>
      <c r="Z412" t="n">
        <v>10</v>
      </c>
    </row>
    <row r="413">
      <c r="A413" t="n">
        <v>5</v>
      </c>
      <c r="B413" t="n">
        <v>90</v>
      </c>
      <c r="C413" t="inlineStr">
        <is>
          <t xml:space="preserve">CONCLUIDO	</t>
        </is>
      </c>
      <c r="D413" t="n">
        <v>11.3957</v>
      </c>
      <c r="E413" t="n">
        <v>8.779999999999999</v>
      </c>
      <c r="F413" t="n">
        <v>5.5</v>
      </c>
      <c r="G413" t="n">
        <v>13.75</v>
      </c>
      <c r="H413" t="n">
        <v>0.22</v>
      </c>
      <c r="I413" t="n">
        <v>24</v>
      </c>
      <c r="J413" t="n">
        <v>178.59</v>
      </c>
      <c r="K413" t="n">
        <v>52.44</v>
      </c>
      <c r="L413" t="n">
        <v>2.25</v>
      </c>
      <c r="M413" t="n">
        <v>22</v>
      </c>
      <c r="N413" t="n">
        <v>33.89</v>
      </c>
      <c r="O413" t="n">
        <v>22259.66</v>
      </c>
      <c r="P413" t="n">
        <v>70.79000000000001</v>
      </c>
      <c r="Q413" t="n">
        <v>202.83</v>
      </c>
      <c r="R413" t="n">
        <v>32.04</v>
      </c>
      <c r="S413" t="n">
        <v>13.89</v>
      </c>
      <c r="T413" t="n">
        <v>7300.9</v>
      </c>
      <c r="U413" t="n">
        <v>0.43</v>
      </c>
      <c r="V413" t="n">
        <v>0.7</v>
      </c>
      <c r="W413" t="n">
        <v>0.68</v>
      </c>
      <c r="X413" t="n">
        <v>0.46</v>
      </c>
      <c r="Y413" t="n">
        <v>1</v>
      </c>
      <c r="Z413" t="n">
        <v>10</v>
      </c>
    </row>
    <row r="414">
      <c r="A414" t="n">
        <v>6</v>
      </c>
      <c r="B414" t="n">
        <v>90</v>
      </c>
      <c r="C414" t="inlineStr">
        <is>
          <t xml:space="preserve">CONCLUIDO	</t>
        </is>
      </c>
      <c r="D414" t="n">
        <v>11.5123</v>
      </c>
      <c r="E414" t="n">
        <v>8.69</v>
      </c>
      <c r="F414" t="n">
        <v>5.48</v>
      </c>
      <c r="G414" t="n">
        <v>14.96</v>
      </c>
      <c r="H414" t="n">
        <v>0.25</v>
      </c>
      <c r="I414" t="n">
        <v>22</v>
      </c>
      <c r="J414" t="n">
        <v>178.96</v>
      </c>
      <c r="K414" t="n">
        <v>52.44</v>
      </c>
      <c r="L414" t="n">
        <v>2.5</v>
      </c>
      <c r="M414" t="n">
        <v>20</v>
      </c>
      <c r="N414" t="n">
        <v>34.02</v>
      </c>
      <c r="O414" t="n">
        <v>22305.48</v>
      </c>
      <c r="P414" t="n">
        <v>70.54000000000001</v>
      </c>
      <c r="Q414" t="n">
        <v>202.84</v>
      </c>
      <c r="R414" t="n">
        <v>31.46</v>
      </c>
      <c r="S414" t="n">
        <v>13.89</v>
      </c>
      <c r="T414" t="n">
        <v>7021</v>
      </c>
      <c r="U414" t="n">
        <v>0.44</v>
      </c>
      <c r="V414" t="n">
        <v>0.71</v>
      </c>
      <c r="W414" t="n">
        <v>0.68</v>
      </c>
      <c r="X414" t="n">
        <v>0.44</v>
      </c>
      <c r="Y414" t="n">
        <v>1</v>
      </c>
      <c r="Z414" t="n">
        <v>10</v>
      </c>
    </row>
    <row r="415">
      <c r="A415" t="n">
        <v>7</v>
      </c>
      <c r="B415" t="n">
        <v>90</v>
      </c>
      <c r="C415" t="inlineStr">
        <is>
          <t xml:space="preserve">CONCLUIDO	</t>
        </is>
      </c>
      <c r="D415" t="n">
        <v>11.7712</v>
      </c>
      <c r="E415" t="n">
        <v>8.5</v>
      </c>
      <c r="F415" t="n">
        <v>5.4</v>
      </c>
      <c r="G415" t="n">
        <v>17.05</v>
      </c>
      <c r="H415" t="n">
        <v>0.27</v>
      </c>
      <c r="I415" t="n">
        <v>19</v>
      </c>
      <c r="J415" t="n">
        <v>179.33</v>
      </c>
      <c r="K415" t="n">
        <v>52.44</v>
      </c>
      <c r="L415" t="n">
        <v>2.75</v>
      </c>
      <c r="M415" t="n">
        <v>17</v>
      </c>
      <c r="N415" t="n">
        <v>34.14</v>
      </c>
      <c r="O415" t="n">
        <v>22351.34</v>
      </c>
      <c r="P415" t="n">
        <v>69.15000000000001</v>
      </c>
      <c r="Q415" t="n">
        <v>202.82</v>
      </c>
      <c r="R415" t="n">
        <v>28.81</v>
      </c>
      <c r="S415" t="n">
        <v>13.89</v>
      </c>
      <c r="T415" t="n">
        <v>5709.3</v>
      </c>
      <c r="U415" t="n">
        <v>0.48</v>
      </c>
      <c r="V415" t="n">
        <v>0.72</v>
      </c>
      <c r="W415" t="n">
        <v>0.67</v>
      </c>
      <c r="X415" t="n">
        <v>0.36</v>
      </c>
      <c r="Y415" t="n">
        <v>1</v>
      </c>
      <c r="Z415" t="n">
        <v>10</v>
      </c>
    </row>
    <row r="416">
      <c r="A416" t="n">
        <v>8</v>
      </c>
      <c r="B416" t="n">
        <v>90</v>
      </c>
      <c r="C416" t="inlineStr">
        <is>
          <t xml:space="preserve">CONCLUIDO	</t>
        </is>
      </c>
      <c r="D416" t="n">
        <v>11.8526</v>
      </c>
      <c r="E416" t="n">
        <v>8.44</v>
      </c>
      <c r="F416" t="n">
        <v>5.38</v>
      </c>
      <c r="G416" t="n">
        <v>17.92</v>
      </c>
      <c r="H416" t="n">
        <v>0.3</v>
      </c>
      <c r="I416" t="n">
        <v>18</v>
      </c>
      <c r="J416" t="n">
        <v>179.7</v>
      </c>
      <c r="K416" t="n">
        <v>52.44</v>
      </c>
      <c r="L416" t="n">
        <v>3</v>
      </c>
      <c r="M416" t="n">
        <v>16</v>
      </c>
      <c r="N416" t="n">
        <v>34.26</v>
      </c>
      <c r="O416" t="n">
        <v>22397.24</v>
      </c>
      <c r="P416" t="n">
        <v>68.7</v>
      </c>
      <c r="Q416" t="n">
        <v>202.81</v>
      </c>
      <c r="R416" t="n">
        <v>28.23</v>
      </c>
      <c r="S416" t="n">
        <v>13.89</v>
      </c>
      <c r="T416" t="n">
        <v>5427.04</v>
      </c>
      <c r="U416" t="n">
        <v>0.49</v>
      </c>
      <c r="V416" t="n">
        <v>0.72</v>
      </c>
      <c r="W416" t="n">
        <v>0.66</v>
      </c>
      <c r="X416" t="n">
        <v>0.34</v>
      </c>
      <c r="Y416" t="n">
        <v>1</v>
      </c>
      <c r="Z416" t="n">
        <v>10</v>
      </c>
    </row>
    <row r="417">
      <c r="A417" t="n">
        <v>9</v>
      </c>
      <c r="B417" t="n">
        <v>90</v>
      </c>
      <c r="C417" t="inlineStr">
        <is>
          <t xml:space="preserve">CONCLUIDO	</t>
        </is>
      </c>
      <c r="D417" t="n">
        <v>12.0068</v>
      </c>
      <c r="E417" t="n">
        <v>8.33</v>
      </c>
      <c r="F417" t="n">
        <v>5.34</v>
      </c>
      <c r="G417" t="n">
        <v>20.02</v>
      </c>
      <c r="H417" t="n">
        <v>0.32</v>
      </c>
      <c r="I417" t="n">
        <v>16</v>
      </c>
      <c r="J417" t="n">
        <v>180.07</v>
      </c>
      <c r="K417" t="n">
        <v>52.44</v>
      </c>
      <c r="L417" t="n">
        <v>3.25</v>
      </c>
      <c r="M417" t="n">
        <v>14</v>
      </c>
      <c r="N417" t="n">
        <v>34.38</v>
      </c>
      <c r="O417" t="n">
        <v>22443.18</v>
      </c>
      <c r="P417" t="n">
        <v>67.89</v>
      </c>
      <c r="Q417" t="n">
        <v>202.82</v>
      </c>
      <c r="R417" t="n">
        <v>27.05</v>
      </c>
      <c r="S417" t="n">
        <v>13.89</v>
      </c>
      <c r="T417" t="n">
        <v>4844.26</v>
      </c>
      <c r="U417" t="n">
        <v>0.51</v>
      </c>
      <c r="V417" t="n">
        <v>0.72</v>
      </c>
      <c r="W417" t="n">
        <v>0.66</v>
      </c>
      <c r="X417" t="n">
        <v>0.3</v>
      </c>
      <c r="Y417" t="n">
        <v>1</v>
      </c>
      <c r="Z417" t="n">
        <v>10</v>
      </c>
    </row>
    <row r="418">
      <c r="A418" t="n">
        <v>10</v>
      </c>
      <c r="B418" t="n">
        <v>90</v>
      </c>
      <c r="C418" t="inlineStr">
        <is>
          <t xml:space="preserve">CONCLUIDO	</t>
        </is>
      </c>
      <c r="D418" t="n">
        <v>12.0567</v>
      </c>
      <c r="E418" t="n">
        <v>8.289999999999999</v>
      </c>
      <c r="F418" t="n">
        <v>5.34</v>
      </c>
      <c r="G418" t="n">
        <v>21.36</v>
      </c>
      <c r="H418" t="n">
        <v>0.34</v>
      </c>
      <c r="I418" t="n">
        <v>15</v>
      </c>
      <c r="J418" t="n">
        <v>180.45</v>
      </c>
      <c r="K418" t="n">
        <v>52.44</v>
      </c>
      <c r="L418" t="n">
        <v>3.5</v>
      </c>
      <c r="M418" t="n">
        <v>13</v>
      </c>
      <c r="N418" t="n">
        <v>34.51</v>
      </c>
      <c r="O418" t="n">
        <v>22489.16</v>
      </c>
      <c r="P418" t="n">
        <v>67.78</v>
      </c>
      <c r="Q418" t="n">
        <v>202.81</v>
      </c>
      <c r="R418" t="n">
        <v>27.14</v>
      </c>
      <c r="S418" t="n">
        <v>13.89</v>
      </c>
      <c r="T418" t="n">
        <v>4895.81</v>
      </c>
      <c r="U418" t="n">
        <v>0.51</v>
      </c>
      <c r="V418" t="n">
        <v>0.72</v>
      </c>
      <c r="W418" t="n">
        <v>0.66</v>
      </c>
      <c r="X418" t="n">
        <v>0.3</v>
      </c>
      <c r="Y418" t="n">
        <v>1</v>
      </c>
      <c r="Z418" t="n">
        <v>10</v>
      </c>
    </row>
    <row r="419">
      <c r="A419" t="n">
        <v>11</v>
      </c>
      <c r="B419" t="n">
        <v>90</v>
      </c>
      <c r="C419" t="inlineStr">
        <is>
          <t xml:space="preserve">CONCLUIDO	</t>
        </is>
      </c>
      <c r="D419" t="n">
        <v>12.1696</v>
      </c>
      <c r="E419" t="n">
        <v>8.220000000000001</v>
      </c>
      <c r="F419" t="n">
        <v>5.3</v>
      </c>
      <c r="G419" t="n">
        <v>22.71</v>
      </c>
      <c r="H419" t="n">
        <v>0.37</v>
      </c>
      <c r="I419" t="n">
        <v>14</v>
      </c>
      <c r="J419" t="n">
        <v>180.82</v>
      </c>
      <c r="K419" t="n">
        <v>52.44</v>
      </c>
      <c r="L419" t="n">
        <v>3.75</v>
      </c>
      <c r="M419" t="n">
        <v>12</v>
      </c>
      <c r="N419" t="n">
        <v>34.63</v>
      </c>
      <c r="O419" t="n">
        <v>22535.19</v>
      </c>
      <c r="P419" t="n">
        <v>67.06</v>
      </c>
      <c r="Q419" t="n">
        <v>202.81</v>
      </c>
      <c r="R419" t="n">
        <v>25.85</v>
      </c>
      <c r="S419" t="n">
        <v>13.89</v>
      </c>
      <c r="T419" t="n">
        <v>4255.2</v>
      </c>
      <c r="U419" t="n">
        <v>0.54</v>
      </c>
      <c r="V419" t="n">
        <v>0.73</v>
      </c>
      <c r="W419" t="n">
        <v>0.66</v>
      </c>
      <c r="X419" t="n">
        <v>0.26</v>
      </c>
      <c r="Y419" t="n">
        <v>1</v>
      </c>
      <c r="Z419" t="n">
        <v>10</v>
      </c>
    </row>
    <row r="420">
      <c r="A420" t="n">
        <v>12</v>
      </c>
      <c r="B420" t="n">
        <v>90</v>
      </c>
      <c r="C420" t="inlineStr">
        <is>
          <t xml:space="preserve">CONCLUIDO	</t>
        </is>
      </c>
      <c r="D420" t="n">
        <v>12.2466</v>
      </c>
      <c r="E420" t="n">
        <v>8.17</v>
      </c>
      <c r="F420" t="n">
        <v>5.28</v>
      </c>
      <c r="G420" t="n">
        <v>24.38</v>
      </c>
      <c r="H420" t="n">
        <v>0.39</v>
      </c>
      <c r="I420" t="n">
        <v>13</v>
      </c>
      <c r="J420" t="n">
        <v>181.19</v>
      </c>
      <c r="K420" t="n">
        <v>52.44</v>
      </c>
      <c r="L420" t="n">
        <v>4</v>
      </c>
      <c r="M420" t="n">
        <v>11</v>
      </c>
      <c r="N420" t="n">
        <v>34.75</v>
      </c>
      <c r="O420" t="n">
        <v>22581.25</v>
      </c>
      <c r="P420" t="n">
        <v>66.7</v>
      </c>
      <c r="Q420" t="n">
        <v>202.82</v>
      </c>
      <c r="R420" t="n">
        <v>25.25</v>
      </c>
      <c r="S420" t="n">
        <v>13.89</v>
      </c>
      <c r="T420" t="n">
        <v>3960.32</v>
      </c>
      <c r="U420" t="n">
        <v>0.55</v>
      </c>
      <c r="V420" t="n">
        <v>0.73</v>
      </c>
      <c r="W420" t="n">
        <v>0.66</v>
      </c>
      <c r="X420" t="n">
        <v>0.24</v>
      </c>
      <c r="Y420" t="n">
        <v>1</v>
      </c>
      <c r="Z420" t="n">
        <v>10</v>
      </c>
    </row>
    <row r="421">
      <c r="A421" t="n">
        <v>13</v>
      </c>
      <c r="B421" t="n">
        <v>90</v>
      </c>
      <c r="C421" t="inlineStr">
        <is>
          <t xml:space="preserve">CONCLUIDO	</t>
        </is>
      </c>
      <c r="D421" t="n">
        <v>12.252</v>
      </c>
      <c r="E421" t="n">
        <v>8.16</v>
      </c>
      <c r="F421" t="n">
        <v>5.28</v>
      </c>
      <c r="G421" t="n">
        <v>24.37</v>
      </c>
      <c r="H421" t="n">
        <v>0.42</v>
      </c>
      <c r="I421" t="n">
        <v>13</v>
      </c>
      <c r="J421" t="n">
        <v>181.57</v>
      </c>
      <c r="K421" t="n">
        <v>52.44</v>
      </c>
      <c r="L421" t="n">
        <v>4.25</v>
      </c>
      <c r="M421" t="n">
        <v>11</v>
      </c>
      <c r="N421" t="n">
        <v>34.88</v>
      </c>
      <c r="O421" t="n">
        <v>22627.36</v>
      </c>
      <c r="P421" t="n">
        <v>66.43000000000001</v>
      </c>
      <c r="Q421" t="n">
        <v>202.84</v>
      </c>
      <c r="R421" t="n">
        <v>25.12</v>
      </c>
      <c r="S421" t="n">
        <v>13.89</v>
      </c>
      <c r="T421" t="n">
        <v>3893.73</v>
      </c>
      <c r="U421" t="n">
        <v>0.55</v>
      </c>
      <c r="V421" t="n">
        <v>0.73</v>
      </c>
      <c r="W421" t="n">
        <v>0.66</v>
      </c>
      <c r="X421" t="n">
        <v>0.24</v>
      </c>
      <c r="Y421" t="n">
        <v>1</v>
      </c>
      <c r="Z421" t="n">
        <v>10</v>
      </c>
    </row>
    <row r="422">
      <c r="A422" t="n">
        <v>14</v>
      </c>
      <c r="B422" t="n">
        <v>90</v>
      </c>
      <c r="C422" t="inlineStr">
        <is>
          <t xml:space="preserve">CONCLUIDO	</t>
        </is>
      </c>
      <c r="D422" t="n">
        <v>12.3427</v>
      </c>
      <c r="E422" t="n">
        <v>8.1</v>
      </c>
      <c r="F422" t="n">
        <v>5.25</v>
      </c>
      <c r="G422" t="n">
        <v>26.27</v>
      </c>
      <c r="H422" t="n">
        <v>0.44</v>
      </c>
      <c r="I422" t="n">
        <v>12</v>
      </c>
      <c r="J422" t="n">
        <v>181.94</v>
      </c>
      <c r="K422" t="n">
        <v>52.44</v>
      </c>
      <c r="L422" t="n">
        <v>4.5</v>
      </c>
      <c r="M422" t="n">
        <v>10</v>
      </c>
      <c r="N422" t="n">
        <v>35</v>
      </c>
      <c r="O422" t="n">
        <v>22673.63</v>
      </c>
      <c r="P422" t="n">
        <v>66.06</v>
      </c>
      <c r="Q422" t="n">
        <v>202.83</v>
      </c>
      <c r="R422" t="n">
        <v>24.42</v>
      </c>
      <c r="S422" t="n">
        <v>13.89</v>
      </c>
      <c r="T422" t="n">
        <v>3550.68</v>
      </c>
      <c r="U422" t="n">
        <v>0.57</v>
      </c>
      <c r="V422" t="n">
        <v>0.74</v>
      </c>
      <c r="W422" t="n">
        <v>0.66</v>
      </c>
      <c r="X422" t="n">
        <v>0.22</v>
      </c>
      <c r="Y422" t="n">
        <v>1</v>
      </c>
      <c r="Z422" t="n">
        <v>10</v>
      </c>
    </row>
    <row r="423">
      <c r="A423" t="n">
        <v>15</v>
      </c>
      <c r="B423" t="n">
        <v>90</v>
      </c>
      <c r="C423" t="inlineStr">
        <is>
          <t xml:space="preserve">CONCLUIDO	</t>
        </is>
      </c>
      <c r="D423" t="n">
        <v>12.4074</v>
      </c>
      <c r="E423" t="n">
        <v>8.06</v>
      </c>
      <c r="F423" t="n">
        <v>5.25</v>
      </c>
      <c r="G423" t="n">
        <v>28.63</v>
      </c>
      <c r="H423" t="n">
        <v>0.46</v>
      </c>
      <c r="I423" t="n">
        <v>11</v>
      </c>
      <c r="J423" t="n">
        <v>182.32</v>
      </c>
      <c r="K423" t="n">
        <v>52.44</v>
      </c>
      <c r="L423" t="n">
        <v>4.75</v>
      </c>
      <c r="M423" t="n">
        <v>9</v>
      </c>
      <c r="N423" t="n">
        <v>35.12</v>
      </c>
      <c r="O423" t="n">
        <v>22719.83</v>
      </c>
      <c r="P423" t="n">
        <v>65.63</v>
      </c>
      <c r="Q423" t="n">
        <v>202.82</v>
      </c>
      <c r="R423" t="n">
        <v>23.99</v>
      </c>
      <c r="S423" t="n">
        <v>13.89</v>
      </c>
      <c r="T423" t="n">
        <v>3342.14</v>
      </c>
      <c r="U423" t="n">
        <v>0.58</v>
      </c>
      <c r="V423" t="n">
        <v>0.74</v>
      </c>
      <c r="W423" t="n">
        <v>0.66</v>
      </c>
      <c r="X423" t="n">
        <v>0.21</v>
      </c>
      <c r="Y423" t="n">
        <v>1</v>
      </c>
      <c r="Z423" t="n">
        <v>10</v>
      </c>
    </row>
    <row r="424">
      <c r="A424" t="n">
        <v>16</v>
      </c>
      <c r="B424" t="n">
        <v>90</v>
      </c>
      <c r="C424" t="inlineStr">
        <is>
          <t xml:space="preserve">CONCLUIDO	</t>
        </is>
      </c>
      <c r="D424" t="n">
        <v>12.4112</v>
      </c>
      <c r="E424" t="n">
        <v>8.06</v>
      </c>
      <c r="F424" t="n">
        <v>5.25</v>
      </c>
      <c r="G424" t="n">
        <v>28.61</v>
      </c>
      <c r="H424" t="n">
        <v>0.49</v>
      </c>
      <c r="I424" t="n">
        <v>11</v>
      </c>
      <c r="J424" t="n">
        <v>182.69</v>
      </c>
      <c r="K424" t="n">
        <v>52.44</v>
      </c>
      <c r="L424" t="n">
        <v>5</v>
      </c>
      <c r="M424" t="n">
        <v>9</v>
      </c>
      <c r="N424" t="n">
        <v>35.25</v>
      </c>
      <c r="O424" t="n">
        <v>22766.06</v>
      </c>
      <c r="P424" t="n">
        <v>65.48</v>
      </c>
      <c r="Q424" t="n">
        <v>202.81</v>
      </c>
      <c r="R424" t="n">
        <v>24.1</v>
      </c>
      <c r="S424" t="n">
        <v>13.89</v>
      </c>
      <c r="T424" t="n">
        <v>3396.7</v>
      </c>
      <c r="U424" t="n">
        <v>0.58</v>
      </c>
      <c r="V424" t="n">
        <v>0.74</v>
      </c>
      <c r="W424" t="n">
        <v>0.66</v>
      </c>
      <c r="X424" t="n">
        <v>0.21</v>
      </c>
      <c r="Y424" t="n">
        <v>1</v>
      </c>
      <c r="Z424" t="n">
        <v>10</v>
      </c>
    </row>
    <row r="425">
      <c r="A425" t="n">
        <v>17</v>
      </c>
      <c r="B425" t="n">
        <v>90</v>
      </c>
      <c r="C425" t="inlineStr">
        <is>
          <t xml:space="preserve">CONCLUIDO	</t>
        </is>
      </c>
      <c r="D425" t="n">
        <v>12.5078</v>
      </c>
      <c r="E425" t="n">
        <v>8</v>
      </c>
      <c r="F425" t="n">
        <v>5.22</v>
      </c>
      <c r="G425" t="n">
        <v>31.31</v>
      </c>
      <c r="H425" t="n">
        <v>0.51</v>
      </c>
      <c r="I425" t="n">
        <v>10</v>
      </c>
      <c r="J425" t="n">
        <v>183.07</v>
      </c>
      <c r="K425" t="n">
        <v>52.44</v>
      </c>
      <c r="L425" t="n">
        <v>5.25</v>
      </c>
      <c r="M425" t="n">
        <v>8</v>
      </c>
      <c r="N425" t="n">
        <v>35.37</v>
      </c>
      <c r="O425" t="n">
        <v>22812.34</v>
      </c>
      <c r="P425" t="n">
        <v>64.76000000000001</v>
      </c>
      <c r="Q425" t="n">
        <v>202.82</v>
      </c>
      <c r="R425" t="n">
        <v>23.22</v>
      </c>
      <c r="S425" t="n">
        <v>13.89</v>
      </c>
      <c r="T425" t="n">
        <v>2957.95</v>
      </c>
      <c r="U425" t="n">
        <v>0.6</v>
      </c>
      <c r="V425" t="n">
        <v>0.74</v>
      </c>
      <c r="W425" t="n">
        <v>0.65</v>
      </c>
      <c r="X425" t="n">
        <v>0.18</v>
      </c>
      <c r="Y425" t="n">
        <v>1</v>
      </c>
      <c r="Z425" t="n">
        <v>10</v>
      </c>
    </row>
    <row r="426">
      <c r="A426" t="n">
        <v>18</v>
      </c>
      <c r="B426" t="n">
        <v>90</v>
      </c>
      <c r="C426" t="inlineStr">
        <is>
          <t xml:space="preserve">CONCLUIDO	</t>
        </is>
      </c>
      <c r="D426" t="n">
        <v>12.5196</v>
      </c>
      <c r="E426" t="n">
        <v>7.99</v>
      </c>
      <c r="F426" t="n">
        <v>5.21</v>
      </c>
      <c r="G426" t="n">
        <v>31.27</v>
      </c>
      <c r="H426" t="n">
        <v>0.53</v>
      </c>
      <c r="I426" t="n">
        <v>10</v>
      </c>
      <c r="J426" t="n">
        <v>183.44</v>
      </c>
      <c r="K426" t="n">
        <v>52.44</v>
      </c>
      <c r="L426" t="n">
        <v>5.5</v>
      </c>
      <c r="M426" t="n">
        <v>8</v>
      </c>
      <c r="N426" t="n">
        <v>35.5</v>
      </c>
      <c r="O426" t="n">
        <v>22858.66</v>
      </c>
      <c r="P426" t="n">
        <v>64.75</v>
      </c>
      <c r="Q426" t="n">
        <v>202.81</v>
      </c>
      <c r="R426" t="n">
        <v>22.86</v>
      </c>
      <c r="S426" t="n">
        <v>13.89</v>
      </c>
      <c r="T426" t="n">
        <v>2778.48</v>
      </c>
      <c r="U426" t="n">
        <v>0.61</v>
      </c>
      <c r="V426" t="n">
        <v>0.74</v>
      </c>
      <c r="W426" t="n">
        <v>0.66</v>
      </c>
      <c r="X426" t="n">
        <v>0.17</v>
      </c>
      <c r="Y426" t="n">
        <v>1</v>
      </c>
      <c r="Z426" t="n">
        <v>10</v>
      </c>
    </row>
    <row r="427">
      <c r="A427" t="n">
        <v>19</v>
      </c>
      <c r="B427" t="n">
        <v>90</v>
      </c>
      <c r="C427" t="inlineStr">
        <is>
          <t xml:space="preserve">CONCLUIDO	</t>
        </is>
      </c>
      <c r="D427" t="n">
        <v>12.5896</v>
      </c>
      <c r="E427" t="n">
        <v>7.94</v>
      </c>
      <c r="F427" t="n">
        <v>5.2</v>
      </c>
      <c r="G427" t="n">
        <v>34.68</v>
      </c>
      <c r="H427" t="n">
        <v>0.55</v>
      </c>
      <c r="I427" t="n">
        <v>9</v>
      </c>
      <c r="J427" t="n">
        <v>183.82</v>
      </c>
      <c r="K427" t="n">
        <v>52.44</v>
      </c>
      <c r="L427" t="n">
        <v>5.75</v>
      </c>
      <c r="M427" t="n">
        <v>7</v>
      </c>
      <c r="N427" t="n">
        <v>35.63</v>
      </c>
      <c r="O427" t="n">
        <v>22905.03</v>
      </c>
      <c r="P427" t="n">
        <v>64.18000000000001</v>
      </c>
      <c r="Q427" t="n">
        <v>202.81</v>
      </c>
      <c r="R427" t="n">
        <v>22.81</v>
      </c>
      <c r="S427" t="n">
        <v>13.89</v>
      </c>
      <c r="T427" t="n">
        <v>2758.46</v>
      </c>
      <c r="U427" t="n">
        <v>0.61</v>
      </c>
      <c r="V427" t="n">
        <v>0.74</v>
      </c>
      <c r="W427" t="n">
        <v>0.65</v>
      </c>
      <c r="X427" t="n">
        <v>0.16</v>
      </c>
      <c r="Y427" t="n">
        <v>1</v>
      </c>
      <c r="Z427" t="n">
        <v>10</v>
      </c>
    </row>
    <row r="428">
      <c r="A428" t="n">
        <v>20</v>
      </c>
      <c r="B428" t="n">
        <v>90</v>
      </c>
      <c r="C428" t="inlineStr">
        <is>
          <t xml:space="preserve">CONCLUIDO	</t>
        </is>
      </c>
      <c r="D428" t="n">
        <v>12.6037</v>
      </c>
      <c r="E428" t="n">
        <v>7.93</v>
      </c>
      <c r="F428" t="n">
        <v>5.19</v>
      </c>
      <c r="G428" t="n">
        <v>34.62</v>
      </c>
      <c r="H428" t="n">
        <v>0.58</v>
      </c>
      <c r="I428" t="n">
        <v>9</v>
      </c>
      <c r="J428" t="n">
        <v>184.19</v>
      </c>
      <c r="K428" t="n">
        <v>52.44</v>
      </c>
      <c r="L428" t="n">
        <v>6</v>
      </c>
      <c r="M428" t="n">
        <v>7</v>
      </c>
      <c r="N428" t="n">
        <v>35.75</v>
      </c>
      <c r="O428" t="n">
        <v>22951.43</v>
      </c>
      <c r="P428" t="n">
        <v>63.89</v>
      </c>
      <c r="Q428" t="n">
        <v>202.81</v>
      </c>
      <c r="R428" t="n">
        <v>22.46</v>
      </c>
      <c r="S428" t="n">
        <v>13.89</v>
      </c>
      <c r="T428" t="n">
        <v>2584.08</v>
      </c>
      <c r="U428" t="n">
        <v>0.62</v>
      </c>
      <c r="V428" t="n">
        <v>0.74</v>
      </c>
      <c r="W428" t="n">
        <v>0.65</v>
      </c>
      <c r="X428" t="n">
        <v>0.16</v>
      </c>
      <c r="Y428" t="n">
        <v>1</v>
      </c>
      <c r="Z428" t="n">
        <v>10</v>
      </c>
    </row>
    <row r="429">
      <c r="A429" t="n">
        <v>21</v>
      </c>
      <c r="B429" t="n">
        <v>90</v>
      </c>
      <c r="C429" t="inlineStr">
        <is>
          <t xml:space="preserve">CONCLUIDO	</t>
        </is>
      </c>
      <c r="D429" t="n">
        <v>12.5923</v>
      </c>
      <c r="E429" t="n">
        <v>7.94</v>
      </c>
      <c r="F429" t="n">
        <v>5.2</v>
      </c>
      <c r="G429" t="n">
        <v>34.67</v>
      </c>
      <c r="H429" t="n">
        <v>0.6</v>
      </c>
      <c r="I429" t="n">
        <v>9</v>
      </c>
      <c r="J429" t="n">
        <v>184.57</v>
      </c>
      <c r="K429" t="n">
        <v>52.44</v>
      </c>
      <c r="L429" t="n">
        <v>6.25</v>
      </c>
      <c r="M429" t="n">
        <v>7</v>
      </c>
      <c r="N429" t="n">
        <v>35.88</v>
      </c>
      <c r="O429" t="n">
        <v>22997.88</v>
      </c>
      <c r="P429" t="n">
        <v>63.8</v>
      </c>
      <c r="Q429" t="n">
        <v>202.87</v>
      </c>
      <c r="R429" t="n">
        <v>22.69</v>
      </c>
      <c r="S429" t="n">
        <v>13.89</v>
      </c>
      <c r="T429" t="n">
        <v>2700.29</v>
      </c>
      <c r="U429" t="n">
        <v>0.61</v>
      </c>
      <c r="V429" t="n">
        <v>0.74</v>
      </c>
      <c r="W429" t="n">
        <v>0.65</v>
      </c>
      <c r="X429" t="n">
        <v>0.16</v>
      </c>
      <c r="Y429" t="n">
        <v>1</v>
      </c>
      <c r="Z429" t="n">
        <v>10</v>
      </c>
    </row>
    <row r="430">
      <c r="A430" t="n">
        <v>22</v>
      </c>
      <c r="B430" t="n">
        <v>90</v>
      </c>
      <c r="C430" t="inlineStr">
        <is>
          <t xml:space="preserve">CONCLUIDO	</t>
        </is>
      </c>
      <c r="D430" t="n">
        <v>12.6778</v>
      </c>
      <c r="E430" t="n">
        <v>7.89</v>
      </c>
      <c r="F430" t="n">
        <v>5.18</v>
      </c>
      <c r="G430" t="n">
        <v>38.87</v>
      </c>
      <c r="H430" t="n">
        <v>0.62</v>
      </c>
      <c r="I430" t="n">
        <v>8</v>
      </c>
      <c r="J430" t="n">
        <v>184.95</v>
      </c>
      <c r="K430" t="n">
        <v>52.44</v>
      </c>
      <c r="L430" t="n">
        <v>6.5</v>
      </c>
      <c r="M430" t="n">
        <v>6</v>
      </c>
      <c r="N430" t="n">
        <v>36.01</v>
      </c>
      <c r="O430" t="n">
        <v>23044.38</v>
      </c>
      <c r="P430" t="n">
        <v>63.31</v>
      </c>
      <c r="Q430" t="n">
        <v>202.82</v>
      </c>
      <c r="R430" t="n">
        <v>22.21</v>
      </c>
      <c r="S430" t="n">
        <v>13.89</v>
      </c>
      <c r="T430" t="n">
        <v>2464.54</v>
      </c>
      <c r="U430" t="n">
        <v>0.63</v>
      </c>
      <c r="V430" t="n">
        <v>0.75</v>
      </c>
      <c r="W430" t="n">
        <v>0.65</v>
      </c>
      <c r="X430" t="n">
        <v>0.14</v>
      </c>
      <c r="Y430" t="n">
        <v>1</v>
      </c>
      <c r="Z430" t="n">
        <v>10</v>
      </c>
    </row>
    <row r="431">
      <c r="A431" t="n">
        <v>23</v>
      </c>
      <c r="B431" t="n">
        <v>90</v>
      </c>
      <c r="C431" t="inlineStr">
        <is>
          <t xml:space="preserve">CONCLUIDO	</t>
        </is>
      </c>
      <c r="D431" t="n">
        <v>12.6703</v>
      </c>
      <c r="E431" t="n">
        <v>7.89</v>
      </c>
      <c r="F431" t="n">
        <v>5.19</v>
      </c>
      <c r="G431" t="n">
        <v>38.91</v>
      </c>
      <c r="H431" t="n">
        <v>0.65</v>
      </c>
      <c r="I431" t="n">
        <v>8</v>
      </c>
      <c r="J431" t="n">
        <v>185.33</v>
      </c>
      <c r="K431" t="n">
        <v>52.44</v>
      </c>
      <c r="L431" t="n">
        <v>6.75</v>
      </c>
      <c r="M431" t="n">
        <v>6</v>
      </c>
      <c r="N431" t="n">
        <v>36.13</v>
      </c>
      <c r="O431" t="n">
        <v>23090.91</v>
      </c>
      <c r="P431" t="n">
        <v>63.41</v>
      </c>
      <c r="Q431" t="n">
        <v>202.83</v>
      </c>
      <c r="R431" t="n">
        <v>22.24</v>
      </c>
      <c r="S431" t="n">
        <v>13.89</v>
      </c>
      <c r="T431" t="n">
        <v>2480.43</v>
      </c>
      <c r="U431" t="n">
        <v>0.62</v>
      </c>
      <c r="V431" t="n">
        <v>0.75</v>
      </c>
      <c r="W431" t="n">
        <v>0.65</v>
      </c>
      <c r="X431" t="n">
        <v>0.15</v>
      </c>
      <c r="Y431" t="n">
        <v>1</v>
      </c>
      <c r="Z431" t="n">
        <v>10</v>
      </c>
    </row>
    <row r="432">
      <c r="A432" t="n">
        <v>24</v>
      </c>
      <c r="B432" t="n">
        <v>90</v>
      </c>
      <c r="C432" t="inlineStr">
        <is>
          <t xml:space="preserve">CONCLUIDO	</t>
        </is>
      </c>
      <c r="D432" t="n">
        <v>12.6913</v>
      </c>
      <c r="E432" t="n">
        <v>7.88</v>
      </c>
      <c r="F432" t="n">
        <v>5.17</v>
      </c>
      <c r="G432" t="n">
        <v>38.81</v>
      </c>
      <c r="H432" t="n">
        <v>0.67</v>
      </c>
      <c r="I432" t="n">
        <v>8</v>
      </c>
      <c r="J432" t="n">
        <v>185.7</v>
      </c>
      <c r="K432" t="n">
        <v>52.44</v>
      </c>
      <c r="L432" t="n">
        <v>7</v>
      </c>
      <c r="M432" t="n">
        <v>6</v>
      </c>
      <c r="N432" t="n">
        <v>36.26</v>
      </c>
      <c r="O432" t="n">
        <v>23137.49</v>
      </c>
      <c r="P432" t="n">
        <v>62.83</v>
      </c>
      <c r="Q432" t="n">
        <v>202.81</v>
      </c>
      <c r="R432" t="n">
        <v>21.92</v>
      </c>
      <c r="S432" t="n">
        <v>13.89</v>
      </c>
      <c r="T432" t="n">
        <v>2322.07</v>
      </c>
      <c r="U432" t="n">
        <v>0.63</v>
      </c>
      <c r="V432" t="n">
        <v>0.75</v>
      </c>
      <c r="W432" t="n">
        <v>0.65</v>
      </c>
      <c r="X432" t="n">
        <v>0.14</v>
      </c>
      <c r="Y432" t="n">
        <v>1</v>
      </c>
      <c r="Z432" t="n">
        <v>10</v>
      </c>
    </row>
    <row r="433">
      <c r="A433" t="n">
        <v>25</v>
      </c>
      <c r="B433" t="n">
        <v>90</v>
      </c>
      <c r="C433" t="inlineStr">
        <is>
          <t xml:space="preserve">CONCLUIDO	</t>
        </is>
      </c>
      <c r="D433" t="n">
        <v>12.6926</v>
      </c>
      <c r="E433" t="n">
        <v>7.88</v>
      </c>
      <c r="F433" t="n">
        <v>5.17</v>
      </c>
      <c r="G433" t="n">
        <v>38.8</v>
      </c>
      <c r="H433" t="n">
        <v>0.6899999999999999</v>
      </c>
      <c r="I433" t="n">
        <v>8</v>
      </c>
      <c r="J433" t="n">
        <v>186.08</v>
      </c>
      <c r="K433" t="n">
        <v>52.44</v>
      </c>
      <c r="L433" t="n">
        <v>7.25</v>
      </c>
      <c r="M433" t="n">
        <v>6</v>
      </c>
      <c r="N433" t="n">
        <v>36.39</v>
      </c>
      <c r="O433" t="n">
        <v>23184.11</v>
      </c>
      <c r="P433" t="n">
        <v>62.63</v>
      </c>
      <c r="Q433" t="n">
        <v>202.85</v>
      </c>
      <c r="R433" t="n">
        <v>21.81</v>
      </c>
      <c r="S433" t="n">
        <v>13.89</v>
      </c>
      <c r="T433" t="n">
        <v>2264.85</v>
      </c>
      <c r="U433" t="n">
        <v>0.64</v>
      </c>
      <c r="V433" t="n">
        <v>0.75</v>
      </c>
      <c r="W433" t="n">
        <v>0.65</v>
      </c>
      <c r="X433" t="n">
        <v>0.14</v>
      </c>
      <c r="Y433" t="n">
        <v>1</v>
      </c>
      <c r="Z433" t="n">
        <v>10</v>
      </c>
    </row>
    <row r="434">
      <c r="A434" t="n">
        <v>26</v>
      </c>
      <c r="B434" t="n">
        <v>90</v>
      </c>
      <c r="C434" t="inlineStr">
        <is>
          <t xml:space="preserve">CONCLUIDO	</t>
        </is>
      </c>
      <c r="D434" t="n">
        <v>12.7696</v>
      </c>
      <c r="E434" t="n">
        <v>7.83</v>
      </c>
      <c r="F434" t="n">
        <v>5.16</v>
      </c>
      <c r="G434" t="n">
        <v>44.24</v>
      </c>
      <c r="H434" t="n">
        <v>0.71</v>
      </c>
      <c r="I434" t="n">
        <v>7</v>
      </c>
      <c r="J434" t="n">
        <v>186.46</v>
      </c>
      <c r="K434" t="n">
        <v>52.44</v>
      </c>
      <c r="L434" t="n">
        <v>7.5</v>
      </c>
      <c r="M434" t="n">
        <v>5</v>
      </c>
      <c r="N434" t="n">
        <v>36.52</v>
      </c>
      <c r="O434" t="n">
        <v>23230.78</v>
      </c>
      <c r="P434" t="n">
        <v>62.1</v>
      </c>
      <c r="Q434" t="n">
        <v>202.81</v>
      </c>
      <c r="R434" t="n">
        <v>21.35</v>
      </c>
      <c r="S434" t="n">
        <v>13.89</v>
      </c>
      <c r="T434" t="n">
        <v>2038.13</v>
      </c>
      <c r="U434" t="n">
        <v>0.65</v>
      </c>
      <c r="V434" t="n">
        <v>0.75</v>
      </c>
      <c r="W434" t="n">
        <v>0.65</v>
      </c>
      <c r="X434" t="n">
        <v>0.12</v>
      </c>
      <c r="Y434" t="n">
        <v>1</v>
      </c>
      <c r="Z434" t="n">
        <v>10</v>
      </c>
    </row>
    <row r="435">
      <c r="A435" t="n">
        <v>27</v>
      </c>
      <c r="B435" t="n">
        <v>90</v>
      </c>
      <c r="C435" t="inlineStr">
        <is>
          <t xml:space="preserve">CONCLUIDO	</t>
        </is>
      </c>
      <c r="D435" t="n">
        <v>12.7841</v>
      </c>
      <c r="E435" t="n">
        <v>7.82</v>
      </c>
      <c r="F435" t="n">
        <v>5.15</v>
      </c>
      <c r="G435" t="n">
        <v>44.17</v>
      </c>
      <c r="H435" t="n">
        <v>0.74</v>
      </c>
      <c r="I435" t="n">
        <v>7</v>
      </c>
      <c r="J435" t="n">
        <v>186.84</v>
      </c>
      <c r="K435" t="n">
        <v>52.44</v>
      </c>
      <c r="L435" t="n">
        <v>7.75</v>
      </c>
      <c r="M435" t="n">
        <v>5</v>
      </c>
      <c r="N435" t="n">
        <v>36.65</v>
      </c>
      <c r="O435" t="n">
        <v>23277.49</v>
      </c>
      <c r="P435" t="n">
        <v>62.18</v>
      </c>
      <c r="Q435" t="n">
        <v>202.81</v>
      </c>
      <c r="R435" t="n">
        <v>21.26</v>
      </c>
      <c r="S435" t="n">
        <v>13.89</v>
      </c>
      <c r="T435" t="n">
        <v>1993.27</v>
      </c>
      <c r="U435" t="n">
        <v>0.65</v>
      </c>
      <c r="V435" t="n">
        <v>0.75</v>
      </c>
      <c r="W435" t="n">
        <v>0.65</v>
      </c>
      <c r="X435" t="n">
        <v>0.11</v>
      </c>
      <c r="Y435" t="n">
        <v>1</v>
      </c>
      <c r="Z435" t="n">
        <v>10</v>
      </c>
    </row>
    <row r="436">
      <c r="A436" t="n">
        <v>28</v>
      </c>
      <c r="B436" t="n">
        <v>90</v>
      </c>
      <c r="C436" t="inlineStr">
        <is>
          <t xml:space="preserve">CONCLUIDO	</t>
        </is>
      </c>
      <c r="D436" t="n">
        <v>12.7737</v>
      </c>
      <c r="E436" t="n">
        <v>7.83</v>
      </c>
      <c r="F436" t="n">
        <v>5.16</v>
      </c>
      <c r="G436" t="n">
        <v>44.22</v>
      </c>
      <c r="H436" t="n">
        <v>0.76</v>
      </c>
      <c r="I436" t="n">
        <v>7</v>
      </c>
      <c r="J436" t="n">
        <v>187.22</v>
      </c>
      <c r="K436" t="n">
        <v>52.44</v>
      </c>
      <c r="L436" t="n">
        <v>8</v>
      </c>
      <c r="M436" t="n">
        <v>5</v>
      </c>
      <c r="N436" t="n">
        <v>36.78</v>
      </c>
      <c r="O436" t="n">
        <v>23324.24</v>
      </c>
      <c r="P436" t="n">
        <v>62.18</v>
      </c>
      <c r="Q436" t="n">
        <v>202.81</v>
      </c>
      <c r="R436" t="n">
        <v>21.36</v>
      </c>
      <c r="S436" t="n">
        <v>13.89</v>
      </c>
      <c r="T436" t="n">
        <v>2045.38</v>
      </c>
      <c r="U436" t="n">
        <v>0.65</v>
      </c>
      <c r="V436" t="n">
        <v>0.75</v>
      </c>
      <c r="W436" t="n">
        <v>0.65</v>
      </c>
      <c r="X436" t="n">
        <v>0.12</v>
      </c>
      <c r="Y436" t="n">
        <v>1</v>
      </c>
      <c r="Z436" t="n">
        <v>10</v>
      </c>
    </row>
    <row r="437">
      <c r="A437" t="n">
        <v>29</v>
      </c>
      <c r="B437" t="n">
        <v>90</v>
      </c>
      <c r="C437" t="inlineStr">
        <is>
          <t xml:space="preserve">CONCLUIDO	</t>
        </is>
      </c>
      <c r="D437" t="n">
        <v>12.7651</v>
      </c>
      <c r="E437" t="n">
        <v>7.83</v>
      </c>
      <c r="F437" t="n">
        <v>5.16</v>
      </c>
      <c r="G437" t="n">
        <v>44.27</v>
      </c>
      <c r="H437" t="n">
        <v>0.78</v>
      </c>
      <c r="I437" t="n">
        <v>7</v>
      </c>
      <c r="J437" t="n">
        <v>187.6</v>
      </c>
      <c r="K437" t="n">
        <v>52.44</v>
      </c>
      <c r="L437" t="n">
        <v>8.25</v>
      </c>
      <c r="M437" t="n">
        <v>5</v>
      </c>
      <c r="N437" t="n">
        <v>36.9</v>
      </c>
      <c r="O437" t="n">
        <v>23371.04</v>
      </c>
      <c r="P437" t="n">
        <v>61.99</v>
      </c>
      <c r="Q437" t="n">
        <v>202.81</v>
      </c>
      <c r="R437" t="n">
        <v>21.59</v>
      </c>
      <c r="S437" t="n">
        <v>13.89</v>
      </c>
      <c r="T437" t="n">
        <v>2157.54</v>
      </c>
      <c r="U437" t="n">
        <v>0.64</v>
      </c>
      <c r="V437" t="n">
        <v>0.75</v>
      </c>
      <c r="W437" t="n">
        <v>0.65</v>
      </c>
      <c r="X437" t="n">
        <v>0.13</v>
      </c>
      <c r="Y437" t="n">
        <v>1</v>
      </c>
      <c r="Z437" t="n">
        <v>10</v>
      </c>
    </row>
    <row r="438">
      <c r="A438" t="n">
        <v>30</v>
      </c>
      <c r="B438" t="n">
        <v>90</v>
      </c>
      <c r="C438" t="inlineStr">
        <is>
          <t xml:space="preserve">CONCLUIDO	</t>
        </is>
      </c>
      <c r="D438" t="n">
        <v>12.7623</v>
      </c>
      <c r="E438" t="n">
        <v>7.84</v>
      </c>
      <c r="F438" t="n">
        <v>5.17</v>
      </c>
      <c r="G438" t="n">
        <v>44.28</v>
      </c>
      <c r="H438" t="n">
        <v>0.8</v>
      </c>
      <c r="I438" t="n">
        <v>7</v>
      </c>
      <c r="J438" t="n">
        <v>187.98</v>
      </c>
      <c r="K438" t="n">
        <v>52.44</v>
      </c>
      <c r="L438" t="n">
        <v>8.5</v>
      </c>
      <c r="M438" t="n">
        <v>5</v>
      </c>
      <c r="N438" t="n">
        <v>37.03</v>
      </c>
      <c r="O438" t="n">
        <v>23417.88</v>
      </c>
      <c r="P438" t="n">
        <v>61.61</v>
      </c>
      <c r="Q438" t="n">
        <v>202.82</v>
      </c>
      <c r="R438" t="n">
        <v>21.62</v>
      </c>
      <c r="S438" t="n">
        <v>13.89</v>
      </c>
      <c r="T438" t="n">
        <v>2174.8</v>
      </c>
      <c r="U438" t="n">
        <v>0.64</v>
      </c>
      <c r="V438" t="n">
        <v>0.75</v>
      </c>
      <c r="W438" t="n">
        <v>0.65</v>
      </c>
      <c r="X438" t="n">
        <v>0.13</v>
      </c>
      <c r="Y438" t="n">
        <v>1</v>
      </c>
      <c r="Z438" t="n">
        <v>10</v>
      </c>
    </row>
    <row r="439">
      <c r="A439" t="n">
        <v>31</v>
      </c>
      <c r="B439" t="n">
        <v>90</v>
      </c>
      <c r="C439" t="inlineStr">
        <is>
          <t xml:space="preserve">CONCLUIDO	</t>
        </is>
      </c>
      <c r="D439" t="n">
        <v>12.8709</v>
      </c>
      <c r="E439" t="n">
        <v>7.77</v>
      </c>
      <c r="F439" t="n">
        <v>5.14</v>
      </c>
      <c r="G439" t="n">
        <v>51.36</v>
      </c>
      <c r="H439" t="n">
        <v>0.82</v>
      </c>
      <c r="I439" t="n">
        <v>6</v>
      </c>
      <c r="J439" t="n">
        <v>188.36</v>
      </c>
      <c r="K439" t="n">
        <v>52.44</v>
      </c>
      <c r="L439" t="n">
        <v>8.75</v>
      </c>
      <c r="M439" t="n">
        <v>4</v>
      </c>
      <c r="N439" t="n">
        <v>37.16</v>
      </c>
      <c r="O439" t="n">
        <v>23464.76</v>
      </c>
      <c r="P439" t="n">
        <v>60.76</v>
      </c>
      <c r="Q439" t="n">
        <v>202.81</v>
      </c>
      <c r="R439" t="n">
        <v>20.7</v>
      </c>
      <c r="S439" t="n">
        <v>13.89</v>
      </c>
      <c r="T439" t="n">
        <v>1717.56</v>
      </c>
      <c r="U439" t="n">
        <v>0.67</v>
      </c>
      <c r="V439" t="n">
        <v>0.75</v>
      </c>
      <c r="W439" t="n">
        <v>0.65</v>
      </c>
      <c r="X439" t="n">
        <v>0.1</v>
      </c>
      <c r="Y439" t="n">
        <v>1</v>
      </c>
      <c r="Z439" t="n">
        <v>10</v>
      </c>
    </row>
    <row r="440">
      <c r="A440" t="n">
        <v>32</v>
      </c>
      <c r="B440" t="n">
        <v>90</v>
      </c>
      <c r="C440" t="inlineStr">
        <is>
          <t xml:space="preserve">CONCLUIDO	</t>
        </is>
      </c>
      <c r="D440" t="n">
        <v>12.8608</v>
      </c>
      <c r="E440" t="n">
        <v>7.78</v>
      </c>
      <c r="F440" t="n">
        <v>5.14</v>
      </c>
      <c r="G440" t="n">
        <v>51.42</v>
      </c>
      <c r="H440" t="n">
        <v>0.85</v>
      </c>
      <c r="I440" t="n">
        <v>6</v>
      </c>
      <c r="J440" t="n">
        <v>188.74</v>
      </c>
      <c r="K440" t="n">
        <v>52.44</v>
      </c>
      <c r="L440" t="n">
        <v>9</v>
      </c>
      <c r="M440" t="n">
        <v>4</v>
      </c>
      <c r="N440" t="n">
        <v>37.3</v>
      </c>
      <c r="O440" t="n">
        <v>23511.69</v>
      </c>
      <c r="P440" t="n">
        <v>60.86</v>
      </c>
      <c r="Q440" t="n">
        <v>202.84</v>
      </c>
      <c r="R440" t="n">
        <v>20.75</v>
      </c>
      <c r="S440" t="n">
        <v>13.89</v>
      </c>
      <c r="T440" t="n">
        <v>1744.14</v>
      </c>
      <c r="U440" t="n">
        <v>0.67</v>
      </c>
      <c r="V440" t="n">
        <v>0.75</v>
      </c>
      <c r="W440" t="n">
        <v>0.65</v>
      </c>
      <c r="X440" t="n">
        <v>0.1</v>
      </c>
      <c r="Y440" t="n">
        <v>1</v>
      </c>
      <c r="Z440" t="n">
        <v>10</v>
      </c>
    </row>
    <row r="441">
      <c r="A441" t="n">
        <v>33</v>
      </c>
      <c r="B441" t="n">
        <v>90</v>
      </c>
      <c r="C441" t="inlineStr">
        <is>
          <t xml:space="preserve">CONCLUIDO	</t>
        </is>
      </c>
      <c r="D441" t="n">
        <v>12.8613</v>
      </c>
      <c r="E441" t="n">
        <v>7.78</v>
      </c>
      <c r="F441" t="n">
        <v>5.14</v>
      </c>
      <c r="G441" t="n">
        <v>51.41</v>
      </c>
      <c r="H441" t="n">
        <v>0.87</v>
      </c>
      <c r="I441" t="n">
        <v>6</v>
      </c>
      <c r="J441" t="n">
        <v>189.12</v>
      </c>
      <c r="K441" t="n">
        <v>52.44</v>
      </c>
      <c r="L441" t="n">
        <v>9.25</v>
      </c>
      <c r="M441" t="n">
        <v>4</v>
      </c>
      <c r="N441" t="n">
        <v>37.43</v>
      </c>
      <c r="O441" t="n">
        <v>23558.67</v>
      </c>
      <c r="P441" t="n">
        <v>60.74</v>
      </c>
      <c r="Q441" t="n">
        <v>202.81</v>
      </c>
      <c r="R441" t="n">
        <v>20.81</v>
      </c>
      <c r="S441" t="n">
        <v>13.89</v>
      </c>
      <c r="T441" t="n">
        <v>1775.32</v>
      </c>
      <c r="U441" t="n">
        <v>0.67</v>
      </c>
      <c r="V441" t="n">
        <v>0.75</v>
      </c>
      <c r="W441" t="n">
        <v>0.65</v>
      </c>
      <c r="X441" t="n">
        <v>0.1</v>
      </c>
      <c r="Y441" t="n">
        <v>1</v>
      </c>
      <c r="Z441" t="n">
        <v>10</v>
      </c>
    </row>
    <row r="442">
      <c r="A442" t="n">
        <v>34</v>
      </c>
      <c r="B442" t="n">
        <v>90</v>
      </c>
      <c r="C442" t="inlineStr">
        <is>
          <t xml:space="preserve">CONCLUIDO	</t>
        </is>
      </c>
      <c r="D442" t="n">
        <v>12.876</v>
      </c>
      <c r="E442" t="n">
        <v>7.77</v>
      </c>
      <c r="F442" t="n">
        <v>5.13</v>
      </c>
      <c r="G442" t="n">
        <v>51.33</v>
      </c>
      <c r="H442" t="n">
        <v>0.89</v>
      </c>
      <c r="I442" t="n">
        <v>6</v>
      </c>
      <c r="J442" t="n">
        <v>189.5</v>
      </c>
      <c r="K442" t="n">
        <v>52.44</v>
      </c>
      <c r="L442" t="n">
        <v>9.5</v>
      </c>
      <c r="M442" t="n">
        <v>4</v>
      </c>
      <c r="N442" t="n">
        <v>37.56</v>
      </c>
      <c r="O442" t="n">
        <v>23605.68</v>
      </c>
      <c r="P442" t="n">
        <v>60.45</v>
      </c>
      <c r="Q442" t="n">
        <v>202.81</v>
      </c>
      <c r="R442" t="n">
        <v>20.51</v>
      </c>
      <c r="S442" t="n">
        <v>13.89</v>
      </c>
      <c r="T442" t="n">
        <v>1625.93</v>
      </c>
      <c r="U442" t="n">
        <v>0.68</v>
      </c>
      <c r="V442" t="n">
        <v>0.75</v>
      </c>
      <c r="W442" t="n">
        <v>0.65</v>
      </c>
      <c r="X442" t="n">
        <v>0.09</v>
      </c>
      <c r="Y442" t="n">
        <v>1</v>
      </c>
      <c r="Z442" t="n">
        <v>10</v>
      </c>
    </row>
    <row r="443">
      <c r="A443" t="n">
        <v>35</v>
      </c>
      <c r="B443" t="n">
        <v>90</v>
      </c>
      <c r="C443" t="inlineStr">
        <is>
          <t xml:space="preserve">CONCLUIDO	</t>
        </is>
      </c>
      <c r="D443" t="n">
        <v>12.8696</v>
      </c>
      <c r="E443" t="n">
        <v>7.77</v>
      </c>
      <c r="F443" t="n">
        <v>5.14</v>
      </c>
      <c r="G443" t="n">
        <v>51.36</v>
      </c>
      <c r="H443" t="n">
        <v>0.91</v>
      </c>
      <c r="I443" t="n">
        <v>6</v>
      </c>
      <c r="J443" t="n">
        <v>189.88</v>
      </c>
      <c r="K443" t="n">
        <v>52.44</v>
      </c>
      <c r="L443" t="n">
        <v>9.75</v>
      </c>
      <c r="M443" t="n">
        <v>4</v>
      </c>
      <c r="N443" t="n">
        <v>37.69</v>
      </c>
      <c r="O443" t="n">
        <v>23652.75</v>
      </c>
      <c r="P443" t="n">
        <v>60.36</v>
      </c>
      <c r="Q443" t="n">
        <v>202.81</v>
      </c>
      <c r="R443" t="n">
        <v>20.7</v>
      </c>
      <c r="S443" t="n">
        <v>13.89</v>
      </c>
      <c r="T443" t="n">
        <v>1721.1</v>
      </c>
      <c r="U443" t="n">
        <v>0.67</v>
      </c>
      <c r="V443" t="n">
        <v>0.75</v>
      </c>
      <c r="W443" t="n">
        <v>0.65</v>
      </c>
      <c r="X443" t="n">
        <v>0.1</v>
      </c>
      <c r="Y443" t="n">
        <v>1</v>
      </c>
      <c r="Z443" t="n">
        <v>10</v>
      </c>
    </row>
    <row r="444">
      <c r="A444" t="n">
        <v>36</v>
      </c>
      <c r="B444" t="n">
        <v>90</v>
      </c>
      <c r="C444" t="inlineStr">
        <is>
          <t xml:space="preserve">CONCLUIDO	</t>
        </is>
      </c>
      <c r="D444" t="n">
        <v>12.8686</v>
      </c>
      <c r="E444" t="n">
        <v>7.77</v>
      </c>
      <c r="F444" t="n">
        <v>5.14</v>
      </c>
      <c r="G444" t="n">
        <v>51.37</v>
      </c>
      <c r="H444" t="n">
        <v>0.93</v>
      </c>
      <c r="I444" t="n">
        <v>6</v>
      </c>
      <c r="J444" t="n">
        <v>190.26</v>
      </c>
      <c r="K444" t="n">
        <v>52.44</v>
      </c>
      <c r="L444" t="n">
        <v>10</v>
      </c>
      <c r="M444" t="n">
        <v>4</v>
      </c>
      <c r="N444" t="n">
        <v>37.82</v>
      </c>
      <c r="O444" t="n">
        <v>23699.85</v>
      </c>
      <c r="P444" t="n">
        <v>60.19</v>
      </c>
      <c r="Q444" t="n">
        <v>202.88</v>
      </c>
      <c r="R444" t="n">
        <v>20.69</v>
      </c>
      <c r="S444" t="n">
        <v>13.89</v>
      </c>
      <c r="T444" t="n">
        <v>1715.74</v>
      </c>
      <c r="U444" t="n">
        <v>0.67</v>
      </c>
      <c r="V444" t="n">
        <v>0.75</v>
      </c>
      <c r="W444" t="n">
        <v>0.65</v>
      </c>
      <c r="X444" t="n">
        <v>0.1</v>
      </c>
      <c r="Y444" t="n">
        <v>1</v>
      </c>
      <c r="Z444" t="n">
        <v>10</v>
      </c>
    </row>
    <row r="445">
      <c r="A445" t="n">
        <v>37</v>
      </c>
      <c r="B445" t="n">
        <v>90</v>
      </c>
      <c r="C445" t="inlineStr">
        <is>
          <t xml:space="preserve">CONCLUIDO	</t>
        </is>
      </c>
      <c r="D445" t="n">
        <v>12.8719</v>
      </c>
      <c r="E445" t="n">
        <v>7.77</v>
      </c>
      <c r="F445" t="n">
        <v>5.13</v>
      </c>
      <c r="G445" t="n">
        <v>51.35</v>
      </c>
      <c r="H445" t="n">
        <v>0.95</v>
      </c>
      <c r="I445" t="n">
        <v>6</v>
      </c>
      <c r="J445" t="n">
        <v>190.65</v>
      </c>
      <c r="K445" t="n">
        <v>52.44</v>
      </c>
      <c r="L445" t="n">
        <v>10.25</v>
      </c>
      <c r="M445" t="n">
        <v>4</v>
      </c>
      <c r="N445" t="n">
        <v>37.95</v>
      </c>
      <c r="O445" t="n">
        <v>23747</v>
      </c>
      <c r="P445" t="n">
        <v>59.94</v>
      </c>
      <c r="Q445" t="n">
        <v>202.81</v>
      </c>
      <c r="R445" t="n">
        <v>20.64</v>
      </c>
      <c r="S445" t="n">
        <v>13.89</v>
      </c>
      <c r="T445" t="n">
        <v>1691.99</v>
      </c>
      <c r="U445" t="n">
        <v>0.67</v>
      </c>
      <c r="V445" t="n">
        <v>0.75</v>
      </c>
      <c r="W445" t="n">
        <v>0.65</v>
      </c>
      <c r="X445" t="n">
        <v>0.1</v>
      </c>
      <c r="Y445" t="n">
        <v>1</v>
      </c>
      <c r="Z445" t="n">
        <v>10</v>
      </c>
    </row>
    <row r="446">
      <c r="A446" t="n">
        <v>38</v>
      </c>
      <c r="B446" t="n">
        <v>90</v>
      </c>
      <c r="C446" t="inlineStr">
        <is>
          <t xml:space="preserve">CONCLUIDO	</t>
        </is>
      </c>
      <c r="D446" t="n">
        <v>12.8677</v>
      </c>
      <c r="E446" t="n">
        <v>7.77</v>
      </c>
      <c r="F446" t="n">
        <v>5.14</v>
      </c>
      <c r="G446" t="n">
        <v>51.38</v>
      </c>
      <c r="H446" t="n">
        <v>0.98</v>
      </c>
      <c r="I446" t="n">
        <v>6</v>
      </c>
      <c r="J446" t="n">
        <v>191.03</v>
      </c>
      <c r="K446" t="n">
        <v>52.44</v>
      </c>
      <c r="L446" t="n">
        <v>10.5</v>
      </c>
      <c r="M446" t="n">
        <v>4</v>
      </c>
      <c r="N446" t="n">
        <v>38.09</v>
      </c>
      <c r="O446" t="n">
        <v>23794.2</v>
      </c>
      <c r="P446" t="n">
        <v>59.68</v>
      </c>
      <c r="Q446" t="n">
        <v>202.81</v>
      </c>
      <c r="R446" t="n">
        <v>20.79</v>
      </c>
      <c r="S446" t="n">
        <v>13.89</v>
      </c>
      <c r="T446" t="n">
        <v>1766.89</v>
      </c>
      <c r="U446" t="n">
        <v>0.67</v>
      </c>
      <c r="V446" t="n">
        <v>0.75</v>
      </c>
      <c r="W446" t="n">
        <v>0.65</v>
      </c>
      <c r="X446" t="n">
        <v>0.1</v>
      </c>
      <c r="Y446" t="n">
        <v>1</v>
      </c>
      <c r="Z446" t="n">
        <v>10</v>
      </c>
    </row>
    <row r="447">
      <c r="A447" t="n">
        <v>39</v>
      </c>
      <c r="B447" t="n">
        <v>90</v>
      </c>
      <c r="C447" t="inlineStr">
        <is>
          <t xml:space="preserve">CONCLUIDO	</t>
        </is>
      </c>
      <c r="D447" t="n">
        <v>12.9576</v>
      </c>
      <c r="E447" t="n">
        <v>7.72</v>
      </c>
      <c r="F447" t="n">
        <v>5.12</v>
      </c>
      <c r="G447" t="n">
        <v>61.43</v>
      </c>
      <c r="H447" t="n">
        <v>1</v>
      </c>
      <c r="I447" t="n">
        <v>5</v>
      </c>
      <c r="J447" t="n">
        <v>191.41</v>
      </c>
      <c r="K447" t="n">
        <v>52.44</v>
      </c>
      <c r="L447" t="n">
        <v>10.75</v>
      </c>
      <c r="M447" t="n">
        <v>3</v>
      </c>
      <c r="N447" t="n">
        <v>38.22</v>
      </c>
      <c r="O447" t="n">
        <v>23841.44</v>
      </c>
      <c r="P447" t="n">
        <v>59.15</v>
      </c>
      <c r="Q447" t="n">
        <v>202.81</v>
      </c>
      <c r="R447" t="n">
        <v>20.24</v>
      </c>
      <c r="S447" t="n">
        <v>13.89</v>
      </c>
      <c r="T447" t="n">
        <v>1493.84</v>
      </c>
      <c r="U447" t="n">
        <v>0.6899999999999999</v>
      </c>
      <c r="V447" t="n">
        <v>0.76</v>
      </c>
      <c r="W447" t="n">
        <v>0.64</v>
      </c>
      <c r="X447" t="n">
        <v>0.08</v>
      </c>
      <c r="Y447" t="n">
        <v>1</v>
      </c>
      <c r="Z447" t="n">
        <v>10</v>
      </c>
    </row>
    <row r="448">
      <c r="A448" t="n">
        <v>40</v>
      </c>
      <c r="B448" t="n">
        <v>90</v>
      </c>
      <c r="C448" t="inlineStr">
        <is>
          <t xml:space="preserve">CONCLUIDO	</t>
        </is>
      </c>
      <c r="D448" t="n">
        <v>12.9468</v>
      </c>
      <c r="E448" t="n">
        <v>7.72</v>
      </c>
      <c r="F448" t="n">
        <v>5.13</v>
      </c>
      <c r="G448" t="n">
        <v>61.51</v>
      </c>
      <c r="H448" t="n">
        <v>1.02</v>
      </c>
      <c r="I448" t="n">
        <v>5</v>
      </c>
      <c r="J448" t="n">
        <v>191.79</v>
      </c>
      <c r="K448" t="n">
        <v>52.44</v>
      </c>
      <c r="L448" t="n">
        <v>11</v>
      </c>
      <c r="M448" t="n">
        <v>3</v>
      </c>
      <c r="N448" t="n">
        <v>38.35</v>
      </c>
      <c r="O448" t="n">
        <v>23888.73</v>
      </c>
      <c r="P448" t="n">
        <v>59.05</v>
      </c>
      <c r="Q448" t="n">
        <v>202.83</v>
      </c>
      <c r="R448" t="n">
        <v>20.28</v>
      </c>
      <c r="S448" t="n">
        <v>13.89</v>
      </c>
      <c r="T448" t="n">
        <v>1515.68</v>
      </c>
      <c r="U448" t="n">
        <v>0.68</v>
      </c>
      <c r="V448" t="n">
        <v>0.75</v>
      </c>
      <c r="W448" t="n">
        <v>0.65</v>
      </c>
      <c r="X448" t="n">
        <v>0.09</v>
      </c>
      <c r="Y448" t="n">
        <v>1</v>
      </c>
      <c r="Z448" t="n">
        <v>10</v>
      </c>
    </row>
    <row r="449">
      <c r="A449" t="n">
        <v>41</v>
      </c>
      <c r="B449" t="n">
        <v>90</v>
      </c>
      <c r="C449" t="inlineStr">
        <is>
          <t xml:space="preserve">CONCLUIDO	</t>
        </is>
      </c>
      <c r="D449" t="n">
        <v>12.9599</v>
      </c>
      <c r="E449" t="n">
        <v>7.72</v>
      </c>
      <c r="F449" t="n">
        <v>5.12</v>
      </c>
      <c r="G449" t="n">
        <v>61.41</v>
      </c>
      <c r="H449" t="n">
        <v>1.04</v>
      </c>
      <c r="I449" t="n">
        <v>5</v>
      </c>
      <c r="J449" t="n">
        <v>192.18</v>
      </c>
      <c r="K449" t="n">
        <v>52.44</v>
      </c>
      <c r="L449" t="n">
        <v>11.25</v>
      </c>
      <c r="M449" t="n">
        <v>3</v>
      </c>
      <c r="N449" t="n">
        <v>38.49</v>
      </c>
      <c r="O449" t="n">
        <v>23936.06</v>
      </c>
      <c r="P449" t="n">
        <v>58.79</v>
      </c>
      <c r="Q449" t="n">
        <v>202.81</v>
      </c>
      <c r="R449" t="n">
        <v>20.09</v>
      </c>
      <c r="S449" t="n">
        <v>13.89</v>
      </c>
      <c r="T449" t="n">
        <v>1421.44</v>
      </c>
      <c r="U449" t="n">
        <v>0.6899999999999999</v>
      </c>
      <c r="V449" t="n">
        <v>0.76</v>
      </c>
      <c r="W449" t="n">
        <v>0.65</v>
      </c>
      <c r="X449" t="n">
        <v>0.08</v>
      </c>
      <c r="Y449" t="n">
        <v>1</v>
      </c>
      <c r="Z449" t="n">
        <v>10</v>
      </c>
    </row>
    <row r="450">
      <c r="A450" t="n">
        <v>42</v>
      </c>
      <c r="B450" t="n">
        <v>90</v>
      </c>
      <c r="C450" t="inlineStr">
        <is>
          <t xml:space="preserve">CONCLUIDO	</t>
        </is>
      </c>
      <c r="D450" t="n">
        <v>12.958</v>
      </c>
      <c r="E450" t="n">
        <v>7.72</v>
      </c>
      <c r="F450" t="n">
        <v>5.12</v>
      </c>
      <c r="G450" t="n">
        <v>61.43</v>
      </c>
      <c r="H450" t="n">
        <v>1.06</v>
      </c>
      <c r="I450" t="n">
        <v>5</v>
      </c>
      <c r="J450" t="n">
        <v>192.56</v>
      </c>
      <c r="K450" t="n">
        <v>52.44</v>
      </c>
      <c r="L450" t="n">
        <v>11.5</v>
      </c>
      <c r="M450" t="n">
        <v>3</v>
      </c>
      <c r="N450" t="n">
        <v>38.62</v>
      </c>
      <c r="O450" t="n">
        <v>23983.44</v>
      </c>
      <c r="P450" t="n">
        <v>59.03</v>
      </c>
      <c r="Q450" t="n">
        <v>202.81</v>
      </c>
      <c r="R450" t="n">
        <v>20.19</v>
      </c>
      <c r="S450" t="n">
        <v>13.89</v>
      </c>
      <c r="T450" t="n">
        <v>1468.11</v>
      </c>
      <c r="U450" t="n">
        <v>0.6899999999999999</v>
      </c>
      <c r="V450" t="n">
        <v>0.76</v>
      </c>
      <c r="W450" t="n">
        <v>0.64</v>
      </c>
      <c r="X450" t="n">
        <v>0.08</v>
      </c>
      <c r="Y450" t="n">
        <v>1</v>
      </c>
      <c r="Z450" t="n">
        <v>10</v>
      </c>
    </row>
    <row r="451">
      <c r="A451" t="n">
        <v>43</v>
      </c>
      <c r="B451" t="n">
        <v>90</v>
      </c>
      <c r="C451" t="inlineStr">
        <is>
          <t xml:space="preserve">CONCLUIDO	</t>
        </is>
      </c>
      <c r="D451" t="n">
        <v>12.9385</v>
      </c>
      <c r="E451" t="n">
        <v>7.73</v>
      </c>
      <c r="F451" t="n">
        <v>5.13</v>
      </c>
      <c r="G451" t="n">
        <v>61.57</v>
      </c>
      <c r="H451" t="n">
        <v>1.08</v>
      </c>
      <c r="I451" t="n">
        <v>5</v>
      </c>
      <c r="J451" t="n">
        <v>192.95</v>
      </c>
      <c r="K451" t="n">
        <v>52.44</v>
      </c>
      <c r="L451" t="n">
        <v>11.75</v>
      </c>
      <c r="M451" t="n">
        <v>3</v>
      </c>
      <c r="N451" t="n">
        <v>38.75</v>
      </c>
      <c r="O451" t="n">
        <v>24030.86</v>
      </c>
      <c r="P451" t="n">
        <v>59.03</v>
      </c>
      <c r="Q451" t="n">
        <v>202.82</v>
      </c>
      <c r="R451" t="n">
        <v>20.47</v>
      </c>
      <c r="S451" t="n">
        <v>13.89</v>
      </c>
      <c r="T451" t="n">
        <v>1609.33</v>
      </c>
      <c r="U451" t="n">
        <v>0.68</v>
      </c>
      <c r="V451" t="n">
        <v>0.75</v>
      </c>
      <c r="W451" t="n">
        <v>0.65</v>
      </c>
      <c r="X451" t="n">
        <v>0.09</v>
      </c>
      <c r="Y451" t="n">
        <v>1</v>
      </c>
      <c r="Z451" t="n">
        <v>10</v>
      </c>
    </row>
    <row r="452">
      <c r="A452" t="n">
        <v>44</v>
      </c>
      <c r="B452" t="n">
        <v>90</v>
      </c>
      <c r="C452" t="inlineStr">
        <is>
          <t xml:space="preserve">CONCLUIDO	</t>
        </is>
      </c>
      <c r="D452" t="n">
        <v>12.951</v>
      </c>
      <c r="E452" t="n">
        <v>7.72</v>
      </c>
      <c r="F452" t="n">
        <v>5.12</v>
      </c>
      <c r="G452" t="n">
        <v>61.48</v>
      </c>
      <c r="H452" t="n">
        <v>1.1</v>
      </c>
      <c r="I452" t="n">
        <v>5</v>
      </c>
      <c r="J452" t="n">
        <v>193.33</v>
      </c>
      <c r="K452" t="n">
        <v>52.44</v>
      </c>
      <c r="L452" t="n">
        <v>12</v>
      </c>
      <c r="M452" t="n">
        <v>3</v>
      </c>
      <c r="N452" t="n">
        <v>38.89</v>
      </c>
      <c r="O452" t="n">
        <v>24078.33</v>
      </c>
      <c r="P452" t="n">
        <v>58.52</v>
      </c>
      <c r="Q452" t="n">
        <v>202.81</v>
      </c>
      <c r="R452" t="n">
        <v>20.34</v>
      </c>
      <c r="S452" t="n">
        <v>13.89</v>
      </c>
      <c r="T452" t="n">
        <v>1543</v>
      </c>
      <c r="U452" t="n">
        <v>0.68</v>
      </c>
      <c r="V452" t="n">
        <v>0.76</v>
      </c>
      <c r="W452" t="n">
        <v>0.64</v>
      </c>
      <c r="X452" t="n">
        <v>0.09</v>
      </c>
      <c r="Y452" t="n">
        <v>1</v>
      </c>
      <c r="Z452" t="n">
        <v>10</v>
      </c>
    </row>
    <row r="453">
      <c r="A453" t="n">
        <v>45</v>
      </c>
      <c r="B453" t="n">
        <v>90</v>
      </c>
      <c r="C453" t="inlineStr">
        <is>
          <t xml:space="preserve">CONCLUIDO	</t>
        </is>
      </c>
      <c r="D453" t="n">
        <v>12.9534</v>
      </c>
      <c r="E453" t="n">
        <v>7.72</v>
      </c>
      <c r="F453" t="n">
        <v>5.12</v>
      </c>
      <c r="G453" t="n">
        <v>61.46</v>
      </c>
      <c r="H453" t="n">
        <v>1.12</v>
      </c>
      <c r="I453" t="n">
        <v>5</v>
      </c>
      <c r="J453" t="n">
        <v>193.72</v>
      </c>
      <c r="K453" t="n">
        <v>52.44</v>
      </c>
      <c r="L453" t="n">
        <v>12.25</v>
      </c>
      <c r="M453" t="n">
        <v>3</v>
      </c>
      <c r="N453" t="n">
        <v>39.02</v>
      </c>
      <c r="O453" t="n">
        <v>24125.85</v>
      </c>
      <c r="P453" t="n">
        <v>58.15</v>
      </c>
      <c r="Q453" t="n">
        <v>202.81</v>
      </c>
      <c r="R453" t="n">
        <v>20.25</v>
      </c>
      <c r="S453" t="n">
        <v>13.89</v>
      </c>
      <c r="T453" t="n">
        <v>1498.71</v>
      </c>
      <c r="U453" t="n">
        <v>0.6899999999999999</v>
      </c>
      <c r="V453" t="n">
        <v>0.76</v>
      </c>
      <c r="W453" t="n">
        <v>0.65</v>
      </c>
      <c r="X453" t="n">
        <v>0.08</v>
      </c>
      <c r="Y453" t="n">
        <v>1</v>
      </c>
      <c r="Z453" t="n">
        <v>10</v>
      </c>
    </row>
    <row r="454">
      <c r="A454" t="n">
        <v>46</v>
      </c>
      <c r="B454" t="n">
        <v>90</v>
      </c>
      <c r="C454" t="inlineStr">
        <is>
          <t xml:space="preserve">CONCLUIDO	</t>
        </is>
      </c>
      <c r="D454" t="n">
        <v>12.9725</v>
      </c>
      <c r="E454" t="n">
        <v>7.71</v>
      </c>
      <c r="F454" t="n">
        <v>5.11</v>
      </c>
      <c r="G454" t="n">
        <v>61.32</v>
      </c>
      <c r="H454" t="n">
        <v>1.14</v>
      </c>
      <c r="I454" t="n">
        <v>5</v>
      </c>
      <c r="J454" t="n">
        <v>194.1</v>
      </c>
      <c r="K454" t="n">
        <v>52.44</v>
      </c>
      <c r="L454" t="n">
        <v>12.5</v>
      </c>
      <c r="M454" t="n">
        <v>3</v>
      </c>
      <c r="N454" t="n">
        <v>39.16</v>
      </c>
      <c r="O454" t="n">
        <v>24173.41</v>
      </c>
      <c r="P454" t="n">
        <v>57.38</v>
      </c>
      <c r="Q454" t="n">
        <v>202.81</v>
      </c>
      <c r="R454" t="n">
        <v>19.92</v>
      </c>
      <c r="S454" t="n">
        <v>13.89</v>
      </c>
      <c r="T454" t="n">
        <v>1336.5</v>
      </c>
      <c r="U454" t="n">
        <v>0.7</v>
      </c>
      <c r="V454" t="n">
        <v>0.76</v>
      </c>
      <c r="W454" t="n">
        <v>0.64</v>
      </c>
      <c r="X454" t="n">
        <v>0.07000000000000001</v>
      </c>
      <c r="Y454" t="n">
        <v>1</v>
      </c>
      <c r="Z454" t="n">
        <v>10</v>
      </c>
    </row>
    <row r="455">
      <c r="A455" t="n">
        <v>47</v>
      </c>
      <c r="B455" t="n">
        <v>90</v>
      </c>
      <c r="C455" t="inlineStr">
        <is>
          <t xml:space="preserve">CONCLUIDO	</t>
        </is>
      </c>
      <c r="D455" t="n">
        <v>12.965</v>
      </c>
      <c r="E455" t="n">
        <v>7.71</v>
      </c>
      <c r="F455" t="n">
        <v>5.11</v>
      </c>
      <c r="G455" t="n">
        <v>61.38</v>
      </c>
      <c r="H455" t="n">
        <v>1.16</v>
      </c>
      <c r="I455" t="n">
        <v>5</v>
      </c>
      <c r="J455" t="n">
        <v>194.49</v>
      </c>
      <c r="K455" t="n">
        <v>52.44</v>
      </c>
      <c r="L455" t="n">
        <v>12.75</v>
      </c>
      <c r="M455" t="n">
        <v>3</v>
      </c>
      <c r="N455" t="n">
        <v>39.3</v>
      </c>
      <c r="O455" t="n">
        <v>24221.02</v>
      </c>
      <c r="P455" t="n">
        <v>56.96</v>
      </c>
      <c r="Q455" t="n">
        <v>202.81</v>
      </c>
      <c r="R455" t="n">
        <v>20.03</v>
      </c>
      <c r="S455" t="n">
        <v>13.89</v>
      </c>
      <c r="T455" t="n">
        <v>1390.35</v>
      </c>
      <c r="U455" t="n">
        <v>0.6899999999999999</v>
      </c>
      <c r="V455" t="n">
        <v>0.76</v>
      </c>
      <c r="W455" t="n">
        <v>0.64</v>
      </c>
      <c r="X455" t="n">
        <v>0.08</v>
      </c>
      <c r="Y455" t="n">
        <v>1</v>
      </c>
      <c r="Z455" t="n">
        <v>10</v>
      </c>
    </row>
    <row r="456">
      <c r="A456" t="n">
        <v>48</v>
      </c>
      <c r="B456" t="n">
        <v>90</v>
      </c>
      <c r="C456" t="inlineStr">
        <is>
          <t xml:space="preserve">CONCLUIDO	</t>
        </is>
      </c>
      <c r="D456" t="n">
        <v>12.9585</v>
      </c>
      <c r="E456" t="n">
        <v>7.72</v>
      </c>
      <c r="F456" t="n">
        <v>5.12</v>
      </c>
      <c r="G456" t="n">
        <v>61.42</v>
      </c>
      <c r="H456" t="n">
        <v>1.18</v>
      </c>
      <c r="I456" t="n">
        <v>5</v>
      </c>
      <c r="J456" t="n">
        <v>194.88</v>
      </c>
      <c r="K456" t="n">
        <v>52.44</v>
      </c>
      <c r="L456" t="n">
        <v>13</v>
      </c>
      <c r="M456" t="n">
        <v>3</v>
      </c>
      <c r="N456" t="n">
        <v>39.43</v>
      </c>
      <c r="O456" t="n">
        <v>24268.67</v>
      </c>
      <c r="P456" t="n">
        <v>56.71</v>
      </c>
      <c r="Q456" t="n">
        <v>202.82</v>
      </c>
      <c r="R456" t="n">
        <v>20.21</v>
      </c>
      <c r="S456" t="n">
        <v>13.89</v>
      </c>
      <c r="T456" t="n">
        <v>1482.08</v>
      </c>
      <c r="U456" t="n">
        <v>0.6899999999999999</v>
      </c>
      <c r="V456" t="n">
        <v>0.76</v>
      </c>
      <c r="W456" t="n">
        <v>0.64</v>
      </c>
      <c r="X456" t="n">
        <v>0.08</v>
      </c>
      <c r="Y456" t="n">
        <v>1</v>
      </c>
      <c r="Z456" t="n">
        <v>10</v>
      </c>
    </row>
    <row r="457">
      <c r="A457" t="n">
        <v>49</v>
      </c>
      <c r="B457" t="n">
        <v>90</v>
      </c>
      <c r="C457" t="inlineStr">
        <is>
          <t xml:space="preserve">CONCLUIDO	</t>
        </is>
      </c>
      <c r="D457" t="n">
        <v>12.9571</v>
      </c>
      <c r="E457" t="n">
        <v>7.72</v>
      </c>
      <c r="F457" t="n">
        <v>5.12</v>
      </c>
      <c r="G457" t="n">
        <v>61.43</v>
      </c>
      <c r="H457" t="n">
        <v>1.2</v>
      </c>
      <c r="I457" t="n">
        <v>5</v>
      </c>
      <c r="J457" t="n">
        <v>195.26</v>
      </c>
      <c r="K457" t="n">
        <v>52.44</v>
      </c>
      <c r="L457" t="n">
        <v>13.25</v>
      </c>
      <c r="M457" t="n">
        <v>3</v>
      </c>
      <c r="N457" t="n">
        <v>39.57</v>
      </c>
      <c r="O457" t="n">
        <v>24316.37</v>
      </c>
      <c r="P457" t="n">
        <v>56.29</v>
      </c>
      <c r="Q457" t="n">
        <v>202.81</v>
      </c>
      <c r="R457" t="n">
        <v>20.11</v>
      </c>
      <c r="S457" t="n">
        <v>13.89</v>
      </c>
      <c r="T457" t="n">
        <v>1429.12</v>
      </c>
      <c r="U457" t="n">
        <v>0.6899999999999999</v>
      </c>
      <c r="V457" t="n">
        <v>0.76</v>
      </c>
      <c r="W457" t="n">
        <v>0.65</v>
      </c>
      <c r="X457" t="n">
        <v>0.08</v>
      </c>
      <c r="Y457" t="n">
        <v>1</v>
      </c>
      <c r="Z457" t="n">
        <v>10</v>
      </c>
    </row>
    <row r="458">
      <c r="A458" t="n">
        <v>50</v>
      </c>
      <c r="B458" t="n">
        <v>90</v>
      </c>
      <c r="C458" t="inlineStr">
        <is>
          <t xml:space="preserve">CONCLUIDO	</t>
        </is>
      </c>
      <c r="D458" t="n">
        <v>13.06</v>
      </c>
      <c r="E458" t="n">
        <v>7.66</v>
      </c>
      <c r="F458" t="n">
        <v>5.09</v>
      </c>
      <c r="G458" t="n">
        <v>76.41</v>
      </c>
      <c r="H458" t="n">
        <v>1.22</v>
      </c>
      <c r="I458" t="n">
        <v>4</v>
      </c>
      <c r="J458" t="n">
        <v>195.65</v>
      </c>
      <c r="K458" t="n">
        <v>52.44</v>
      </c>
      <c r="L458" t="n">
        <v>13.5</v>
      </c>
      <c r="M458" t="n">
        <v>2</v>
      </c>
      <c r="N458" t="n">
        <v>39.71</v>
      </c>
      <c r="O458" t="n">
        <v>24364.12</v>
      </c>
      <c r="P458" t="n">
        <v>55.78</v>
      </c>
      <c r="Q458" t="n">
        <v>202.81</v>
      </c>
      <c r="R458" t="n">
        <v>19.4</v>
      </c>
      <c r="S458" t="n">
        <v>13.89</v>
      </c>
      <c r="T458" t="n">
        <v>1078.94</v>
      </c>
      <c r="U458" t="n">
        <v>0.72</v>
      </c>
      <c r="V458" t="n">
        <v>0.76</v>
      </c>
      <c r="W458" t="n">
        <v>0.64</v>
      </c>
      <c r="X458" t="n">
        <v>0.06</v>
      </c>
      <c r="Y458" t="n">
        <v>1</v>
      </c>
      <c r="Z458" t="n">
        <v>10</v>
      </c>
    </row>
    <row r="459">
      <c r="A459" t="n">
        <v>51</v>
      </c>
      <c r="B459" t="n">
        <v>90</v>
      </c>
      <c r="C459" t="inlineStr">
        <is>
          <t xml:space="preserve">CONCLUIDO	</t>
        </is>
      </c>
      <c r="D459" t="n">
        <v>13.0529</v>
      </c>
      <c r="E459" t="n">
        <v>7.66</v>
      </c>
      <c r="F459" t="n">
        <v>5.1</v>
      </c>
      <c r="G459" t="n">
        <v>76.47</v>
      </c>
      <c r="H459" t="n">
        <v>1.25</v>
      </c>
      <c r="I459" t="n">
        <v>4</v>
      </c>
      <c r="J459" t="n">
        <v>196.04</v>
      </c>
      <c r="K459" t="n">
        <v>52.44</v>
      </c>
      <c r="L459" t="n">
        <v>13.75</v>
      </c>
      <c r="M459" t="n">
        <v>2</v>
      </c>
      <c r="N459" t="n">
        <v>39.84</v>
      </c>
      <c r="O459" t="n">
        <v>24411.91</v>
      </c>
      <c r="P459" t="n">
        <v>56.05</v>
      </c>
      <c r="Q459" t="n">
        <v>202.81</v>
      </c>
      <c r="R459" t="n">
        <v>19.53</v>
      </c>
      <c r="S459" t="n">
        <v>13.89</v>
      </c>
      <c r="T459" t="n">
        <v>1144.44</v>
      </c>
      <c r="U459" t="n">
        <v>0.71</v>
      </c>
      <c r="V459" t="n">
        <v>0.76</v>
      </c>
      <c r="W459" t="n">
        <v>0.64</v>
      </c>
      <c r="X459" t="n">
        <v>0.06</v>
      </c>
      <c r="Y459" t="n">
        <v>1</v>
      </c>
      <c r="Z459" t="n">
        <v>10</v>
      </c>
    </row>
    <row r="460">
      <c r="A460" t="n">
        <v>52</v>
      </c>
      <c r="B460" t="n">
        <v>90</v>
      </c>
      <c r="C460" t="inlineStr">
        <is>
          <t xml:space="preserve">CONCLUIDO	</t>
        </is>
      </c>
      <c r="D460" t="n">
        <v>13.0515</v>
      </c>
      <c r="E460" t="n">
        <v>7.66</v>
      </c>
      <c r="F460" t="n">
        <v>5.1</v>
      </c>
      <c r="G460" t="n">
        <v>76.48999999999999</v>
      </c>
      <c r="H460" t="n">
        <v>1.27</v>
      </c>
      <c r="I460" t="n">
        <v>4</v>
      </c>
      <c r="J460" t="n">
        <v>196.42</v>
      </c>
      <c r="K460" t="n">
        <v>52.44</v>
      </c>
      <c r="L460" t="n">
        <v>14</v>
      </c>
      <c r="M460" t="n">
        <v>2</v>
      </c>
      <c r="N460" t="n">
        <v>39.98</v>
      </c>
      <c r="O460" t="n">
        <v>24459.75</v>
      </c>
      <c r="P460" t="n">
        <v>56.13</v>
      </c>
      <c r="Q460" t="n">
        <v>202.81</v>
      </c>
      <c r="R460" t="n">
        <v>19.52</v>
      </c>
      <c r="S460" t="n">
        <v>13.89</v>
      </c>
      <c r="T460" t="n">
        <v>1141.06</v>
      </c>
      <c r="U460" t="n">
        <v>0.71</v>
      </c>
      <c r="V460" t="n">
        <v>0.76</v>
      </c>
      <c r="W460" t="n">
        <v>0.64</v>
      </c>
      <c r="X460" t="n">
        <v>0.06</v>
      </c>
      <c r="Y460" t="n">
        <v>1</v>
      </c>
      <c r="Z460" t="n">
        <v>10</v>
      </c>
    </row>
    <row r="461">
      <c r="A461" t="n">
        <v>53</v>
      </c>
      <c r="B461" t="n">
        <v>90</v>
      </c>
      <c r="C461" t="inlineStr">
        <is>
          <t xml:space="preserve">CONCLUIDO	</t>
        </is>
      </c>
      <c r="D461" t="n">
        <v>13.0492</v>
      </c>
      <c r="E461" t="n">
        <v>7.66</v>
      </c>
      <c r="F461" t="n">
        <v>5.1</v>
      </c>
      <c r="G461" t="n">
        <v>76.51000000000001</v>
      </c>
      <c r="H461" t="n">
        <v>1.29</v>
      </c>
      <c r="I461" t="n">
        <v>4</v>
      </c>
      <c r="J461" t="n">
        <v>196.81</v>
      </c>
      <c r="K461" t="n">
        <v>52.44</v>
      </c>
      <c r="L461" t="n">
        <v>14.25</v>
      </c>
      <c r="M461" t="n">
        <v>2</v>
      </c>
      <c r="N461" t="n">
        <v>40.12</v>
      </c>
      <c r="O461" t="n">
        <v>24507.64</v>
      </c>
      <c r="P461" t="n">
        <v>56.19</v>
      </c>
      <c r="Q461" t="n">
        <v>202.84</v>
      </c>
      <c r="R461" t="n">
        <v>19.51</v>
      </c>
      <c r="S461" t="n">
        <v>13.89</v>
      </c>
      <c r="T461" t="n">
        <v>1133.15</v>
      </c>
      <c r="U461" t="n">
        <v>0.71</v>
      </c>
      <c r="V461" t="n">
        <v>0.76</v>
      </c>
      <c r="W461" t="n">
        <v>0.65</v>
      </c>
      <c r="X461" t="n">
        <v>0.06</v>
      </c>
      <c r="Y461" t="n">
        <v>1</v>
      </c>
      <c r="Z461" t="n">
        <v>10</v>
      </c>
    </row>
    <row r="462">
      <c r="A462" t="n">
        <v>54</v>
      </c>
      <c r="B462" t="n">
        <v>90</v>
      </c>
      <c r="C462" t="inlineStr">
        <is>
          <t xml:space="preserve">CONCLUIDO	</t>
        </is>
      </c>
      <c r="D462" t="n">
        <v>13.0477</v>
      </c>
      <c r="E462" t="n">
        <v>7.66</v>
      </c>
      <c r="F462" t="n">
        <v>5.1</v>
      </c>
      <c r="G462" t="n">
        <v>76.52</v>
      </c>
      <c r="H462" t="n">
        <v>1.31</v>
      </c>
      <c r="I462" t="n">
        <v>4</v>
      </c>
      <c r="J462" t="n">
        <v>197.2</v>
      </c>
      <c r="K462" t="n">
        <v>52.44</v>
      </c>
      <c r="L462" t="n">
        <v>14.5</v>
      </c>
      <c r="M462" t="n">
        <v>2</v>
      </c>
      <c r="N462" t="n">
        <v>40.26</v>
      </c>
      <c r="O462" t="n">
        <v>24555.57</v>
      </c>
      <c r="P462" t="n">
        <v>55.94</v>
      </c>
      <c r="Q462" t="n">
        <v>202.81</v>
      </c>
      <c r="R462" t="n">
        <v>19.65</v>
      </c>
      <c r="S462" t="n">
        <v>13.89</v>
      </c>
      <c r="T462" t="n">
        <v>1202.59</v>
      </c>
      <c r="U462" t="n">
        <v>0.71</v>
      </c>
      <c r="V462" t="n">
        <v>0.76</v>
      </c>
      <c r="W462" t="n">
        <v>0.64</v>
      </c>
      <c r="X462" t="n">
        <v>0.06</v>
      </c>
      <c r="Y462" t="n">
        <v>1</v>
      </c>
      <c r="Z462" t="n">
        <v>10</v>
      </c>
    </row>
    <row r="463">
      <c r="A463" t="n">
        <v>55</v>
      </c>
      <c r="B463" t="n">
        <v>90</v>
      </c>
      <c r="C463" t="inlineStr">
        <is>
          <t xml:space="preserve">CONCLUIDO	</t>
        </is>
      </c>
      <c r="D463" t="n">
        <v>13.0563</v>
      </c>
      <c r="E463" t="n">
        <v>7.66</v>
      </c>
      <c r="F463" t="n">
        <v>5.1</v>
      </c>
      <c r="G463" t="n">
        <v>76.45</v>
      </c>
      <c r="H463" t="n">
        <v>1.33</v>
      </c>
      <c r="I463" t="n">
        <v>4</v>
      </c>
      <c r="J463" t="n">
        <v>197.59</v>
      </c>
      <c r="K463" t="n">
        <v>52.44</v>
      </c>
      <c r="L463" t="n">
        <v>14.75</v>
      </c>
      <c r="M463" t="n">
        <v>2</v>
      </c>
      <c r="N463" t="n">
        <v>40.4</v>
      </c>
      <c r="O463" t="n">
        <v>24603.55</v>
      </c>
      <c r="P463" t="n">
        <v>55.92</v>
      </c>
      <c r="Q463" t="n">
        <v>202.86</v>
      </c>
      <c r="R463" t="n">
        <v>19.4</v>
      </c>
      <c r="S463" t="n">
        <v>13.89</v>
      </c>
      <c r="T463" t="n">
        <v>1082.29</v>
      </c>
      <c r="U463" t="n">
        <v>0.72</v>
      </c>
      <c r="V463" t="n">
        <v>0.76</v>
      </c>
      <c r="W463" t="n">
        <v>0.64</v>
      </c>
      <c r="X463" t="n">
        <v>0.06</v>
      </c>
      <c r="Y463" t="n">
        <v>1</v>
      </c>
      <c r="Z463" t="n">
        <v>10</v>
      </c>
    </row>
    <row r="464">
      <c r="A464" t="n">
        <v>56</v>
      </c>
      <c r="B464" t="n">
        <v>90</v>
      </c>
      <c r="C464" t="inlineStr">
        <is>
          <t xml:space="preserve">CONCLUIDO	</t>
        </is>
      </c>
      <c r="D464" t="n">
        <v>13.0577</v>
      </c>
      <c r="E464" t="n">
        <v>7.66</v>
      </c>
      <c r="F464" t="n">
        <v>5.1</v>
      </c>
      <c r="G464" t="n">
        <v>76.43000000000001</v>
      </c>
      <c r="H464" t="n">
        <v>1.35</v>
      </c>
      <c r="I464" t="n">
        <v>4</v>
      </c>
      <c r="J464" t="n">
        <v>197.98</v>
      </c>
      <c r="K464" t="n">
        <v>52.44</v>
      </c>
      <c r="L464" t="n">
        <v>15</v>
      </c>
      <c r="M464" t="n">
        <v>2</v>
      </c>
      <c r="N464" t="n">
        <v>40.54</v>
      </c>
      <c r="O464" t="n">
        <v>24651.58</v>
      </c>
      <c r="P464" t="n">
        <v>55.55</v>
      </c>
      <c r="Q464" t="n">
        <v>202.86</v>
      </c>
      <c r="R464" t="n">
        <v>19.42</v>
      </c>
      <c r="S464" t="n">
        <v>13.89</v>
      </c>
      <c r="T464" t="n">
        <v>1091.74</v>
      </c>
      <c r="U464" t="n">
        <v>0.72</v>
      </c>
      <c r="V464" t="n">
        <v>0.76</v>
      </c>
      <c r="W464" t="n">
        <v>0.64</v>
      </c>
      <c r="X464" t="n">
        <v>0.06</v>
      </c>
      <c r="Y464" t="n">
        <v>1</v>
      </c>
      <c r="Z464" t="n">
        <v>10</v>
      </c>
    </row>
    <row r="465">
      <c r="A465" t="n">
        <v>57</v>
      </c>
      <c r="B465" t="n">
        <v>90</v>
      </c>
      <c r="C465" t="inlineStr">
        <is>
          <t xml:space="preserve">CONCLUIDO	</t>
        </is>
      </c>
      <c r="D465" t="n">
        <v>13.0506</v>
      </c>
      <c r="E465" t="n">
        <v>7.66</v>
      </c>
      <c r="F465" t="n">
        <v>5.1</v>
      </c>
      <c r="G465" t="n">
        <v>76.5</v>
      </c>
      <c r="H465" t="n">
        <v>1.36</v>
      </c>
      <c r="I465" t="n">
        <v>4</v>
      </c>
      <c r="J465" t="n">
        <v>198.37</v>
      </c>
      <c r="K465" t="n">
        <v>52.44</v>
      </c>
      <c r="L465" t="n">
        <v>15.25</v>
      </c>
      <c r="M465" t="n">
        <v>2</v>
      </c>
      <c r="N465" t="n">
        <v>40.68</v>
      </c>
      <c r="O465" t="n">
        <v>24699.65</v>
      </c>
      <c r="P465" t="n">
        <v>55.24</v>
      </c>
      <c r="Q465" t="n">
        <v>202.81</v>
      </c>
      <c r="R465" t="n">
        <v>19.55</v>
      </c>
      <c r="S465" t="n">
        <v>13.89</v>
      </c>
      <c r="T465" t="n">
        <v>1152.85</v>
      </c>
      <c r="U465" t="n">
        <v>0.71</v>
      </c>
      <c r="V465" t="n">
        <v>0.76</v>
      </c>
      <c r="W465" t="n">
        <v>0.64</v>
      </c>
      <c r="X465" t="n">
        <v>0.06</v>
      </c>
      <c r="Y465" t="n">
        <v>1</v>
      </c>
      <c r="Z465" t="n">
        <v>10</v>
      </c>
    </row>
    <row r="466">
      <c r="A466" t="n">
        <v>58</v>
      </c>
      <c r="B466" t="n">
        <v>90</v>
      </c>
      <c r="C466" t="inlineStr">
        <is>
          <t xml:space="preserve">CONCLUIDO	</t>
        </is>
      </c>
      <c r="D466" t="n">
        <v>13.0539</v>
      </c>
      <c r="E466" t="n">
        <v>7.66</v>
      </c>
      <c r="F466" t="n">
        <v>5.1</v>
      </c>
      <c r="G466" t="n">
        <v>76.47</v>
      </c>
      <c r="H466" t="n">
        <v>1.38</v>
      </c>
      <c r="I466" t="n">
        <v>4</v>
      </c>
      <c r="J466" t="n">
        <v>198.76</v>
      </c>
      <c r="K466" t="n">
        <v>52.44</v>
      </c>
      <c r="L466" t="n">
        <v>15.5</v>
      </c>
      <c r="M466" t="n">
        <v>2</v>
      </c>
      <c r="N466" t="n">
        <v>40.82</v>
      </c>
      <c r="O466" t="n">
        <v>24747.78</v>
      </c>
      <c r="P466" t="n">
        <v>54.85</v>
      </c>
      <c r="Q466" t="n">
        <v>202.81</v>
      </c>
      <c r="R466" t="n">
        <v>19.42</v>
      </c>
      <c r="S466" t="n">
        <v>13.89</v>
      </c>
      <c r="T466" t="n">
        <v>1090.6</v>
      </c>
      <c r="U466" t="n">
        <v>0.72</v>
      </c>
      <c r="V466" t="n">
        <v>0.76</v>
      </c>
      <c r="W466" t="n">
        <v>0.65</v>
      </c>
      <c r="X466" t="n">
        <v>0.06</v>
      </c>
      <c r="Y466" t="n">
        <v>1</v>
      </c>
      <c r="Z466" t="n">
        <v>10</v>
      </c>
    </row>
    <row r="467">
      <c r="A467" t="n">
        <v>59</v>
      </c>
      <c r="B467" t="n">
        <v>90</v>
      </c>
      <c r="C467" t="inlineStr">
        <is>
          <t xml:space="preserve">CONCLUIDO	</t>
        </is>
      </c>
      <c r="D467" t="n">
        <v>13.0605</v>
      </c>
      <c r="E467" t="n">
        <v>7.66</v>
      </c>
      <c r="F467" t="n">
        <v>5.09</v>
      </c>
      <c r="G467" t="n">
        <v>76.41</v>
      </c>
      <c r="H467" t="n">
        <v>1.4</v>
      </c>
      <c r="I467" t="n">
        <v>4</v>
      </c>
      <c r="J467" t="n">
        <v>199.15</v>
      </c>
      <c r="K467" t="n">
        <v>52.44</v>
      </c>
      <c r="L467" t="n">
        <v>15.75</v>
      </c>
      <c r="M467" t="n">
        <v>2</v>
      </c>
      <c r="N467" t="n">
        <v>40.96</v>
      </c>
      <c r="O467" t="n">
        <v>24795.95</v>
      </c>
      <c r="P467" t="n">
        <v>54.39</v>
      </c>
      <c r="Q467" t="n">
        <v>202.81</v>
      </c>
      <c r="R467" t="n">
        <v>19.32</v>
      </c>
      <c r="S467" t="n">
        <v>13.89</v>
      </c>
      <c r="T467" t="n">
        <v>1037.73</v>
      </c>
      <c r="U467" t="n">
        <v>0.72</v>
      </c>
      <c r="V467" t="n">
        <v>0.76</v>
      </c>
      <c r="W467" t="n">
        <v>0.64</v>
      </c>
      <c r="X467" t="n">
        <v>0.06</v>
      </c>
      <c r="Y467" t="n">
        <v>1</v>
      </c>
      <c r="Z467" t="n">
        <v>10</v>
      </c>
    </row>
    <row r="468">
      <c r="A468" t="n">
        <v>60</v>
      </c>
      <c r="B468" t="n">
        <v>90</v>
      </c>
      <c r="C468" t="inlineStr">
        <is>
          <t xml:space="preserve">CONCLUIDO	</t>
        </is>
      </c>
      <c r="D468" t="n">
        <v>13.0558</v>
      </c>
      <c r="E468" t="n">
        <v>7.66</v>
      </c>
      <c r="F468" t="n">
        <v>5.1</v>
      </c>
      <c r="G468" t="n">
        <v>76.45</v>
      </c>
      <c r="H468" t="n">
        <v>1.42</v>
      </c>
      <c r="I468" t="n">
        <v>4</v>
      </c>
      <c r="J468" t="n">
        <v>199.54</v>
      </c>
      <c r="K468" t="n">
        <v>52.44</v>
      </c>
      <c r="L468" t="n">
        <v>16</v>
      </c>
      <c r="M468" t="n">
        <v>1</v>
      </c>
      <c r="N468" t="n">
        <v>41.1</v>
      </c>
      <c r="O468" t="n">
        <v>24844.17</v>
      </c>
      <c r="P468" t="n">
        <v>54.05</v>
      </c>
      <c r="Q468" t="n">
        <v>202.81</v>
      </c>
      <c r="R468" t="n">
        <v>19.43</v>
      </c>
      <c r="S468" t="n">
        <v>13.89</v>
      </c>
      <c r="T468" t="n">
        <v>1096.44</v>
      </c>
      <c r="U468" t="n">
        <v>0.71</v>
      </c>
      <c r="V468" t="n">
        <v>0.76</v>
      </c>
      <c r="W468" t="n">
        <v>0.64</v>
      </c>
      <c r="X468" t="n">
        <v>0.06</v>
      </c>
      <c r="Y468" t="n">
        <v>1</v>
      </c>
      <c r="Z468" t="n">
        <v>10</v>
      </c>
    </row>
    <row r="469">
      <c r="A469" t="n">
        <v>61</v>
      </c>
      <c r="B469" t="n">
        <v>90</v>
      </c>
      <c r="C469" t="inlineStr">
        <is>
          <t xml:space="preserve">CONCLUIDO	</t>
        </is>
      </c>
      <c r="D469" t="n">
        <v>13.0515</v>
      </c>
      <c r="E469" t="n">
        <v>7.66</v>
      </c>
      <c r="F469" t="n">
        <v>5.1</v>
      </c>
      <c r="G469" t="n">
        <v>76.48999999999999</v>
      </c>
      <c r="H469" t="n">
        <v>1.44</v>
      </c>
      <c r="I469" t="n">
        <v>4</v>
      </c>
      <c r="J469" t="n">
        <v>199.93</v>
      </c>
      <c r="K469" t="n">
        <v>52.44</v>
      </c>
      <c r="L469" t="n">
        <v>16.25</v>
      </c>
      <c r="M469" t="n">
        <v>0</v>
      </c>
      <c r="N469" t="n">
        <v>41.24</v>
      </c>
      <c r="O469" t="n">
        <v>24892.44</v>
      </c>
      <c r="P469" t="n">
        <v>54.06</v>
      </c>
      <c r="Q469" t="n">
        <v>202.81</v>
      </c>
      <c r="R469" t="n">
        <v>19.42</v>
      </c>
      <c r="S469" t="n">
        <v>13.89</v>
      </c>
      <c r="T469" t="n">
        <v>1088.44</v>
      </c>
      <c r="U469" t="n">
        <v>0.72</v>
      </c>
      <c r="V469" t="n">
        <v>0.76</v>
      </c>
      <c r="W469" t="n">
        <v>0.65</v>
      </c>
      <c r="X469" t="n">
        <v>0.06</v>
      </c>
      <c r="Y469" t="n">
        <v>1</v>
      </c>
      <c r="Z469" t="n">
        <v>10</v>
      </c>
    </row>
    <row r="470">
      <c r="A470" t="n">
        <v>0</v>
      </c>
      <c r="B470" t="n">
        <v>110</v>
      </c>
      <c r="C470" t="inlineStr">
        <is>
          <t xml:space="preserve">CONCLUIDO	</t>
        </is>
      </c>
      <c r="D470" t="n">
        <v>8.313499999999999</v>
      </c>
      <c r="E470" t="n">
        <v>12.03</v>
      </c>
      <c r="F470" t="n">
        <v>6.46</v>
      </c>
      <c r="G470" t="n">
        <v>5.54</v>
      </c>
      <c r="H470" t="n">
        <v>0.08</v>
      </c>
      <c r="I470" t="n">
        <v>70</v>
      </c>
      <c r="J470" t="n">
        <v>213.37</v>
      </c>
      <c r="K470" t="n">
        <v>56.13</v>
      </c>
      <c r="L470" t="n">
        <v>1</v>
      </c>
      <c r="M470" t="n">
        <v>68</v>
      </c>
      <c r="N470" t="n">
        <v>46.25</v>
      </c>
      <c r="O470" t="n">
        <v>26550.29</v>
      </c>
      <c r="P470" t="n">
        <v>95.36</v>
      </c>
      <c r="Q470" t="n">
        <v>202.86</v>
      </c>
      <c r="R470" t="n">
        <v>62.19</v>
      </c>
      <c r="S470" t="n">
        <v>13.89</v>
      </c>
      <c r="T470" t="n">
        <v>22144.66</v>
      </c>
      <c r="U470" t="n">
        <v>0.22</v>
      </c>
      <c r="V470" t="n">
        <v>0.6</v>
      </c>
      <c r="W470" t="n">
        <v>0.75</v>
      </c>
      <c r="X470" t="n">
        <v>1.42</v>
      </c>
      <c r="Y470" t="n">
        <v>1</v>
      </c>
      <c r="Z470" t="n">
        <v>10</v>
      </c>
    </row>
    <row r="471">
      <c r="A471" t="n">
        <v>1</v>
      </c>
      <c r="B471" t="n">
        <v>110</v>
      </c>
      <c r="C471" t="inlineStr">
        <is>
          <t xml:space="preserve">CONCLUIDO	</t>
        </is>
      </c>
      <c r="D471" t="n">
        <v>9.1266</v>
      </c>
      <c r="E471" t="n">
        <v>10.96</v>
      </c>
      <c r="F471" t="n">
        <v>6.11</v>
      </c>
      <c r="G471" t="n">
        <v>6.91</v>
      </c>
      <c r="H471" t="n">
        <v>0.1</v>
      </c>
      <c r="I471" t="n">
        <v>53</v>
      </c>
      <c r="J471" t="n">
        <v>213.78</v>
      </c>
      <c r="K471" t="n">
        <v>56.13</v>
      </c>
      <c r="L471" t="n">
        <v>1.25</v>
      </c>
      <c r="M471" t="n">
        <v>51</v>
      </c>
      <c r="N471" t="n">
        <v>46.4</v>
      </c>
      <c r="O471" t="n">
        <v>26600.32</v>
      </c>
      <c r="P471" t="n">
        <v>89.92</v>
      </c>
      <c r="Q471" t="n">
        <v>202.91</v>
      </c>
      <c r="R471" t="n">
        <v>50.75</v>
      </c>
      <c r="S471" t="n">
        <v>13.89</v>
      </c>
      <c r="T471" t="n">
        <v>16508.96</v>
      </c>
      <c r="U471" t="n">
        <v>0.27</v>
      </c>
      <c r="V471" t="n">
        <v>0.63</v>
      </c>
      <c r="W471" t="n">
        <v>0.73</v>
      </c>
      <c r="X471" t="n">
        <v>1.07</v>
      </c>
      <c r="Y471" t="n">
        <v>1</v>
      </c>
      <c r="Z471" t="n">
        <v>10</v>
      </c>
    </row>
    <row r="472">
      <c r="A472" t="n">
        <v>2</v>
      </c>
      <c r="B472" t="n">
        <v>110</v>
      </c>
      <c r="C472" t="inlineStr">
        <is>
          <t xml:space="preserve">CONCLUIDO	</t>
        </is>
      </c>
      <c r="D472" t="n">
        <v>9.692500000000001</v>
      </c>
      <c r="E472" t="n">
        <v>10.32</v>
      </c>
      <c r="F472" t="n">
        <v>5.89</v>
      </c>
      <c r="G472" t="n">
        <v>8.220000000000001</v>
      </c>
      <c r="H472" t="n">
        <v>0.12</v>
      </c>
      <c r="I472" t="n">
        <v>43</v>
      </c>
      <c r="J472" t="n">
        <v>214.19</v>
      </c>
      <c r="K472" t="n">
        <v>56.13</v>
      </c>
      <c r="L472" t="n">
        <v>1.5</v>
      </c>
      <c r="M472" t="n">
        <v>41</v>
      </c>
      <c r="N472" t="n">
        <v>46.56</v>
      </c>
      <c r="O472" t="n">
        <v>26650.41</v>
      </c>
      <c r="P472" t="n">
        <v>86.58</v>
      </c>
      <c r="Q472" t="n">
        <v>202.83</v>
      </c>
      <c r="R472" t="n">
        <v>44.18</v>
      </c>
      <c r="S472" t="n">
        <v>13.89</v>
      </c>
      <c r="T472" t="n">
        <v>13274.94</v>
      </c>
      <c r="U472" t="n">
        <v>0.31</v>
      </c>
      <c r="V472" t="n">
        <v>0.66</v>
      </c>
      <c r="W472" t="n">
        <v>0.7</v>
      </c>
      <c r="X472" t="n">
        <v>0.85</v>
      </c>
      <c r="Y472" t="n">
        <v>1</v>
      </c>
      <c r="Z472" t="n">
        <v>10</v>
      </c>
    </row>
    <row r="473">
      <c r="A473" t="n">
        <v>3</v>
      </c>
      <c r="B473" t="n">
        <v>110</v>
      </c>
      <c r="C473" t="inlineStr">
        <is>
          <t xml:space="preserve">CONCLUIDO	</t>
        </is>
      </c>
      <c r="D473" t="n">
        <v>10.1195</v>
      </c>
      <c r="E473" t="n">
        <v>9.880000000000001</v>
      </c>
      <c r="F473" t="n">
        <v>5.75</v>
      </c>
      <c r="G473" t="n">
        <v>9.58</v>
      </c>
      <c r="H473" t="n">
        <v>0.14</v>
      </c>
      <c r="I473" t="n">
        <v>36</v>
      </c>
      <c r="J473" t="n">
        <v>214.59</v>
      </c>
      <c r="K473" t="n">
        <v>56.13</v>
      </c>
      <c r="L473" t="n">
        <v>1.75</v>
      </c>
      <c r="M473" t="n">
        <v>34</v>
      </c>
      <c r="N473" t="n">
        <v>46.72</v>
      </c>
      <c r="O473" t="n">
        <v>26700.55</v>
      </c>
      <c r="P473" t="n">
        <v>84.34999999999999</v>
      </c>
      <c r="Q473" t="n">
        <v>202.82</v>
      </c>
      <c r="R473" t="n">
        <v>39.46</v>
      </c>
      <c r="S473" t="n">
        <v>13.89</v>
      </c>
      <c r="T473" t="n">
        <v>10951.8</v>
      </c>
      <c r="U473" t="n">
        <v>0.35</v>
      </c>
      <c r="V473" t="n">
        <v>0.67</v>
      </c>
      <c r="W473" t="n">
        <v>0.7</v>
      </c>
      <c r="X473" t="n">
        <v>0.71</v>
      </c>
      <c r="Y473" t="n">
        <v>1</v>
      </c>
      <c r="Z473" t="n">
        <v>10</v>
      </c>
    </row>
    <row r="474">
      <c r="A474" t="n">
        <v>4</v>
      </c>
      <c r="B474" t="n">
        <v>110</v>
      </c>
      <c r="C474" t="inlineStr">
        <is>
          <t xml:space="preserve">CONCLUIDO	</t>
        </is>
      </c>
      <c r="D474" t="n">
        <v>10.4499</v>
      </c>
      <c r="E474" t="n">
        <v>9.57</v>
      </c>
      <c r="F474" t="n">
        <v>5.65</v>
      </c>
      <c r="G474" t="n">
        <v>10.93</v>
      </c>
      <c r="H474" t="n">
        <v>0.17</v>
      </c>
      <c r="I474" t="n">
        <v>31</v>
      </c>
      <c r="J474" t="n">
        <v>215</v>
      </c>
      <c r="K474" t="n">
        <v>56.13</v>
      </c>
      <c r="L474" t="n">
        <v>2</v>
      </c>
      <c r="M474" t="n">
        <v>29</v>
      </c>
      <c r="N474" t="n">
        <v>46.87</v>
      </c>
      <c r="O474" t="n">
        <v>26750.75</v>
      </c>
      <c r="P474" t="n">
        <v>82.69</v>
      </c>
      <c r="Q474" t="n">
        <v>202.84</v>
      </c>
      <c r="R474" t="n">
        <v>36.52</v>
      </c>
      <c r="S474" t="n">
        <v>13.89</v>
      </c>
      <c r="T474" t="n">
        <v>9507.030000000001</v>
      </c>
      <c r="U474" t="n">
        <v>0.38</v>
      </c>
      <c r="V474" t="n">
        <v>0.6899999999999999</v>
      </c>
      <c r="W474" t="n">
        <v>0.6899999999999999</v>
      </c>
      <c r="X474" t="n">
        <v>0.61</v>
      </c>
      <c r="Y474" t="n">
        <v>1</v>
      </c>
      <c r="Z474" t="n">
        <v>10</v>
      </c>
    </row>
    <row r="475">
      <c r="A475" t="n">
        <v>5</v>
      </c>
      <c r="B475" t="n">
        <v>110</v>
      </c>
      <c r="C475" t="inlineStr">
        <is>
          <t xml:space="preserve">CONCLUIDO	</t>
        </is>
      </c>
      <c r="D475" t="n">
        <v>10.7309</v>
      </c>
      <c r="E475" t="n">
        <v>9.32</v>
      </c>
      <c r="F475" t="n">
        <v>5.57</v>
      </c>
      <c r="G475" t="n">
        <v>12.37</v>
      </c>
      <c r="H475" t="n">
        <v>0.19</v>
      </c>
      <c r="I475" t="n">
        <v>27</v>
      </c>
      <c r="J475" t="n">
        <v>215.41</v>
      </c>
      <c r="K475" t="n">
        <v>56.13</v>
      </c>
      <c r="L475" t="n">
        <v>2.25</v>
      </c>
      <c r="M475" t="n">
        <v>25</v>
      </c>
      <c r="N475" t="n">
        <v>47.03</v>
      </c>
      <c r="O475" t="n">
        <v>26801</v>
      </c>
      <c r="P475" t="n">
        <v>81.34999999999999</v>
      </c>
      <c r="Q475" t="n">
        <v>202.88</v>
      </c>
      <c r="R475" t="n">
        <v>34.16</v>
      </c>
      <c r="S475" t="n">
        <v>13.89</v>
      </c>
      <c r="T475" t="n">
        <v>8343.07</v>
      </c>
      <c r="U475" t="n">
        <v>0.41</v>
      </c>
      <c r="V475" t="n">
        <v>0.7</v>
      </c>
      <c r="W475" t="n">
        <v>0.68</v>
      </c>
      <c r="X475" t="n">
        <v>0.53</v>
      </c>
      <c r="Y475" t="n">
        <v>1</v>
      </c>
      <c r="Z475" t="n">
        <v>10</v>
      </c>
    </row>
    <row r="476">
      <c r="A476" t="n">
        <v>6</v>
      </c>
      <c r="B476" t="n">
        <v>110</v>
      </c>
      <c r="C476" t="inlineStr">
        <is>
          <t xml:space="preserve">CONCLUIDO	</t>
        </is>
      </c>
      <c r="D476" t="n">
        <v>10.9786</v>
      </c>
      <c r="E476" t="n">
        <v>9.109999999999999</v>
      </c>
      <c r="F476" t="n">
        <v>5.48</v>
      </c>
      <c r="G476" t="n">
        <v>13.71</v>
      </c>
      <c r="H476" t="n">
        <v>0.21</v>
      </c>
      <c r="I476" t="n">
        <v>24</v>
      </c>
      <c r="J476" t="n">
        <v>215.82</v>
      </c>
      <c r="K476" t="n">
        <v>56.13</v>
      </c>
      <c r="L476" t="n">
        <v>2.5</v>
      </c>
      <c r="M476" t="n">
        <v>22</v>
      </c>
      <c r="N476" t="n">
        <v>47.19</v>
      </c>
      <c r="O476" t="n">
        <v>26851.31</v>
      </c>
      <c r="P476" t="n">
        <v>79.95</v>
      </c>
      <c r="Q476" t="n">
        <v>202.82</v>
      </c>
      <c r="R476" t="n">
        <v>31.33</v>
      </c>
      <c r="S476" t="n">
        <v>13.89</v>
      </c>
      <c r="T476" t="n">
        <v>6943.94</v>
      </c>
      <c r="U476" t="n">
        <v>0.44</v>
      </c>
      <c r="V476" t="n">
        <v>0.71</v>
      </c>
      <c r="W476" t="n">
        <v>0.68</v>
      </c>
      <c r="X476" t="n">
        <v>0.44</v>
      </c>
      <c r="Y476" t="n">
        <v>1</v>
      </c>
      <c r="Z476" t="n">
        <v>10</v>
      </c>
    </row>
    <row r="477">
      <c r="A477" t="n">
        <v>7</v>
      </c>
      <c r="B477" t="n">
        <v>110</v>
      </c>
      <c r="C477" t="inlineStr">
        <is>
          <t xml:space="preserve">CONCLUIDO	</t>
        </is>
      </c>
      <c r="D477" t="n">
        <v>11.1115</v>
      </c>
      <c r="E477" t="n">
        <v>9</v>
      </c>
      <c r="F477" t="n">
        <v>5.46</v>
      </c>
      <c r="G477" t="n">
        <v>14.89</v>
      </c>
      <c r="H477" t="n">
        <v>0.23</v>
      </c>
      <c r="I477" t="n">
        <v>22</v>
      </c>
      <c r="J477" t="n">
        <v>216.22</v>
      </c>
      <c r="K477" t="n">
        <v>56.13</v>
      </c>
      <c r="L477" t="n">
        <v>2.75</v>
      </c>
      <c r="M477" t="n">
        <v>20</v>
      </c>
      <c r="N477" t="n">
        <v>47.35</v>
      </c>
      <c r="O477" t="n">
        <v>26901.66</v>
      </c>
      <c r="P477" t="n">
        <v>79.44</v>
      </c>
      <c r="Q477" t="n">
        <v>202.88</v>
      </c>
      <c r="R477" t="n">
        <v>30.88</v>
      </c>
      <c r="S477" t="n">
        <v>13.89</v>
      </c>
      <c r="T477" t="n">
        <v>6728.54</v>
      </c>
      <c r="U477" t="n">
        <v>0.45</v>
      </c>
      <c r="V477" t="n">
        <v>0.71</v>
      </c>
      <c r="W477" t="n">
        <v>0.67</v>
      </c>
      <c r="X477" t="n">
        <v>0.42</v>
      </c>
      <c r="Y477" t="n">
        <v>1</v>
      </c>
      <c r="Z477" t="n">
        <v>10</v>
      </c>
    </row>
    <row r="478">
      <c r="A478" t="n">
        <v>8</v>
      </c>
      <c r="B478" t="n">
        <v>110</v>
      </c>
      <c r="C478" t="inlineStr">
        <is>
          <t xml:space="preserve">CONCLUIDO	</t>
        </is>
      </c>
      <c r="D478" t="n">
        <v>11.2542</v>
      </c>
      <c r="E478" t="n">
        <v>8.890000000000001</v>
      </c>
      <c r="F478" t="n">
        <v>5.43</v>
      </c>
      <c r="G478" t="n">
        <v>16.29</v>
      </c>
      <c r="H478" t="n">
        <v>0.25</v>
      </c>
      <c r="I478" t="n">
        <v>20</v>
      </c>
      <c r="J478" t="n">
        <v>216.63</v>
      </c>
      <c r="K478" t="n">
        <v>56.13</v>
      </c>
      <c r="L478" t="n">
        <v>3</v>
      </c>
      <c r="M478" t="n">
        <v>18</v>
      </c>
      <c r="N478" t="n">
        <v>47.51</v>
      </c>
      <c r="O478" t="n">
        <v>26952.08</v>
      </c>
      <c r="P478" t="n">
        <v>78.91</v>
      </c>
      <c r="Q478" t="n">
        <v>202.84</v>
      </c>
      <c r="R478" t="n">
        <v>29.83</v>
      </c>
      <c r="S478" t="n">
        <v>13.89</v>
      </c>
      <c r="T478" t="n">
        <v>6216.55</v>
      </c>
      <c r="U478" t="n">
        <v>0.47</v>
      </c>
      <c r="V478" t="n">
        <v>0.71</v>
      </c>
      <c r="W478" t="n">
        <v>0.67</v>
      </c>
      <c r="X478" t="n">
        <v>0.39</v>
      </c>
      <c r="Y478" t="n">
        <v>1</v>
      </c>
      <c r="Z478" t="n">
        <v>10</v>
      </c>
    </row>
    <row r="479">
      <c r="A479" t="n">
        <v>9</v>
      </c>
      <c r="B479" t="n">
        <v>110</v>
      </c>
      <c r="C479" t="inlineStr">
        <is>
          <t xml:space="preserve">CONCLUIDO	</t>
        </is>
      </c>
      <c r="D479" t="n">
        <v>11.3439</v>
      </c>
      <c r="E479" t="n">
        <v>8.82</v>
      </c>
      <c r="F479" t="n">
        <v>5.4</v>
      </c>
      <c r="G479" t="n">
        <v>17.05</v>
      </c>
      <c r="H479" t="n">
        <v>0.27</v>
      </c>
      <c r="I479" t="n">
        <v>19</v>
      </c>
      <c r="J479" t="n">
        <v>217.04</v>
      </c>
      <c r="K479" t="n">
        <v>56.13</v>
      </c>
      <c r="L479" t="n">
        <v>3.25</v>
      </c>
      <c r="M479" t="n">
        <v>17</v>
      </c>
      <c r="N479" t="n">
        <v>47.66</v>
      </c>
      <c r="O479" t="n">
        <v>27002.55</v>
      </c>
      <c r="P479" t="n">
        <v>78.43000000000001</v>
      </c>
      <c r="Q479" t="n">
        <v>202.81</v>
      </c>
      <c r="R479" t="n">
        <v>28.86</v>
      </c>
      <c r="S479" t="n">
        <v>13.89</v>
      </c>
      <c r="T479" t="n">
        <v>5733.03</v>
      </c>
      <c r="U479" t="n">
        <v>0.48</v>
      </c>
      <c r="V479" t="n">
        <v>0.72</v>
      </c>
      <c r="W479" t="n">
        <v>0.67</v>
      </c>
      <c r="X479" t="n">
        <v>0.36</v>
      </c>
      <c r="Y479" t="n">
        <v>1</v>
      </c>
      <c r="Z479" t="n">
        <v>10</v>
      </c>
    </row>
    <row r="480">
      <c r="A480" t="n">
        <v>10</v>
      </c>
      <c r="B480" t="n">
        <v>110</v>
      </c>
      <c r="C480" t="inlineStr">
        <is>
          <t xml:space="preserve">CONCLUIDO	</t>
        </is>
      </c>
      <c r="D480" t="n">
        <v>11.5244</v>
      </c>
      <c r="E480" t="n">
        <v>8.68</v>
      </c>
      <c r="F480" t="n">
        <v>5.35</v>
      </c>
      <c r="G480" t="n">
        <v>18.87</v>
      </c>
      <c r="H480" t="n">
        <v>0.29</v>
      </c>
      <c r="I480" t="n">
        <v>17</v>
      </c>
      <c r="J480" t="n">
        <v>217.45</v>
      </c>
      <c r="K480" t="n">
        <v>56.13</v>
      </c>
      <c r="L480" t="n">
        <v>3.5</v>
      </c>
      <c r="M480" t="n">
        <v>15</v>
      </c>
      <c r="N480" t="n">
        <v>47.82</v>
      </c>
      <c r="O480" t="n">
        <v>27053.07</v>
      </c>
      <c r="P480" t="n">
        <v>77.28</v>
      </c>
      <c r="Q480" t="n">
        <v>202.82</v>
      </c>
      <c r="R480" t="n">
        <v>27.28</v>
      </c>
      <c r="S480" t="n">
        <v>13.89</v>
      </c>
      <c r="T480" t="n">
        <v>4954.12</v>
      </c>
      <c r="U480" t="n">
        <v>0.51</v>
      </c>
      <c r="V480" t="n">
        <v>0.72</v>
      </c>
      <c r="W480" t="n">
        <v>0.66</v>
      </c>
      <c r="X480" t="n">
        <v>0.31</v>
      </c>
      <c r="Y480" t="n">
        <v>1</v>
      </c>
      <c r="Z480" t="n">
        <v>10</v>
      </c>
    </row>
    <row r="481">
      <c r="A481" t="n">
        <v>11</v>
      </c>
      <c r="B481" t="n">
        <v>110</v>
      </c>
      <c r="C481" t="inlineStr">
        <is>
          <t xml:space="preserve">CONCLUIDO	</t>
        </is>
      </c>
      <c r="D481" t="n">
        <v>11.5923</v>
      </c>
      <c r="E481" t="n">
        <v>8.630000000000001</v>
      </c>
      <c r="F481" t="n">
        <v>5.34</v>
      </c>
      <c r="G481" t="n">
        <v>20.02</v>
      </c>
      <c r="H481" t="n">
        <v>0.31</v>
      </c>
      <c r="I481" t="n">
        <v>16</v>
      </c>
      <c r="J481" t="n">
        <v>217.86</v>
      </c>
      <c r="K481" t="n">
        <v>56.13</v>
      </c>
      <c r="L481" t="n">
        <v>3.75</v>
      </c>
      <c r="M481" t="n">
        <v>14</v>
      </c>
      <c r="N481" t="n">
        <v>47.98</v>
      </c>
      <c r="O481" t="n">
        <v>27103.65</v>
      </c>
      <c r="P481" t="n">
        <v>77.09</v>
      </c>
      <c r="Q481" t="n">
        <v>202.82</v>
      </c>
      <c r="R481" t="n">
        <v>26.86</v>
      </c>
      <c r="S481" t="n">
        <v>13.89</v>
      </c>
      <c r="T481" t="n">
        <v>4748.96</v>
      </c>
      <c r="U481" t="n">
        <v>0.52</v>
      </c>
      <c r="V481" t="n">
        <v>0.72</v>
      </c>
      <c r="W481" t="n">
        <v>0.67</v>
      </c>
      <c r="X481" t="n">
        <v>0.3</v>
      </c>
      <c r="Y481" t="n">
        <v>1</v>
      </c>
      <c r="Z481" t="n">
        <v>10</v>
      </c>
    </row>
    <row r="482">
      <c r="A482" t="n">
        <v>12</v>
      </c>
      <c r="B482" t="n">
        <v>110</v>
      </c>
      <c r="C482" t="inlineStr">
        <is>
          <t xml:space="preserve">CONCLUIDO	</t>
        </is>
      </c>
      <c r="D482" t="n">
        <v>11.6539</v>
      </c>
      <c r="E482" t="n">
        <v>8.58</v>
      </c>
      <c r="F482" t="n">
        <v>5.33</v>
      </c>
      <c r="G482" t="n">
        <v>21.34</v>
      </c>
      <c r="H482" t="n">
        <v>0.33</v>
      </c>
      <c r="I482" t="n">
        <v>15</v>
      </c>
      <c r="J482" t="n">
        <v>218.27</v>
      </c>
      <c r="K482" t="n">
        <v>56.13</v>
      </c>
      <c r="L482" t="n">
        <v>4</v>
      </c>
      <c r="M482" t="n">
        <v>13</v>
      </c>
      <c r="N482" t="n">
        <v>48.15</v>
      </c>
      <c r="O482" t="n">
        <v>27154.29</v>
      </c>
      <c r="P482" t="n">
        <v>76.92</v>
      </c>
      <c r="Q482" t="n">
        <v>202.83</v>
      </c>
      <c r="R482" t="n">
        <v>26.96</v>
      </c>
      <c r="S482" t="n">
        <v>13.89</v>
      </c>
      <c r="T482" t="n">
        <v>4805.77</v>
      </c>
      <c r="U482" t="n">
        <v>0.52</v>
      </c>
      <c r="V482" t="n">
        <v>0.73</v>
      </c>
      <c r="W482" t="n">
        <v>0.66</v>
      </c>
      <c r="X482" t="n">
        <v>0.3</v>
      </c>
      <c r="Y482" t="n">
        <v>1</v>
      </c>
      <c r="Z482" t="n">
        <v>10</v>
      </c>
    </row>
    <row r="483">
      <c r="A483" t="n">
        <v>13</v>
      </c>
      <c r="B483" t="n">
        <v>110</v>
      </c>
      <c r="C483" t="inlineStr">
        <is>
          <t xml:space="preserve">CONCLUIDO	</t>
        </is>
      </c>
      <c r="D483" t="n">
        <v>11.757</v>
      </c>
      <c r="E483" t="n">
        <v>8.51</v>
      </c>
      <c r="F483" t="n">
        <v>5.3</v>
      </c>
      <c r="G483" t="n">
        <v>22.72</v>
      </c>
      <c r="H483" t="n">
        <v>0.35</v>
      </c>
      <c r="I483" t="n">
        <v>14</v>
      </c>
      <c r="J483" t="n">
        <v>218.68</v>
      </c>
      <c r="K483" t="n">
        <v>56.13</v>
      </c>
      <c r="L483" t="n">
        <v>4.25</v>
      </c>
      <c r="M483" t="n">
        <v>12</v>
      </c>
      <c r="N483" t="n">
        <v>48.31</v>
      </c>
      <c r="O483" t="n">
        <v>27204.98</v>
      </c>
      <c r="P483" t="n">
        <v>76.29000000000001</v>
      </c>
      <c r="Q483" t="n">
        <v>202.84</v>
      </c>
      <c r="R483" t="n">
        <v>25.84</v>
      </c>
      <c r="S483" t="n">
        <v>13.89</v>
      </c>
      <c r="T483" t="n">
        <v>4249.4</v>
      </c>
      <c r="U483" t="n">
        <v>0.54</v>
      </c>
      <c r="V483" t="n">
        <v>0.73</v>
      </c>
      <c r="W483" t="n">
        <v>0.66</v>
      </c>
      <c r="X483" t="n">
        <v>0.26</v>
      </c>
      <c r="Y483" t="n">
        <v>1</v>
      </c>
      <c r="Z483" t="n">
        <v>10</v>
      </c>
    </row>
    <row r="484">
      <c r="A484" t="n">
        <v>14</v>
      </c>
      <c r="B484" t="n">
        <v>110</v>
      </c>
      <c r="C484" t="inlineStr">
        <is>
          <t xml:space="preserve">CONCLUIDO	</t>
        </is>
      </c>
      <c r="D484" t="n">
        <v>11.7563</v>
      </c>
      <c r="E484" t="n">
        <v>8.51</v>
      </c>
      <c r="F484" t="n">
        <v>5.3</v>
      </c>
      <c r="G484" t="n">
        <v>22.72</v>
      </c>
      <c r="H484" t="n">
        <v>0.36</v>
      </c>
      <c r="I484" t="n">
        <v>14</v>
      </c>
      <c r="J484" t="n">
        <v>219.09</v>
      </c>
      <c r="K484" t="n">
        <v>56.13</v>
      </c>
      <c r="L484" t="n">
        <v>4.5</v>
      </c>
      <c r="M484" t="n">
        <v>12</v>
      </c>
      <c r="N484" t="n">
        <v>48.47</v>
      </c>
      <c r="O484" t="n">
        <v>27255.72</v>
      </c>
      <c r="P484" t="n">
        <v>76.22</v>
      </c>
      <c r="Q484" t="n">
        <v>202.81</v>
      </c>
      <c r="R484" t="n">
        <v>26.01</v>
      </c>
      <c r="S484" t="n">
        <v>13.89</v>
      </c>
      <c r="T484" t="n">
        <v>4334.54</v>
      </c>
      <c r="U484" t="n">
        <v>0.53</v>
      </c>
      <c r="V484" t="n">
        <v>0.73</v>
      </c>
      <c r="W484" t="n">
        <v>0.66</v>
      </c>
      <c r="X484" t="n">
        <v>0.26</v>
      </c>
      <c r="Y484" t="n">
        <v>1</v>
      </c>
      <c r="Z484" t="n">
        <v>10</v>
      </c>
    </row>
    <row r="485">
      <c r="A485" t="n">
        <v>15</v>
      </c>
      <c r="B485" t="n">
        <v>110</v>
      </c>
      <c r="C485" t="inlineStr">
        <is>
          <t xml:space="preserve">CONCLUIDO	</t>
        </is>
      </c>
      <c r="D485" t="n">
        <v>11.8671</v>
      </c>
      <c r="E485" t="n">
        <v>8.43</v>
      </c>
      <c r="F485" t="n">
        <v>5.26</v>
      </c>
      <c r="G485" t="n">
        <v>24.3</v>
      </c>
      <c r="H485" t="n">
        <v>0.38</v>
      </c>
      <c r="I485" t="n">
        <v>13</v>
      </c>
      <c r="J485" t="n">
        <v>219.51</v>
      </c>
      <c r="K485" t="n">
        <v>56.13</v>
      </c>
      <c r="L485" t="n">
        <v>4.75</v>
      </c>
      <c r="M485" t="n">
        <v>11</v>
      </c>
      <c r="N485" t="n">
        <v>48.63</v>
      </c>
      <c r="O485" t="n">
        <v>27306.53</v>
      </c>
      <c r="P485" t="n">
        <v>75.45999999999999</v>
      </c>
      <c r="Q485" t="n">
        <v>202.82</v>
      </c>
      <c r="R485" t="n">
        <v>24.78</v>
      </c>
      <c r="S485" t="n">
        <v>13.89</v>
      </c>
      <c r="T485" t="n">
        <v>3723.09</v>
      </c>
      <c r="U485" t="n">
        <v>0.5600000000000001</v>
      </c>
      <c r="V485" t="n">
        <v>0.73</v>
      </c>
      <c r="W485" t="n">
        <v>0.65</v>
      </c>
      <c r="X485" t="n">
        <v>0.23</v>
      </c>
      <c r="Y485" t="n">
        <v>1</v>
      </c>
      <c r="Z485" t="n">
        <v>10</v>
      </c>
    </row>
    <row r="486">
      <c r="A486" t="n">
        <v>16</v>
      </c>
      <c r="B486" t="n">
        <v>110</v>
      </c>
      <c r="C486" t="inlineStr">
        <is>
          <t xml:space="preserve">CONCLUIDO	</t>
        </is>
      </c>
      <c r="D486" t="n">
        <v>11.9288</v>
      </c>
      <c r="E486" t="n">
        <v>8.380000000000001</v>
      </c>
      <c r="F486" t="n">
        <v>5.26</v>
      </c>
      <c r="G486" t="n">
        <v>26.32</v>
      </c>
      <c r="H486" t="n">
        <v>0.4</v>
      </c>
      <c r="I486" t="n">
        <v>12</v>
      </c>
      <c r="J486" t="n">
        <v>219.92</v>
      </c>
      <c r="K486" t="n">
        <v>56.13</v>
      </c>
      <c r="L486" t="n">
        <v>5</v>
      </c>
      <c r="M486" t="n">
        <v>10</v>
      </c>
      <c r="N486" t="n">
        <v>48.79</v>
      </c>
      <c r="O486" t="n">
        <v>27357.39</v>
      </c>
      <c r="P486" t="n">
        <v>75.48999999999999</v>
      </c>
      <c r="Q486" t="n">
        <v>202.81</v>
      </c>
      <c r="R486" t="n">
        <v>24.56</v>
      </c>
      <c r="S486" t="n">
        <v>13.89</v>
      </c>
      <c r="T486" t="n">
        <v>3621.46</v>
      </c>
      <c r="U486" t="n">
        <v>0.57</v>
      </c>
      <c r="V486" t="n">
        <v>0.73</v>
      </c>
      <c r="W486" t="n">
        <v>0.66</v>
      </c>
      <c r="X486" t="n">
        <v>0.23</v>
      </c>
      <c r="Y486" t="n">
        <v>1</v>
      </c>
      <c r="Z486" t="n">
        <v>10</v>
      </c>
    </row>
    <row r="487">
      <c r="A487" t="n">
        <v>17</v>
      </c>
      <c r="B487" t="n">
        <v>110</v>
      </c>
      <c r="C487" t="inlineStr">
        <is>
          <t xml:space="preserve">CONCLUIDO	</t>
        </is>
      </c>
      <c r="D487" t="n">
        <v>11.9249</v>
      </c>
      <c r="E487" t="n">
        <v>8.390000000000001</v>
      </c>
      <c r="F487" t="n">
        <v>5.27</v>
      </c>
      <c r="G487" t="n">
        <v>26.33</v>
      </c>
      <c r="H487" t="n">
        <v>0.42</v>
      </c>
      <c r="I487" t="n">
        <v>12</v>
      </c>
      <c r="J487" t="n">
        <v>220.33</v>
      </c>
      <c r="K487" t="n">
        <v>56.13</v>
      </c>
      <c r="L487" t="n">
        <v>5.25</v>
      </c>
      <c r="M487" t="n">
        <v>10</v>
      </c>
      <c r="N487" t="n">
        <v>48.95</v>
      </c>
      <c r="O487" t="n">
        <v>27408.3</v>
      </c>
      <c r="P487" t="n">
        <v>75.27</v>
      </c>
      <c r="Q487" t="n">
        <v>202.82</v>
      </c>
      <c r="R487" t="n">
        <v>24.71</v>
      </c>
      <c r="S487" t="n">
        <v>13.89</v>
      </c>
      <c r="T487" t="n">
        <v>3694.48</v>
      </c>
      <c r="U487" t="n">
        <v>0.5600000000000001</v>
      </c>
      <c r="V487" t="n">
        <v>0.73</v>
      </c>
      <c r="W487" t="n">
        <v>0.66</v>
      </c>
      <c r="X487" t="n">
        <v>0.23</v>
      </c>
      <c r="Y487" t="n">
        <v>1</v>
      </c>
      <c r="Z487" t="n">
        <v>10</v>
      </c>
    </row>
    <row r="488">
      <c r="A488" t="n">
        <v>18</v>
      </c>
      <c r="B488" t="n">
        <v>110</v>
      </c>
      <c r="C488" t="inlineStr">
        <is>
          <t xml:space="preserve">CONCLUIDO	</t>
        </is>
      </c>
      <c r="D488" t="n">
        <v>12.0281</v>
      </c>
      <c r="E488" t="n">
        <v>8.31</v>
      </c>
      <c r="F488" t="n">
        <v>5.24</v>
      </c>
      <c r="G488" t="n">
        <v>28.56</v>
      </c>
      <c r="H488" t="n">
        <v>0.44</v>
      </c>
      <c r="I488" t="n">
        <v>11</v>
      </c>
      <c r="J488" t="n">
        <v>220.74</v>
      </c>
      <c r="K488" t="n">
        <v>56.13</v>
      </c>
      <c r="L488" t="n">
        <v>5.5</v>
      </c>
      <c r="M488" t="n">
        <v>9</v>
      </c>
      <c r="N488" t="n">
        <v>49.12</v>
      </c>
      <c r="O488" t="n">
        <v>27459.27</v>
      </c>
      <c r="P488" t="n">
        <v>74.63</v>
      </c>
      <c r="Q488" t="n">
        <v>202.81</v>
      </c>
      <c r="R488" t="n">
        <v>23.91</v>
      </c>
      <c r="S488" t="n">
        <v>13.89</v>
      </c>
      <c r="T488" t="n">
        <v>3297.92</v>
      </c>
      <c r="U488" t="n">
        <v>0.58</v>
      </c>
      <c r="V488" t="n">
        <v>0.74</v>
      </c>
      <c r="W488" t="n">
        <v>0.65</v>
      </c>
      <c r="X488" t="n">
        <v>0.2</v>
      </c>
      <c r="Y488" t="n">
        <v>1</v>
      </c>
      <c r="Z488" t="n">
        <v>10</v>
      </c>
    </row>
    <row r="489">
      <c r="A489" t="n">
        <v>19</v>
      </c>
      <c r="B489" t="n">
        <v>110</v>
      </c>
      <c r="C489" t="inlineStr">
        <is>
          <t xml:space="preserve">CONCLUIDO	</t>
        </is>
      </c>
      <c r="D489" t="n">
        <v>12.0116</v>
      </c>
      <c r="E489" t="n">
        <v>8.33</v>
      </c>
      <c r="F489" t="n">
        <v>5.25</v>
      </c>
      <c r="G489" t="n">
        <v>28.63</v>
      </c>
      <c r="H489" t="n">
        <v>0.46</v>
      </c>
      <c r="I489" t="n">
        <v>11</v>
      </c>
      <c r="J489" t="n">
        <v>221.16</v>
      </c>
      <c r="K489" t="n">
        <v>56.13</v>
      </c>
      <c r="L489" t="n">
        <v>5.75</v>
      </c>
      <c r="M489" t="n">
        <v>9</v>
      </c>
      <c r="N489" t="n">
        <v>49.28</v>
      </c>
      <c r="O489" t="n">
        <v>27510.3</v>
      </c>
      <c r="P489" t="n">
        <v>74.72</v>
      </c>
      <c r="Q489" t="n">
        <v>202.81</v>
      </c>
      <c r="R489" t="n">
        <v>24.15</v>
      </c>
      <c r="S489" t="n">
        <v>13.89</v>
      </c>
      <c r="T489" t="n">
        <v>3417.84</v>
      </c>
      <c r="U489" t="n">
        <v>0.58</v>
      </c>
      <c r="V489" t="n">
        <v>0.74</v>
      </c>
      <c r="W489" t="n">
        <v>0.66</v>
      </c>
      <c r="X489" t="n">
        <v>0.21</v>
      </c>
      <c r="Y489" t="n">
        <v>1</v>
      </c>
      <c r="Z489" t="n">
        <v>10</v>
      </c>
    </row>
    <row r="490">
      <c r="A490" t="n">
        <v>20</v>
      </c>
      <c r="B490" t="n">
        <v>110</v>
      </c>
      <c r="C490" t="inlineStr">
        <is>
          <t xml:space="preserve">CONCLUIDO	</t>
        </is>
      </c>
      <c r="D490" t="n">
        <v>12.1167</v>
      </c>
      <c r="E490" t="n">
        <v>8.25</v>
      </c>
      <c r="F490" t="n">
        <v>5.22</v>
      </c>
      <c r="G490" t="n">
        <v>31.31</v>
      </c>
      <c r="H490" t="n">
        <v>0.48</v>
      </c>
      <c r="I490" t="n">
        <v>10</v>
      </c>
      <c r="J490" t="n">
        <v>221.57</v>
      </c>
      <c r="K490" t="n">
        <v>56.13</v>
      </c>
      <c r="L490" t="n">
        <v>6</v>
      </c>
      <c r="M490" t="n">
        <v>8</v>
      </c>
      <c r="N490" t="n">
        <v>49.45</v>
      </c>
      <c r="O490" t="n">
        <v>27561.39</v>
      </c>
      <c r="P490" t="n">
        <v>73.97</v>
      </c>
      <c r="Q490" t="n">
        <v>202.81</v>
      </c>
      <c r="R490" t="n">
        <v>23.2</v>
      </c>
      <c r="S490" t="n">
        <v>13.89</v>
      </c>
      <c r="T490" t="n">
        <v>2948.57</v>
      </c>
      <c r="U490" t="n">
        <v>0.6</v>
      </c>
      <c r="V490" t="n">
        <v>0.74</v>
      </c>
      <c r="W490" t="n">
        <v>0.65</v>
      </c>
      <c r="X490" t="n">
        <v>0.18</v>
      </c>
      <c r="Y490" t="n">
        <v>1</v>
      </c>
      <c r="Z490" t="n">
        <v>10</v>
      </c>
    </row>
    <row r="491">
      <c r="A491" t="n">
        <v>21</v>
      </c>
      <c r="B491" t="n">
        <v>110</v>
      </c>
      <c r="C491" t="inlineStr">
        <is>
          <t xml:space="preserve">CONCLUIDO	</t>
        </is>
      </c>
      <c r="D491" t="n">
        <v>12.1257</v>
      </c>
      <c r="E491" t="n">
        <v>8.25</v>
      </c>
      <c r="F491" t="n">
        <v>5.21</v>
      </c>
      <c r="G491" t="n">
        <v>31.27</v>
      </c>
      <c r="H491" t="n">
        <v>0.5</v>
      </c>
      <c r="I491" t="n">
        <v>10</v>
      </c>
      <c r="J491" t="n">
        <v>221.99</v>
      </c>
      <c r="K491" t="n">
        <v>56.13</v>
      </c>
      <c r="L491" t="n">
        <v>6.25</v>
      </c>
      <c r="M491" t="n">
        <v>8</v>
      </c>
      <c r="N491" t="n">
        <v>49.61</v>
      </c>
      <c r="O491" t="n">
        <v>27612.53</v>
      </c>
      <c r="P491" t="n">
        <v>73.97</v>
      </c>
      <c r="Q491" t="n">
        <v>202.81</v>
      </c>
      <c r="R491" t="n">
        <v>23.11</v>
      </c>
      <c r="S491" t="n">
        <v>13.89</v>
      </c>
      <c r="T491" t="n">
        <v>2902.78</v>
      </c>
      <c r="U491" t="n">
        <v>0.6</v>
      </c>
      <c r="V491" t="n">
        <v>0.74</v>
      </c>
      <c r="W491" t="n">
        <v>0.65</v>
      </c>
      <c r="X491" t="n">
        <v>0.17</v>
      </c>
      <c r="Y491" t="n">
        <v>1</v>
      </c>
      <c r="Z491" t="n">
        <v>10</v>
      </c>
    </row>
    <row r="492">
      <c r="A492" t="n">
        <v>22</v>
      </c>
      <c r="B492" t="n">
        <v>110</v>
      </c>
      <c r="C492" t="inlineStr">
        <is>
          <t xml:space="preserve">CONCLUIDO	</t>
        </is>
      </c>
      <c r="D492" t="n">
        <v>12.1224</v>
      </c>
      <c r="E492" t="n">
        <v>8.25</v>
      </c>
      <c r="F492" t="n">
        <v>5.21</v>
      </c>
      <c r="G492" t="n">
        <v>31.29</v>
      </c>
      <c r="H492" t="n">
        <v>0.52</v>
      </c>
      <c r="I492" t="n">
        <v>10</v>
      </c>
      <c r="J492" t="n">
        <v>222.4</v>
      </c>
      <c r="K492" t="n">
        <v>56.13</v>
      </c>
      <c r="L492" t="n">
        <v>6.5</v>
      </c>
      <c r="M492" t="n">
        <v>8</v>
      </c>
      <c r="N492" t="n">
        <v>49.78</v>
      </c>
      <c r="O492" t="n">
        <v>27663.85</v>
      </c>
      <c r="P492" t="n">
        <v>73.8</v>
      </c>
      <c r="Q492" t="n">
        <v>202.84</v>
      </c>
      <c r="R492" t="n">
        <v>23.18</v>
      </c>
      <c r="S492" t="n">
        <v>13.89</v>
      </c>
      <c r="T492" t="n">
        <v>2938.97</v>
      </c>
      <c r="U492" t="n">
        <v>0.6</v>
      </c>
      <c r="V492" t="n">
        <v>0.74</v>
      </c>
      <c r="W492" t="n">
        <v>0.65</v>
      </c>
      <c r="X492" t="n">
        <v>0.18</v>
      </c>
      <c r="Y492" t="n">
        <v>1</v>
      </c>
      <c r="Z492" t="n">
        <v>10</v>
      </c>
    </row>
    <row r="493">
      <c r="A493" t="n">
        <v>23</v>
      </c>
      <c r="B493" t="n">
        <v>110</v>
      </c>
      <c r="C493" t="inlineStr">
        <is>
          <t xml:space="preserve">CONCLUIDO	</t>
        </is>
      </c>
      <c r="D493" t="n">
        <v>12.2042</v>
      </c>
      <c r="E493" t="n">
        <v>8.19</v>
      </c>
      <c r="F493" t="n">
        <v>5.2</v>
      </c>
      <c r="G493" t="n">
        <v>34.67</v>
      </c>
      <c r="H493" t="n">
        <v>0.54</v>
      </c>
      <c r="I493" t="n">
        <v>9</v>
      </c>
      <c r="J493" t="n">
        <v>222.82</v>
      </c>
      <c r="K493" t="n">
        <v>56.13</v>
      </c>
      <c r="L493" t="n">
        <v>6.75</v>
      </c>
      <c r="M493" t="n">
        <v>7</v>
      </c>
      <c r="N493" t="n">
        <v>49.94</v>
      </c>
      <c r="O493" t="n">
        <v>27715.11</v>
      </c>
      <c r="P493" t="n">
        <v>73.34999999999999</v>
      </c>
      <c r="Q493" t="n">
        <v>202.81</v>
      </c>
      <c r="R493" t="n">
        <v>22.73</v>
      </c>
      <c r="S493" t="n">
        <v>13.89</v>
      </c>
      <c r="T493" t="n">
        <v>2719.86</v>
      </c>
      <c r="U493" t="n">
        <v>0.61</v>
      </c>
      <c r="V493" t="n">
        <v>0.74</v>
      </c>
      <c r="W493" t="n">
        <v>0.65</v>
      </c>
      <c r="X493" t="n">
        <v>0.16</v>
      </c>
      <c r="Y493" t="n">
        <v>1</v>
      </c>
      <c r="Z493" t="n">
        <v>10</v>
      </c>
    </row>
    <row r="494">
      <c r="A494" t="n">
        <v>24</v>
      </c>
      <c r="B494" t="n">
        <v>110</v>
      </c>
      <c r="C494" t="inlineStr">
        <is>
          <t xml:space="preserve">CONCLUIDO	</t>
        </is>
      </c>
      <c r="D494" t="n">
        <v>12.2046</v>
      </c>
      <c r="E494" t="n">
        <v>8.19</v>
      </c>
      <c r="F494" t="n">
        <v>5.2</v>
      </c>
      <c r="G494" t="n">
        <v>34.67</v>
      </c>
      <c r="H494" t="n">
        <v>0.5600000000000001</v>
      </c>
      <c r="I494" t="n">
        <v>9</v>
      </c>
      <c r="J494" t="n">
        <v>223.23</v>
      </c>
      <c r="K494" t="n">
        <v>56.13</v>
      </c>
      <c r="L494" t="n">
        <v>7</v>
      </c>
      <c r="M494" t="n">
        <v>7</v>
      </c>
      <c r="N494" t="n">
        <v>50.11</v>
      </c>
      <c r="O494" t="n">
        <v>27766.43</v>
      </c>
      <c r="P494" t="n">
        <v>73.14</v>
      </c>
      <c r="Q494" t="n">
        <v>202.83</v>
      </c>
      <c r="R494" t="n">
        <v>22.7</v>
      </c>
      <c r="S494" t="n">
        <v>13.89</v>
      </c>
      <c r="T494" t="n">
        <v>2703.5</v>
      </c>
      <c r="U494" t="n">
        <v>0.61</v>
      </c>
      <c r="V494" t="n">
        <v>0.74</v>
      </c>
      <c r="W494" t="n">
        <v>0.65</v>
      </c>
      <c r="X494" t="n">
        <v>0.16</v>
      </c>
      <c r="Y494" t="n">
        <v>1</v>
      </c>
      <c r="Z494" t="n">
        <v>10</v>
      </c>
    </row>
    <row r="495">
      <c r="A495" t="n">
        <v>25</v>
      </c>
      <c r="B495" t="n">
        <v>110</v>
      </c>
      <c r="C495" t="inlineStr">
        <is>
          <t xml:space="preserve">CONCLUIDO	</t>
        </is>
      </c>
      <c r="D495" t="n">
        <v>12.2009</v>
      </c>
      <c r="E495" t="n">
        <v>8.199999999999999</v>
      </c>
      <c r="F495" t="n">
        <v>5.2</v>
      </c>
      <c r="G495" t="n">
        <v>34.69</v>
      </c>
      <c r="H495" t="n">
        <v>0.58</v>
      </c>
      <c r="I495" t="n">
        <v>9</v>
      </c>
      <c r="J495" t="n">
        <v>223.65</v>
      </c>
      <c r="K495" t="n">
        <v>56.13</v>
      </c>
      <c r="L495" t="n">
        <v>7.25</v>
      </c>
      <c r="M495" t="n">
        <v>7</v>
      </c>
      <c r="N495" t="n">
        <v>50.27</v>
      </c>
      <c r="O495" t="n">
        <v>27817.81</v>
      </c>
      <c r="P495" t="n">
        <v>73.14</v>
      </c>
      <c r="Q495" t="n">
        <v>202.81</v>
      </c>
      <c r="R495" t="n">
        <v>22.72</v>
      </c>
      <c r="S495" t="n">
        <v>13.89</v>
      </c>
      <c r="T495" t="n">
        <v>2715.52</v>
      </c>
      <c r="U495" t="n">
        <v>0.61</v>
      </c>
      <c r="V495" t="n">
        <v>0.74</v>
      </c>
      <c r="W495" t="n">
        <v>0.65</v>
      </c>
      <c r="X495" t="n">
        <v>0.17</v>
      </c>
      <c r="Y495" t="n">
        <v>1</v>
      </c>
      <c r="Z495" t="n">
        <v>10</v>
      </c>
    </row>
    <row r="496">
      <c r="A496" t="n">
        <v>26</v>
      </c>
      <c r="B496" t="n">
        <v>110</v>
      </c>
      <c r="C496" t="inlineStr">
        <is>
          <t xml:space="preserve">CONCLUIDO	</t>
        </is>
      </c>
      <c r="D496" t="n">
        <v>12.2787</v>
      </c>
      <c r="E496" t="n">
        <v>8.140000000000001</v>
      </c>
      <c r="F496" t="n">
        <v>5.19</v>
      </c>
      <c r="G496" t="n">
        <v>38.95</v>
      </c>
      <c r="H496" t="n">
        <v>0.59</v>
      </c>
      <c r="I496" t="n">
        <v>8</v>
      </c>
      <c r="J496" t="n">
        <v>224.07</v>
      </c>
      <c r="K496" t="n">
        <v>56.13</v>
      </c>
      <c r="L496" t="n">
        <v>7.5</v>
      </c>
      <c r="M496" t="n">
        <v>6</v>
      </c>
      <c r="N496" t="n">
        <v>50.44</v>
      </c>
      <c r="O496" t="n">
        <v>27869.24</v>
      </c>
      <c r="P496" t="n">
        <v>72.81999999999999</v>
      </c>
      <c r="Q496" t="n">
        <v>202.81</v>
      </c>
      <c r="R496" t="n">
        <v>22.37</v>
      </c>
      <c r="S496" t="n">
        <v>13.89</v>
      </c>
      <c r="T496" t="n">
        <v>2543.95</v>
      </c>
      <c r="U496" t="n">
        <v>0.62</v>
      </c>
      <c r="V496" t="n">
        <v>0.74</v>
      </c>
      <c r="W496" t="n">
        <v>0.65</v>
      </c>
      <c r="X496" t="n">
        <v>0.16</v>
      </c>
      <c r="Y496" t="n">
        <v>1</v>
      </c>
      <c r="Z496" t="n">
        <v>10</v>
      </c>
    </row>
    <row r="497">
      <c r="A497" t="n">
        <v>27</v>
      </c>
      <c r="B497" t="n">
        <v>110</v>
      </c>
      <c r="C497" t="inlineStr">
        <is>
          <t xml:space="preserve">CONCLUIDO	</t>
        </is>
      </c>
      <c r="D497" t="n">
        <v>12.2871</v>
      </c>
      <c r="E497" t="n">
        <v>8.140000000000001</v>
      </c>
      <c r="F497" t="n">
        <v>5.19</v>
      </c>
      <c r="G497" t="n">
        <v>38.91</v>
      </c>
      <c r="H497" t="n">
        <v>0.61</v>
      </c>
      <c r="I497" t="n">
        <v>8</v>
      </c>
      <c r="J497" t="n">
        <v>224.49</v>
      </c>
      <c r="K497" t="n">
        <v>56.13</v>
      </c>
      <c r="L497" t="n">
        <v>7.75</v>
      </c>
      <c r="M497" t="n">
        <v>6</v>
      </c>
      <c r="N497" t="n">
        <v>50.61</v>
      </c>
      <c r="O497" t="n">
        <v>27920.73</v>
      </c>
      <c r="P497" t="n">
        <v>72.76000000000001</v>
      </c>
      <c r="Q497" t="n">
        <v>202.81</v>
      </c>
      <c r="R497" t="n">
        <v>22.24</v>
      </c>
      <c r="S497" t="n">
        <v>13.89</v>
      </c>
      <c r="T497" t="n">
        <v>2479.44</v>
      </c>
      <c r="U497" t="n">
        <v>0.62</v>
      </c>
      <c r="V497" t="n">
        <v>0.75</v>
      </c>
      <c r="W497" t="n">
        <v>0.65</v>
      </c>
      <c r="X497" t="n">
        <v>0.15</v>
      </c>
      <c r="Y497" t="n">
        <v>1</v>
      </c>
      <c r="Z497" t="n">
        <v>10</v>
      </c>
    </row>
    <row r="498">
      <c r="A498" t="n">
        <v>28</v>
      </c>
      <c r="B498" t="n">
        <v>110</v>
      </c>
      <c r="C498" t="inlineStr">
        <is>
          <t xml:space="preserve">CONCLUIDO	</t>
        </is>
      </c>
      <c r="D498" t="n">
        <v>12.309</v>
      </c>
      <c r="E498" t="n">
        <v>8.119999999999999</v>
      </c>
      <c r="F498" t="n">
        <v>5.17</v>
      </c>
      <c r="G498" t="n">
        <v>38.8</v>
      </c>
      <c r="H498" t="n">
        <v>0.63</v>
      </c>
      <c r="I498" t="n">
        <v>8</v>
      </c>
      <c r="J498" t="n">
        <v>224.9</v>
      </c>
      <c r="K498" t="n">
        <v>56.13</v>
      </c>
      <c r="L498" t="n">
        <v>8</v>
      </c>
      <c r="M498" t="n">
        <v>6</v>
      </c>
      <c r="N498" t="n">
        <v>50.78</v>
      </c>
      <c r="O498" t="n">
        <v>27972.28</v>
      </c>
      <c r="P498" t="n">
        <v>72.19</v>
      </c>
      <c r="Q498" t="n">
        <v>202.81</v>
      </c>
      <c r="R498" t="n">
        <v>21.87</v>
      </c>
      <c r="S498" t="n">
        <v>13.89</v>
      </c>
      <c r="T498" t="n">
        <v>2294.72</v>
      </c>
      <c r="U498" t="n">
        <v>0.64</v>
      </c>
      <c r="V498" t="n">
        <v>0.75</v>
      </c>
      <c r="W498" t="n">
        <v>0.65</v>
      </c>
      <c r="X498" t="n">
        <v>0.14</v>
      </c>
      <c r="Y498" t="n">
        <v>1</v>
      </c>
      <c r="Z498" t="n">
        <v>10</v>
      </c>
    </row>
    <row r="499">
      <c r="A499" t="n">
        <v>29</v>
      </c>
      <c r="B499" t="n">
        <v>110</v>
      </c>
      <c r="C499" t="inlineStr">
        <is>
          <t xml:space="preserve">CONCLUIDO	</t>
        </is>
      </c>
      <c r="D499" t="n">
        <v>12.306</v>
      </c>
      <c r="E499" t="n">
        <v>8.130000000000001</v>
      </c>
      <c r="F499" t="n">
        <v>5.18</v>
      </c>
      <c r="G499" t="n">
        <v>38.82</v>
      </c>
      <c r="H499" t="n">
        <v>0.65</v>
      </c>
      <c r="I499" t="n">
        <v>8</v>
      </c>
      <c r="J499" t="n">
        <v>225.32</v>
      </c>
      <c r="K499" t="n">
        <v>56.13</v>
      </c>
      <c r="L499" t="n">
        <v>8.25</v>
      </c>
      <c r="M499" t="n">
        <v>6</v>
      </c>
      <c r="N499" t="n">
        <v>50.95</v>
      </c>
      <c r="O499" t="n">
        <v>28023.89</v>
      </c>
      <c r="P499" t="n">
        <v>72.06999999999999</v>
      </c>
      <c r="Q499" t="n">
        <v>202.81</v>
      </c>
      <c r="R499" t="n">
        <v>21.91</v>
      </c>
      <c r="S499" t="n">
        <v>13.89</v>
      </c>
      <c r="T499" t="n">
        <v>2313.89</v>
      </c>
      <c r="U499" t="n">
        <v>0.63</v>
      </c>
      <c r="V499" t="n">
        <v>0.75</v>
      </c>
      <c r="W499" t="n">
        <v>0.65</v>
      </c>
      <c r="X499" t="n">
        <v>0.14</v>
      </c>
      <c r="Y499" t="n">
        <v>1</v>
      </c>
      <c r="Z499" t="n">
        <v>10</v>
      </c>
    </row>
    <row r="500">
      <c r="A500" t="n">
        <v>30</v>
      </c>
      <c r="B500" t="n">
        <v>110</v>
      </c>
      <c r="C500" t="inlineStr">
        <is>
          <t xml:space="preserve">CONCLUIDO	</t>
        </is>
      </c>
      <c r="D500" t="n">
        <v>12.3031</v>
      </c>
      <c r="E500" t="n">
        <v>8.130000000000001</v>
      </c>
      <c r="F500" t="n">
        <v>5.18</v>
      </c>
      <c r="G500" t="n">
        <v>38.83</v>
      </c>
      <c r="H500" t="n">
        <v>0.67</v>
      </c>
      <c r="I500" t="n">
        <v>8</v>
      </c>
      <c r="J500" t="n">
        <v>225.74</v>
      </c>
      <c r="K500" t="n">
        <v>56.13</v>
      </c>
      <c r="L500" t="n">
        <v>8.5</v>
      </c>
      <c r="M500" t="n">
        <v>6</v>
      </c>
      <c r="N500" t="n">
        <v>51.11</v>
      </c>
      <c r="O500" t="n">
        <v>28075.56</v>
      </c>
      <c r="P500" t="n">
        <v>71.91</v>
      </c>
      <c r="Q500" t="n">
        <v>202.82</v>
      </c>
      <c r="R500" t="n">
        <v>21.91</v>
      </c>
      <c r="S500" t="n">
        <v>13.89</v>
      </c>
      <c r="T500" t="n">
        <v>2314.57</v>
      </c>
      <c r="U500" t="n">
        <v>0.63</v>
      </c>
      <c r="V500" t="n">
        <v>0.75</v>
      </c>
      <c r="W500" t="n">
        <v>0.65</v>
      </c>
      <c r="X500" t="n">
        <v>0.14</v>
      </c>
      <c r="Y500" t="n">
        <v>1</v>
      </c>
      <c r="Z500" t="n">
        <v>10</v>
      </c>
    </row>
    <row r="501">
      <c r="A501" t="n">
        <v>31</v>
      </c>
      <c r="B501" t="n">
        <v>110</v>
      </c>
      <c r="C501" t="inlineStr">
        <is>
          <t xml:space="preserve">CONCLUIDO	</t>
        </is>
      </c>
      <c r="D501" t="n">
        <v>12.3941</v>
      </c>
      <c r="E501" t="n">
        <v>8.07</v>
      </c>
      <c r="F501" t="n">
        <v>5.16</v>
      </c>
      <c r="G501" t="n">
        <v>44.23</v>
      </c>
      <c r="H501" t="n">
        <v>0.6899999999999999</v>
      </c>
      <c r="I501" t="n">
        <v>7</v>
      </c>
      <c r="J501" t="n">
        <v>226.16</v>
      </c>
      <c r="K501" t="n">
        <v>56.13</v>
      </c>
      <c r="L501" t="n">
        <v>8.75</v>
      </c>
      <c r="M501" t="n">
        <v>5</v>
      </c>
      <c r="N501" t="n">
        <v>51.28</v>
      </c>
      <c r="O501" t="n">
        <v>28127.29</v>
      </c>
      <c r="P501" t="n">
        <v>71.52</v>
      </c>
      <c r="Q501" t="n">
        <v>202.85</v>
      </c>
      <c r="R501" t="n">
        <v>21.48</v>
      </c>
      <c r="S501" t="n">
        <v>13.89</v>
      </c>
      <c r="T501" t="n">
        <v>2102.59</v>
      </c>
      <c r="U501" t="n">
        <v>0.65</v>
      </c>
      <c r="V501" t="n">
        <v>0.75</v>
      </c>
      <c r="W501" t="n">
        <v>0.65</v>
      </c>
      <c r="X501" t="n">
        <v>0.12</v>
      </c>
      <c r="Y501" t="n">
        <v>1</v>
      </c>
      <c r="Z501" t="n">
        <v>10</v>
      </c>
    </row>
    <row r="502">
      <c r="A502" t="n">
        <v>32</v>
      </c>
      <c r="B502" t="n">
        <v>110</v>
      </c>
      <c r="C502" t="inlineStr">
        <is>
          <t xml:space="preserve">CONCLUIDO	</t>
        </is>
      </c>
      <c r="D502" t="n">
        <v>12.4061</v>
      </c>
      <c r="E502" t="n">
        <v>8.06</v>
      </c>
      <c r="F502" t="n">
        <v>5.15</v>
      </c>
      <c r="G502" t="n">
        <v>44.16</v>
      </c>
      <c r="H502" t="n">
        <v>0.71</v>
      </c>
      <c r="I502" t="n">
        <v>7</v>
      </c>
      <c r="J502" t="n">
        <v>226.58</v>
      </c>
      <c r="K502" t="n">
        <v>56.13</v>
      </c>
      <c r="L502" t="n">
        <v>9</v>
      </c>
      <c r="M502" t="n">
        <v>5</v>
      </c>
      <c r="N502" t="n">
        <v>51.45</v>
      </c>
      <c r="O502" t="n">
        <v>28179.08</v>
      </c>
      <c r="P502" t="n">
        <v>71.51000000000001</v>
      </c>
      <c r="Q502" t="n">
        <v>202.81</v>
      </c>
      <c r="R502" t="n">
        <v>21.04</v>
      </c>
      <c r="S502" t="n">
        <v>13.89</v>
      </c>
      <c r="T502" t="n">
        <v>1886.85</v>
      </c>
      <c r="U502" t="n">
        <v>0.66</v>
      </c>
      <c r="V502" t="n">
        <v>0.75</v>
      </c>
      <c r="W502" t="n">
        <v>0.65</v>
      </c>
      <c r="X502" t="n">
        <v>0.11</v>
      </c>
      <c r="Y502" t="n">
        <v>1</v>
      </c>
      <c r="Z502" t="n">
        <v>10</v>
      </c>
    </row>
    <row r="503">
      <c r="A503" t="n">
        <v>33</v>
      </c>
      <c r="B503" t="n">
        <v>110</v>
      </c>
      <c r="C503" t="inlineStr">
        <is>
          <t xml:space="preserve">CONCLUIDO	</t>
        </is>
      </c>
      <c r="D503" t="n">
        <v>12.4005</v>
      </c>
      <c r="E503" t="n">
        <v>8.06</v>
      </c>
      <c r="F503" t="n">
        <v>5.16</v>
      </c>
      <c r="G503" t="n">
        <v>44.19</v>
      </c>
      <c r="H503" t="n">
        <v>0.72</v>
      </c>
      <c r="I503" t="n">
        <v>7</v>
      </c>
      <c r="J503" t="n">
        <v>227</v>
      </c>
      <c r="K503" t="n">
        <v>56.13</v>
      </c>
      <c r="L503" t="n">
        <v>9.25</v>
      </c>
      <c r="M503" t="n">
        <v>5</v>
      </c>
      <c r="N503" t="n">
        <v>51.62</v>
      </c>
      <c r="O503" t="n">
        <v>28230.92</v>
      </c>
      <c r="P503" t="n">
        <v>71.52</v>
      </c>
      <c r="Q503" t="n">
        <v>202.81</v>
      </c>
      <c r="R503" t="n">
        <v>21.29</v>
      </c>
      <c r="S503" t="n">
        <v>13.89</v>
      </c>
      <c r="T503" t="n">
        <v>2011.57</v>
      </c>
      <c r="U503" t="n">
        <v>0.65</v>
      </c>
      <c r="V503" t="n">
        <v>0.75</v>
      </c>
      <c r="W503" t="n">
        <v>0.65</v>
      </c>
      <c r="X503" t="n">
        <v>0.12</v>
      </c>
      <c r="Y503" t="n">
        <v>1</v>
      </c>
      <c r="Z503" t="n">
        <v>10</v>
      </c>
    </row>
    <row r="504">
      <c r="A504" t="n">
        <v>34</v>
      </c>
      <c r="B504" t="n">
        <v>110</v>
      </c>
      <c r="C504" t="inlineStr">
        <is>
          <t xml:space="preserve">CONCLUIDO	</t>
        </is>
      </c>
      <c r="D504" t="n">
        <v>12.3835</v>
      </c>
      <c r="E504" t="n">
        <v>8.08</v>
      </c>
      <c r="F504" t="n">
        <v>5.17</v>
      </c>
      <c r="G504" t="n">
        <v>44.29</v>
      </c>
      <c r="H504" t="n">
        <v>0.74</v>
      </c>
      <c r="I504" t="n">
        <v>7</v>
      </c>
      <c r="J504" t="n">
        <v>227.42</v>
      </c>
      <c r="K504" t="n">
        <v>56.13</v>
      </c>
      <c r="L504" t="n">
        <v>9.5</v>
      </c>
      <c r="M504" t="n">
        <v>5</v>
      </c>
      <c r="N504" t="n">
        <v>51.8</v>
      </c>
      <c r="O504" t="n">
        <v>28282.83</v>
      </c>
      <c r="P504" t="n">
        <v>71.56</v>
      </c>
      <c r="Q504" t="n">
        <v>202.81</v>
      </c>
      <c r="R504" t="n">
        <v>21.65</v>
      </c>
      <c r="S504" t="n">
        <v>13.89</v>
      </c>
      <c r="T504" t="n">
        <v>2190.83</v>
      </c>
      <c r="U504" t="n">
        <v>0.64</v>
      </c>
      <c r="V504" t="n">
        <v>0.75</v>
      </c>
      <c r="W504" t="n">
        <v>0.65</v>
      </c>
      <c r="X504" t="n">
        <v>0.13</v>
      </c>
      <c r="Y504" t="n">
        <v>1</v>
      </c>
      <c r="Z504" t="n">
        <v>10</v>
      </c>
    </row>
    <row r="505">
      <c r="A505" t="n">
        <v>35</v>
      </c>
      <c r="B505" t="n">
        <v>110</v>
      </c>
      <c r="C505" t="inlineStr">
        <is>
          <t xml:space="preserve">CONCLUIDO	</t>
        </is>
      </c>
      <c r="D505" t="n">
        <v>12.3924</v>
      </c>
      <c r="E505" t="n">
        <v>8.07</v>
      </c>
      <c r="F505" t="n">
        <v>5.16</v>
      </c>
      <c r="G505" t="n">
        <v>44.24</v>
      </c>
      <c r="H505" t="n">
        <v>0.76</v>
      </c>
      <c r="I505" t="n">
        <v>7</v>
      </c>
      <c r="J505" t="n">
        <v>227.84</v>
      </c>
      <c r="K505" t="n">
        <v>56.13</v>
      </c>
      <c r="L505" t="n">
        <v>9.75</v>
      </c>
      <c r="M505" t="n">
        <v>5</v>
      </c>
      <c r="N505" t="n">
        <v>51.97</v>
      </c>
      <c r="O505" t="n">
        <v>28334.8</v>
      </c>
      <c r="P505" t="n">
        <v>71.18000000000001</v>
      </c>
      <c r="Q505" t="n">
        <v>202.82</v>
      </c>
      <c r="R505" t="n">
        <v>21.45</v>
      </c>
      <c r="S505" t="n">
        <v>13.89</v>
      </c>
      <c r="T505" t="n">
        <v>2089.67</v>
      </c>
      <c r="U505" t="n">
        <v>0.65</v>
      </c>
      <c r="V505" t="n">
        <v>0.75</v>
      </c>
      <c r="W505" t="n">
        <v>0.65</v>
      </c>
      <c r="X505" t="n">
        <v>0.12</v>
      </c>
      <c r="Y505" t="n">
        <v>1</v>
      </c>
      <c r="Z505" t="n">
        <v>10</v>
      </c>
    </row>
    <row r="506">
      <c r="A506" t="n">
        <v>36</v>
      </c>
      <c r="B506" t="n">
        <v>110</v>
      </c>
      <c r="C506" t="inlineStr">
        <is>
          <t xml:space="preserve">CONCLUIDO	</t>
        </is>
      </c>
      <c r="D506" t="n">
        <v>12.3843</v>
      </c>
      <c r="E506" t="n">
        <v>8.07</v>
      </c>
      <c r="F506" t="n">
        <v>5.17</v>
      </c>
      <c r="G506" t="n">
        <v>44.28</v>
      </c>
      <c r="H506" t="n">
        <v>0.78</v>
      </c>
      <c r="I506" t="n">
        <v>7</v>
      </c>
      <c r="J506" t="n">
        <v>228.27</v>
      </c>
      <c r="K506" t="n">
        <v>56.13</v>
      </c>
      <c r="L506" t="n">
        <v>10</v>
      </c>
      <c r="M506" t="n">
        <v>5</v>
      </c>
      <c r="N506" t="n">
        <v>52.14</v>
      </c>
      <c r="O506" t="n">
        <v>28386.82</v>
      </c>
      <c r="P506" t="n">
        <v>70.92</v>
      </c>
      <c r="Q506" t="n">
        <v>202.82</v>
      </c>
      <c r="R506" t="n">
        <v>21.67</v>
      </c>
      <c r="S506" t="n">
        <v>13.89</v>
      </c>
      <c r="T506" t="n">
        <v>2201.3</v>
      </c>
      <c r="U506" t="n">
        <v>0.64</v>
      </c>
      <c r="V506" t="n">
        <v>0.75</v>
      </c>
      <c r="W506" t="n">
        <v>0.65</v>
      </c>
      <c r="X506" t="n">
        <v>0.13</v>
      </c>
      <c r="Y506" t="n">
        <v>1</v>
      </c>
      <c r="Z506" t="n">
        <v>10</v>
      </c>
    </row>
    <row r="507">
      <c r="A507" t="n">
        <v>37</v>
      </c>
      <c r="B507" t="n">
        <v>110</v>
      </c>
      <c r="C507" t="inlineStr">
        <is>
          <t xml:space="preserve">CONCLUIDO	</t>
        </is>
      </c>
      <c r="D507" t="n">
        <v>12.4983</v>
      </c>
      <c r="E507" t="n">
        <v>8</v>
      </c>
      <c r="F507" t="n">
        <v>5.13</v>
      </c>
      <c r="G507" t="n">
        <v>51.35</v>
      </c>
      <c r="H507" t="n">
        <v>0.8</v>
      </c>
      <c r="I507" t="n">
        <v>6</v>
      </c>
      <c r="J507" t="n">
        <v>228.69</v>
      </c>
      <c r="K507" t="n">
        <v>56.13</v>
      </c>
      <c r="L507" t="n">
        <v>10.25</v>
      </c>
      <c r="M507" t="n">
        <v>4</v>
      </c>
      <c r="N507" t="n">
        <v>52.31</v>
      </c>
      <c r="O507" t="n">
        <v>28438.91</v>
      </c>
      <c r="P507" t="n">
        <v>70.34999999999999</v>
      </c>
      <c r="Q507" t="n">
        <v>202.84</v>
      </c>
      <c r="R507" t="n">
        <v>20.67</v>
      </c>
      <c r="S507" t="n">
        <v>13.89</v>
      </c>
      <c r="T507" t="n">
        <v>1703.34</v>
      </c>
      <c r="U507" t="n">
        <v>0.67</v>
      </c>
      <c r="V507" t="n">
        <v>0.75</v>
      </c>
      <c r="W507" t="n">
        <v>0.65</v>
      </c>
      <c r="X507" t="n">
        <v>0.1</v>
      </c>
      <c r="Y507" t="n">
        <v>1</v>
      </c>
      <c r="Z507" t="n">
        <v>10</v>
      </c>
    </row>
    <row r="508">
      <c r="A508" t="n">
        <v>38</v>
      </c>
      <c r="B508" t="n">
        <v>110</v>
      </c>
      <c r="C508" t="inlineStr">
        <is>
          <t xml:space="preserve">CONCLUIDO	</t>
        </is>
      </c>
      <c r="D508" t="n">
        <v>12.4913</v>
      </c>
      <c r="E508" t="n">
        <v>8.01</v>
      </c>
      <c r="F508" t="n">
        <v>5.14</v>
      </c>
      <c r="G508" t="n">
        <v>51.39</v>
      </c>
      <c r="H508" t="n">
        <v>0.8100000000000001</v>
      </c>
      <c r="I508" t="n">
        <v>6</v>
      </c>
      <c r="J508" t="n">
        <v>229.11</v>
      </c>
      <c r="K508" t="n">
        <v>56.13</v>
      </c>
      <c r="L508" t="n">
        <v>10.5</v>
      </c>
      <c r="M508" t="n">
        <v>4</v>
      </c>
      <c r="N508" t="n">
        <v>52.48</v>
      </c>
      <c r="O508" t="n">
        <v>28491.06</v>
      </c>
      <c r="P508" t="n">
        <v>70.36</v>
      </c>
      <c r="Q508" t="n">
        <v>202.83</v>
      </c>
      <c r="R508" t="n">
        <v>20.77</v>
      </c>
      <c r="S508" t="n">
        <v>13.89</v>
      </c>
      <c r="T508" t="n">
        <v>1756.22</v>
      </c>
      <c r="U508" t="n">
        <v>0.67</v>
      </c>
      <c r="V508" t="n">
        <v>0.75</v>
      </c>
      <c r="W508" t="n">
        <v>0.65</v>
      </c>
      <c r="X508" t="n">
        <v>0.1</v>
      </c>
      <c r="Y508" t="n">
        <v>1</v>
      </c>
      <c r="Z508" t="n">
        <v>10</v>
      </c>
    </row>
    <row r="509">
      <c r="A509" t="n">
        <v>39</v>
      </c>
      <c r="B509" t="n">
        <v>110</v>
      </c>
      <c r="C509" t="inlineStr">
        <is>
          <t xml:space="preserve">CONCLUIDO	</t>
        </is>
      </c>
      <c r="D509" t="n">
        <v>12.497</v>
      </c>
      <c r="E509" t="n">
        <v>8</v>
      </c>
      <c r="F509" t="n">
        <v>5.14</v>
      </c>
      <c r="G509" t="n">
        <v>51.36</v>
      </c>
      <c r="H509" t="n">
        <v>0.83</v>
      </c>
      <c r="I509" t="n">
        <v>6</v>
      </c>
      <c r="J509" t="n">
        <v>229.53</v>
      </c>
      <c r="K509" t="n">
        <v>56.13</v>
      </c>
      <c r="L509" t="n">
        <v>10.75</v>
      </c>
      <c r="M509" t="n">
        <v>4</v>
      </c>
      <c r="N509" t="n">
        <v>52.66</v>
      </c>
      <c r="O509" t="n">
        <v>28543.27</v>
      </c>
      <c r="P509" t="n">
        <v>70.22</v>
      </c>
      <c r="Q509" t="n">
        <v>202.81</v>
      </c>
      <c r="R509" t="n">
        <v>20.79</v>
      </c>
      <c r="S509" t="n">
        <v>13.89</v>
      </c>
      <c r="T509" t="n">
        <v>1767.18</v>
      </c>
      <c r="U509" t="n">
        <v>0.67</v>
      </c>
      <c r="V509" t="n">
        <v>0.75</v>
      </c>
      <c r="W509" t="n">
        <v>0.64</v>
      </c>
      <c r="X509" t="n">
        <v>0.1</v>
      </c>
      <c r="Y509" t="n">
        <v>1</v>
      </c>
      <c r="Z509" t="n">
        <v>10</v>
      </c>
    </row>
    <row r="510">
      <c r="A510" t="n">
        <v>40</v>
      </c>
      <c r="B510" t="n">
        <v>110</v>
      </c>
      <c r="C510" t="inlineStr">
        <is>
          <t xml:space="preserve">CONCLUIDO	</t>
        </is>
      </c>
      <c r="D510" t="n">
        <v>12.5074</v>
      </c>
      <c r="E510" t="n">
        <v>8</v>
      </c>
      <c r="F510" t="n">
        <v>5.13</v>
      </c>
      <c r="G510" t="n">
        <v>51.29</v>
      </c>
      <c r="H510" t="n">
        <v>0.85</v>
      </c>
      <c r="I510" t="n">
        <v>6</v>
      </c>
      <c r="J510" t="n">
        <v>229.96</v>
      </c>
      <c r="K510" t="n">
        <v>56.13</v>
      </c>
      <c r="L510" t="n">
        <v>11</v>
      </c>
      <c r="M510" t="n">
        <v>4</v>
      </c>
      <c r="N510" t="n">
        <v>52.83</v>
      </c>
      <c r="O510" t="n">
        <v>28595.54</v>
      </c>
      <c r="P510" t="n">
        <v>70.01000000000001</v>
      </c>
      <c r="Q510" t="n">
        <v>202.81</v>
      </c>
      <c r="R510" t="n">
        <v>20.47</v>
      </c>
      <c r="S510" t="n">
        <v>13.89</v>
      </c>
      <c r="T510" t="n">
        <v>1604.18</v>
      </c>
      <c r="U510" t="n">
        <v>0.68</v>
      </c>
      <c r="V510" t="n">
        <v>0.75</v>
      </c>
      <c r="W510" t="n">
        <v>0.65</v>
      </c>
      <c r="X510" t="n">
        <v>0.09</v>
      </c>
      <c r="Y510" t="n">
        <v>1</v>
      </c>
      <c r="Z510" t="n">
        <v>10</v>
      </c>
    </row>
    <row r="511">
      <c r="A511" t="n">
        <v>41</v>
      </c>
      <c r="B511" t="n">
        <v>110</v>
      </c>
      <c r="C511" t="inlineStr">
        <is>
          <t xml:space="preserve">CONCLUIDO	</t>
        </is>
      </c>
      <c r="D511" t="n">
        <v>12.4974</v>
      </c>
      <c r="E511" t="n">
        <v>8</v>
      </c>
      <c r="F511" t="n">
        <v>5.14</v>
      </c>
      <c r="G511" t="n">
        <v>51.36</v>
      </c>
      <c r="H511" t="n">
        <v>0.87</v>
      </c>
      <c r="I511" t="n">
        <v>6</v>
      </c>
      <c r="J511" t="n">
        <v>230.38</v>
      </c>
      <c r="K511" t="n">
        <v>56.13</v>
      </c>
      <c r="L511" t="n">
        <v>11.25</v>
      </c>
      <c r="M511" t="n">
        <v>4</v>
      </c>
      <c r="N511" t="n">
        <v>53</v>
      </c>
      <c r="O511" t="n">
        <v>28647.87</v>
      </c>
      <c r="P511" t="n">
        <v>69.95</v>
      </c>
      <c r="Q511" t="n">
        <v>202.82</v>
      </c>
      <c r="R511" t="n">
        <v>20.7</v>
      </c>
      <c r="S511" t="n">
        <v>13.89</v>
      </c>
      <c r="T511" t="n">
        <v>1720.99</v>
      </c>
      <c r="U511" t="n">
        <v>0.67</v>
      </c>
      <c r="V511" t="n">
        <v>0.75</v>
      </c>
      <c r="W511" t="n">
        <v>0.65</v>
      </c>
      <c r="X511" t="n">
        <v>0.1</v>
      </c>
      <c r="Y511" t="n">
        <v>1</v>
      </c>
      <c r="Z511" t="n">
        <v>10</v>
      </c>
    </row>
    <row r="512">
      <c r="A512" t="n">
        <v>42</v>
      </c>
      <c r="B512" t="n">
        <v>110</v>
      </c>
      <c r="C512" t="inlineStr">
        <is>
          <t xml:space="preserve">CONCLUIDO	</t>
        </is>
      </c>
      <c r="D512" t="n">
        <v>12.4944</v>
      </c>
      <c r="E512" t="n">
        <v>8</v>
      </c>
      <c r="F512" t="n">
        <v>5.14</v>
      </c>
      <c r="G512" t="n">
        <v>51.38</v>
      </c>
      <c r="H512" t="n">
        <v>0.89</v>
      </c>
      <c r="I512" t="n">
        <v>6</v>
      </c>
      <c r="J512" t="n">
        <v>230.81</v>
      </c>
      <c r="K512" t="n">
        <v>56.13</v>
      </c>
      <c r="L512" t="n">
        <v>11.5</v>
      </c>
      <c r="M512" t="n">
        <v>4</v>
      </c>
      <c r="N512" t="n">
        <v>53.18</v>
      </c>
      <c r="O512" t="n">
        <v>28700.26</v>
      </c>
      <c r="P512" t="n">
        <v>69.86</v>
      </c>
      <c r="Q512" t="n">
        <v>202.81</v>
      </c>
      <c r="R512" t="n">
        <v>20.72</v>
      </c>
      <c r="S512" t="n">
        <v>13.89</v>
      </c>
      <c r="T512" t="n">
        <v>1727.46</v>
      </c>
      <c r="U512" t="n">
        <v>0.67</v>
      </c>
      <c r="V512" t="n">
        <v>0.75</v>
      </c>
      <c r="W512" t="n">
        <v>0.65</v>
      </c>
      <c r="X512" t="n">
        <v>0.1</v>
      </c>
      <c r="Y512" t="n">
        <v>1</v>
      </c>
      <c r="Z512" t="n">
        <v>10</v>
      </c>
    </row>
    <row r="513">
      <c r="A513" t="n">
        <v>43</v>
      </c>
      <c r="B513" t="n">
        <v>110</v>
      </c>
      <c r="C513" t="inlineStr">
        <is>
          <t xml:space="preserve">CONCLUIDO	</t>
        </is>
      </c>
      <c r="D513" t="n">
        <v>12.4913</v>
      </c>
      <c r="E513" t="n">
        <v>8.01</v>
      </c>
      <c r="F513" t="n">
        <v>5.14</v>
      </c>
      <c r="G513" t="n">
        <v>51.39</v>
      </c>
      <c r="H513" t="n">
        <v>0.9</v>
      </c>
      <c r="I513" t="n">
        <v>6</v>
      </c>
      <c r="J513" t="n">
        <v>231.23</v>
      </c>
      <c r="K513" t="n">
        <v>56.13</v>
      </c>
      <c r="L513" t="n">
        <v>11.75</v>
      </c>
      <c r="M513" t="n">
        <v>4</v>
      </c>
      <c r="N513" t="n">
        <v>53.36</v>
      </c>
      <c r="O513" t="n">
        <v>28752.71</v>
      </c>
      <c r="P513" t="n">
        <v>69.84</v>
      </c>
      <c r="Q513" t="n">
        <v>202.81</v>
      </c>
      <c r="R513" t="n">
        <v>20.81</v>
      </c>
      <c r="S513" t="n">
        <v>13.89</v>
      </c>
      <c r="T513" t="n">
        <v>1776.18</v>
      </c>
      <c r="U513" t="n">
        <v>0.67</v>
      </c>
      <c r="V513" t="n">
        <v>0.75</v>
      </c>
      <c r="W513" t="n">
        <v>0.65</v>
      </c>
      <c r="X513" t="n">
        <v>0.1</v>
      </c>
      <c r="Y513" t="n">
        <v>1</v>
      </c>
      <c r="Z513" t="n">
        <v>10</v>
      </c>
    </row>
    <row r="514">
      <c r="A514" t="n">
        <v>44</v>
      </c>
      <c r="B514" t="n">
        <v>110</v>
      </c>
      <c r="C514" t="inlineStr">
        <is>
          <t xml:space="preserve">CONCLUIDO	</t>
        </is>
      </c>
      <c r="D514" t="n">
        <v>12.4991</v>
      </c>
      <c r="E514" t="n">
        <v>8</v>
      </c>
      <c r="F514" t="n">
        <v>5.13</v>
      </c>
      <c r="G514" t="n">
        <v>51.34</v>
      </c>
      <c r="H514" t="n">
        <v>0.92</v>
      </c>
      <c r="I514" t="n">
        <v>6</v>
      </c>
      <c r="J514" t="n">
        <v>231.66</v>
      </c>
      <c r="K514" t="n">
        <v>56.13</v>
      </c>
      <c r="L514" t="n">
        <v>12</v>
      </c>
      <c r="M514" t="n">
        <v>4</v>
      </c>
      <c r="N514" t="n">
        <v>53.53</v>
      </c>
      <c r="O514" t="n">
        <v>28805.23</v>
      </c>
      <c r="P514" t="n">
        <v>69.47</v>
      </c>
      <c r="Q514" t="n">
        <v>202.81</v>
      </c>
      <c r="R514" t="n">
        <v>20.71</v>
      </c>
      <c r="S514" t="n">
        <v>13.89</v>
      </c>
      <c r="T514" t="n">
        <v>1727.01</v>
      </c>
      <c r="U514" t="n">
        <v>0.67</v>
      </c>
      <c r="V514" t="n">
        <v>0.75</v>
      </c>
      <c r="W514" t="n">
        <v>0.64</v>
      </c>
      <c r="X514" t="n">
        <v>0.1</v>
      </c>
      <c r="Y514" t="n">
        <v>1</v>
      </c>
      <c r="Z514" t="n">
        <v>10</v>
      </c>
    </row>
    <row r="515">
      <c r="A515" t="n">
        <v>45</v>
      </c>
      <c r="B515" t="n">
        <v>110</v>
      </c>
      <c r="C515" t="inlineStr">
        <is>
          <t xml:space="preserve">CONCLUIDO	</t>
        </is>
      </c>
      <c r="D515" t="n">
        <v>12.4922</v>
      </c>
      <c r="E515" t="n">
        <v>8.01</v>
      </c>
      <c r="F515" t="n">
        <v>5.14</v>
      </c>
      <c r="G515" t="n">
        <v>51.39</v>
      </c>
      <c r="H515" t="n">
        <v>0.9399999999999999</v>
      </c>
      <c r="I515" t="n">
        <v>6</v>
      </c>
      <c r="J515" t="n">
        <v>232.08</v>
      </c>
      <c r="K515" t="n">
        <v>56.13</v>
      </c>
      <c r="L515" t="n">
        <v>12.25</v>
      </c>
      <c r="M515" t="n">
        <v>4</v>
      </c>
      <c r="N515" t="n">
        <v>53.71</v>
      </c>
      <c r="O515" t="n">
        <v>28857.81</v>
      </c>
      <c r="P515" t="n">
        <v>69.33</v>
      </c>
      <c r="Q515" t="n">
        <v>202.81</v>
      </c>
      <c r="R515" t="n">
        <v>20.83</v>
      </c>
      <c r="S515" t="n">
        <v>13.89</v>
      </c>
      <c r="T515" t="n">
        <v>1784.64</v>
      </c>
      <c r="U515" t="n">
        <v>0.67</v>
      </c>
      <c r="V515" t="n">
        <v>0.75</v>
      </c>
      <c r="W515" t="n">
        <v>0.65</v>
      </c>
      <c r="X515" t="n">
        <v>0.1</v>
      </c>
      <c r="Y515" t="n">
        <v>1</v>
      </c>
      <c r="Z515" t="n">
        <v>10</v>
      </c>
    </row>
    <row r="516">
      <c r="A516" t="n">
        <v>46</v>
      </c>
      <c r="B516" t="n">
        <v>110</v>
      </c>
      <c r="C516" t="inlineStr">
        <is>
          <t xml:space="preserve">CONCLUIDO	</t>
        </is>
      </c>
      <c r="D516" t="n">
        <v>12.5791</v>
      </c>
      <c r="E516" t="n">
        <v>7.95</v>
      </c>
      <c r="F516" t="n">
        <v>5.13</v>
      </c>
      <c r="G516" t="n">
        <v>61.51</v>
      </c>
      <c r="H516" t="n">
        <v>0.96</v>
      </c>
      <c r="I516" t="n">
        <v>5</v>
      </c>
      <c r="J516" t="n">
        <v>232.51</v>
      </c>
      <c r="K516" t="n">
        <v>56.13</v>
      </c>
      <c r="L516" t="n">
        <v>12.5</v>
      </c>
      <c r="M516" t="n">
        <v>3</v>
      </c>
      <c r="N516" t="n">
        <v>53.88</v>
      </c>
      <c r="O516" t="n">
        <v>28910.45</v>
      </c>
      <c r="P516" t="n">
        <v>69</v>
      </c>
      <c r="Q516" t="n">
        <v>202.81</v>
      </c>
      <c r="R516" t="n">
        <v>20.28</v>
      </c>
      <c r="S516" t="n">
        <v>13.89</v>
      </c>
      <c r="T516" t="n">
        <v>1515.39</v>
      </c>
      <c r="U516" t="n">
        <v>0.68</v>
      </c>
      <c r="V516" t="n">
        <v>0.75</v>
      </c>
      <c r="W516" t="n">
        <v>0.65</v>
      </c>
      <c r="X516" t="n">
        <v>0.09</v>
      </c>
      <c r="Y516" t="n">
        <v>1</v>
      </c>
      <c r="Z516" t="n">
        <v>10</v>
      </c>
    </row>
    <row r="517">
      <c r="A517" t="n">
        <v>47</v>
      </c>
      <c r="B517" t="n">
        <v>110</v>
      </c>
      <c r="C517" t="inlineStr">
        <is>
          <t xml:space="preserve">CONCLUIDO	</t>
        </is>
      </c>
      <c r="D517" t="n">
        <v>12.5865</v>
      </c>
      <c r="E517" t="n">
        <v>7.94</v>
      </c>
      <c r="F517" t="n">
        <v>5.12</v>
      </c>
      <c r="G517" t="n">
        <v>61.45</v>
      </c>
      <c r="H517" t="n">
        <v>0.97</v>
      </c>
      <c r="I517" t="n">
        <v>5</v>
      </c>
      <c r="J517" t="n">
        <v>232.94</v>
      </c>
      <c r="K517" t="n">
        <v>56.13</v>
      </c>
      <c r="L517" t="n">
        <v>12.75</v>
      </c>
      <c r="M517" t="n">
        <v>3</v>
      </c>
      <c r="N517" t="n">
        <v>54.06</v>
      </c>
      <c r="O517" t="n">
        <v>28963.15</v>
      </c>
      <c r="P517" t="n">
        <v>68.84</v>
      </c>
      <c r="Q517" t="n">
        <v>202.81</v>
      </c>
      <c r="R517" t="n">
        <v>20.2</v>
      </c>
      <c r="S517" t="n">
        <v>13.89</v>
      </c>
      <c r="T517" t="n">
        <v>1473.32</v>
      </c>
      <c r="U517" t="n">
        <v>0.6899999999999999</v>
      </c>
      <c r="V517" t="n">
        <v>0.76</v>
      </c>
      <c r="W517" t="n">
        <v>0.65</v>
      </c>
      <c r="X517" t="n">
        <v>0.08</v>
      </c>
      <c r="Y517" t="n">
        <v>1</v>
      </c>
      <c r="Z517" t="n">
        <v>10</v>
      </c>
    </row>
    <row r="518">
      <c r="A518" t="n">
        <v>48</v>
      </c>
      <c r="B518" t="n">
        <v>110</v>
      </c>
      <c r="C518" t="inlineStr">
        <is>
          <t xml:space="preserve">CONCLUIDO	</t>
        </is>
      </c>
      <c r="D518" t="n">
        <v>12.5874</v>
      </c>
      <c r="E518" t="n">
        <v>7.94</v>
      </c>
      <c r="F518" t="n">
        <v>5.12</v>
      </c>
      <c r="G518" t="n">
        <v>61.45</v>
      </c>
      <c r="H518" t="n">
        <v>0.99</v>
      </c>
      <c r="I518" t="n">
        <v>5</v>
      </c>
      <c r="J518" t="n">
        <v>233.37</v>
      </c>
      <c r="K518" t="n">
        <v>56.13</v>
      </c>
      <c r="L518" t="n">
        <v>13</v>
      </c>
      <c r="M518" t="n">
        <v>3</v>
      </c>
      <c r="N518" t="n">
        <v>54.24</v>
      </c>
      <c r="O518" t="n">
        <v>29015.91</v>
      </c>
      <c r="P518" t="n">
        <v>68.59999999999999</v>
      </c>
      <c r="Q518" t="n">
        <v>202.81</v>
      </c>
      <c r="R518" t="n">
        <v>20.24</v>
      </c>
      <c r="S518" t="n">
        <v>13.89</v>
      </c>
      <c r="T518" t="n">
        <v>1495.55</v>
      </c>
      <c r="U518" t="n">
        <v>0.6899999999999999</v>
      </c>
      <c r="V518" t="n">
        <v>0.76</v>
      </c>
      <c r="W518" t="n">
        <v>0.64</v>
      </c>
      <c r="X518" t="n">
        <v>0.08</v>
      </c>
      <c r="Y518" t="n">
        <v>1</v>
      </c>
      <c r="Z518" t="n">
        <v>10</v>
      </c>
    </row>
    <row r="519">
      <c r="A519" t="n">
        <v>49</v>
      </c>
      <c r="B519" t="n">
        <v>110</v>
      </c>
      <c r="C519" t="inlineStr">
        <is>
          <t xml:space="preserve">CONCLUIDO	</t>
        </is>
      </c>
      <c r="D519" t="n">
        <v>12.5901</v>
      </c>
      <c r="E519" t="n">
        <v>7.94</v>
      </c>
      <c r="F519" t="n">
        <v>5.12</v>
      </c>
      <c r="G519" t="n">
        <v>61.43</v>
      </c>
      <c r="H519" t="n">
        <v>1.01</v>
      </c>
      <c r="I519" t="n">
        <v>5</v>
      </c>
      <c r="J519" t="n">
        <v>233.79</v>
      </c>
      <c r="K519" t="n">
        <v>56.13</v>
      </c>
      <c r="L519" t="n">
        <v>13.25</v>
      </c>
      <c r="M519" t="n">
        <v>3</v>
      </c>
      <c r="N519" t="n">
        <v>54.42</v>
      </c>
      <c r="O519" t="n">
        <v>29068.74</v>
      </c>
      <c r="P519" t="n">
        <v>68.56999999999999</v>
      </c>
      <c r="Q519" t="n">
        <v>202.81</v>
      </c>
      <c r="R519" t="n">
        <v>20.17</v>
      </c>
      <c r="S519" t="n">
        <v>13.89</v>
      </c>
      <c r="T519" t="n">
        <v>1458.19</v>
      </c>
      <c r="U519" t="n">
        <v>0.6899999999999999</v>
      </c>
      <c r="V519" t="n">
        <v>0.76</v>
      </c>
      <c r="W519" t="n">
        <v>0.65</v>
      </c>
      <c r="X519" t="n">
        <v>0.08</v>
      </c>
      <c r="Y519" t="n">
        <v>1</v>
      </c>
      <c r="Z519" t="n">
        <v>10</v>
      </c>
    </row>
    <row r="520">
      <c r="A520" t="n">
        <v>50</v>
      </c>
      <c r="B520" t="n">
        <v>110</v>
      </c>
      <c r="C520" t="inlineStr">
        <is>
          <t xml:space="preserve">CONCLUIDO	</t>
        </is>
      </c>
      <c r="D520" t="n">
        <v>12.5874</v>
      </c>
      <c r="E520" t="n">
        <v>7.94</v>
      </c>
      <c r="F520" t="n">
        <v>5.12</v>
      </c>
      <c r="G520" t="n">
        <v>61.45</v>
      </c>
      <c r="H520" t="n">
        <v>1.02</v>
      </c>
      <c r="I520" t="n">
        <v>5</v>
      </c>
      <c r="J520" t="n">
        <v>234.22</v>
      </c>
      <c r="K520" t="n">
        <v>56.13</v>
      </c>
      <c r="L520" t="n">
        <v>13.5</v>
      </c>
      <c r="M520" t="n">
        <v>3</v>
      </c>
      <c r="N520" t="n">
        <v>54.6</v>
      </c>
      <c r="O520" t="n">
        <v>29121.64</v>
      </c>
      <c r="P520" t="n">
        <v>68.83</v>
      </c>
      <c r="Q520" t="n">
        <v>202.82</v>
      </c>
      <c r="R520" t="n">
        <v>20.17</v>
      </c>
      <c r="S520" t="n">
        <v>13.89</v>
      </c>
      <c r="T520" t="n">
        <v>1461.77</v>
      </c>
      <c r="U520" t="n">
        <v>0.6899999999999999</v>
      </c>
      <c r="V520" t="n">
        <v>0.76</v>
      </c>
      <c r="W520" t="n">
        <v>0.65</v>
      </c>
      <c r="X520" t="n">
        <v>0.08</v>
      </c>
      <c r="Y520" t="n">
        <v>1</v>
      </c>
      <c r="Z520" t="n">
        <v>10</v>
      </c>
    </row>
    <row r="521">
      <c r="A521" t="n">
        <v>51</v>
      </c>
      <c r="B521" t="n">
        <v>110</v>
      </c>
      <c r="C521" t="inlineStr">
        <is>
          <t xml:space="preserve">CONCLUIDO	</t>
        </is>
      </c>
      <c r="D521" t="n">
        <v>12.5751</v>
      </c>
      <c r="E521" t="n">
        <v>7.95</v>
      </c>
      <c r="F521" t="n">
        <v>5.13</v>
      </c>
      <c r="G521" t="n">
        <v>61.54</v>
      </c>
      <c r="H521" t="n">
        <v>1.04</v>
      </c>
      <c r="I521" t="n">
        <v>5</v>
      </c>
      <c r="J521" t="n">
        <v>234.65</v>
      </c>
      <c r="K521" t="n">
        <v>56.13</v>
      </c>
      <c r="L521" t="n">
        <v>13.75</v>
      </c>
      <c r="M521" t="n">
        <v>3</v>
      </c>
      <c r="N521" t="n">
        <v>54.78</v>
      </c>
      <c r="O521" t="n">
        <v>29174.59</v>
      </c>
      <c r="P521" t="n">
        <v>68.81</v>
      </c>
      <c r="Q521" t="n">
        <v>202.81</v>
      </c>
      <c r="R521" t="n">
        <v>20.44</v>
      </c>
      <c r="S521" t="n">
        <v>13.89</v>
      </c>
      <c r="T521" t="n">
        <v>1596.01</v>
      </c>
      <c r="U521" t="n">
        <v>0.68</v>
      </c>
      <c r="V521" t="n">
        <v>0.75</v>
      </c>
      <c r="W521" t="n">
        <v>0.65</v>
      </c>
      <c r="X521" t="n">
        <v>0.09</v>
      </c>
      <c r="Y521" t="n">
        <v>1</v>
      </c>
      <c r="Z521" t="n">
        <v>10</v>
      </c>
    </row>
    <row r="522">
      <c r="A522" t="n">
        <v>52</v>
      </c>
      <c r="B522" t="n">
        <v>110</v>
      </c>
      <c r="C522" t="inlineStr">
        <is>
          <t xml:space="preserve">CONCLUIDO	</t>
        </is>
      </c>
      <c r="D522" t="n">
        <v>12.587</v>
      </c>
      <c r="E522" t="n">
        <v>7.94</v>
      </c>
      <c r="F522" t="n">
        <v>5.12</v>
      </c>
      <c r="G522" t="n">
        <v>61.45</v>
      </c>
      <c r="H522" t="n">
        <v>1.06</v>
      </c>
      <c r="I522" t="n">
        <v>5</v>
      </c>
      <c r="J522" t="n">
        <v>235.08</v>
      </c>
      <c r="K522" t="n">
        <v>56.13</v>
      </c>
      <c r="L522" t="n">
        <v>14</v>
      </c>
      <c r="M522" t="n">
        <v>3</v>
      </c>
      <c r="N522" t="n">
        <v>54.96</v>
      </c>
      <c r="O522" t="n">
        <v>29227.61</v>
      </c>
      <c r="P522" t="n">
        <v>68.48</v>
      </c>
      <c r="Q522" t="n">
        <v>202.81</v>
      </c>
      <c r="R522" t="n">
        <v>20.31</v>
      </c>
      <c r="S522" t="n">
        <v>13.89</v>
      </c>
      <c r="T522" t="n">
        <v>1529.1</v>
      </c>
      <c r="U522" t="n">
        <v>0.68</v>
      </c>
      <c r="V522" t="n">
        <v>0.76</v>
      </c>
      <c r="W522" t="n">
        <v>0.64</v>
      </c>
      <c r="X522" t="n">
        <v>0.08</v>
      </c>
      <c r="Y522" t="n">
        <v>1</v>
      </c>
      <c r="Z522" t="n">
        <v>10</v>
      </c>
    </row>
    <row r="523">
      <c r="A523" t="n">
        <v>53</v>
      </c>
      <c r="B523" t="n">
        <v>110</v>
      </c>
      <c r="C523" t="inlineStr">
        <is>
          <t xml:space="preserve">CONCLUIDO	</t>
        </is>
      </c>
      <c r="D523" t="n">
        <v>12.5839</v>
      </c>
      <c r="E523" t="n">
        <v>7.95</v>
      </c>
      <c r="F523" t="n">
        <v>5.12</v>
      </c>
      <c r="G523" t="n">
        <v>61.47</v>
      </c>
      <c r="H523" t="n">
        <v>1.08</v>
      </c>
      <c r="I523" t="n">
        <v>5</v>
      </c>
      <c r="J523" t="n">
        <v>235.51</v>
      </c>
      <c r="K523" t="n">
        <v>56.13</v>
      </c>
      <c r="L523" t="n">
        <v>14.25</v>
      </c>
      <c r="M523" t="n">
        <v>3</v>
      </c>
      <c r="N523" t="n">
        <v>55.14</v>
      </c>
      <c r="O523" t="n">
        <v>29280.69</v>
      </c>
      <c r="P523" t="n">
        <v>68.19</v>
      </c>
      <c r="Q523" t="n">
        <v>202.81</v>
      </c>
      <c r="R523" t="n">
        <v>20.33</v>
      </c>
      <c r="S523" t="n">
        <v>13.89</v>
      </c>
      <c r="T523" t="n">
        <v>1538.92</v>
      </c>
      <c r="U523" t="n">
        <v>0.68</v>
      </c>
      <c r="V523" t="n">
        <v>0.76</v>
      </c>
      <c r="W523" t="n">
        <v>0.64</v>
      </c>
      <c r="X523" t="n">
        <v>0.08</v>
      </c>
      <c r="Y523" t="n">
        <v>1</v>
      </c>
      <c r="Z523" t="n">
        <v>10</v>
      </c>
    </row>
    <row r="524">
      <c r="A524" t="n">
        <v>54</v>
      </c>
      <c r="B524" t="n">
        <v>110</v>
      </c>
      <c r="C524" t="inlineStr">
        <is>
          <t xml:space="preserve">CONCLUIDO	</t>
        </is>
      </c>
      <c r="D524" t="n">
        <v>12.5865</v>
      </c>
      <c r="E524" t="n">
        <v>7.94</v>
      </c>
      <c r="F524" t="n">
        <v>5.12</v>
      </c>
      <c r="G524" t="n">
        <v>61.45</v>
      </c>
      <c r="H524" t="n">
        <v>1.09</v>
      </c>
      <c r="I524" t="n">
        <v>5</v>
      </c>
      <c r="J524" t="n">
        <v>235.94</v>
      </c>
      <c r="K524" t="n">
        <v>56.13</v>
      </c>
      <c r="L524" t="n">
        <v>14.5</v>
      </c>
      <c r="M524" t="n">
        <v>3</v>
      </c>
      <c r="N524" t="n">
        <v>55.32</v>
      </c>
      <c r="O524" t="n">
        <v>29333.84</v>
      </c>
      <c r="P524" t="n">
        <v>67.94</v>
      </c>
      <c r="Q524" t="n">
        <v>202.83</v>
      </c>
      <c r="R524" t="n">
        <v>20.22</v>
      </c>
      <c r="S524" t="n">
        <v>13.89</v>
      </c>
      <c r="T524" t="n">
        <v>1484.05</v>
      </c>
      <c r="U524" t="n">
        <v>0.6899999999999999</v>
      </c>
      <c r="V524" t="n">
        <v>0.76</v>
      </c>
      <c r="W524" t="n">
        <v>0.65</v>
      </c>
      <c r="X524" t="n">
        <v>0.08</v>
      </c>
      <c r="Y524" t="n">
        <v>1</v>
      </c>
      <c r="Z524" t="n">
        <v>10</v>
      </c>
    </row>
    <row r="525">
      <c r="A525" t="n">
        <v>55</v>
      </c>
      <c r="B525" t="n">
        <v>110</v>
      </c>
      <c r="C525" t="inlineStr">
        <is>
          <t xml:space="preserve">CONCLUIDO	</t>
        </is>
      </c>
      <c r="D525" t="n">
        <v>12.5984</v>
      </c>
      <c r="E525" t="n">
        <v>7.94</v>
      </c>
      <c r="F525" t="n">
        <v>5.11</v>
      </c>
      <c r="G525" t="n">
        <v>61.36</v>
      </c>
      <c r="H525" t="n">
        <v>1.11</v>
      </c>
      <c r="I525" t="n">
        <v>5</v>
      </c>
      <c r="J525" t="n">
        <v>236.37</v>
      </c>
      <c r="K525" t="n">
        <v>56.13</v>
      </c>
      <c r="L525" t="n">
        <v>14.75</v>
      </c>
      <c r="M525" t="n">
        <v>3</v>
      </c>
      <c r="N525" t="n">
        <v>55.5</v>
      </c>
      <c r="O525" t="n">
        <v>29387.05</v>
      </c>
      <c r="P525" t="n">
        <v>67.34</v>
      </c>
      <c r="Q525" t="n">
        <v>202.82</v>
      </c>
      <c r="R525" t="n">
        <v>19.93</v>
      </c>
      <c r="S525" t="n">
        <v>13.89</v>
      </c>
      <c r="T525" t="n">
        <v>1341.39</v>
      </c>
      <c r="U525" t="n">
        <v>0.7</v>
      </c>
      <c r="V525" t="n">
        <v>0.76</v>
      </c>
      <c r="W525" t="n">
        <v>0.65</v>
      </c>
      <c r="X525" t="n">
        <v>0.08</v>
      </c>
      <c r="Y525" t="n">
        <v>1</v>
      </c>
      <c r="Z525" t="n">
        <v>10</v>
      </c>
    </row>
    <row r="526">
      <c r="A526" t="n">
        <v>56</v>
      </c>
      <c r="B526" t="n">
        <v>110</v>
      </c>
      <c r="C526" t="inlineStr">
        <is>
          <t xml:space="preserve">CONCLUIDO	</t>
        </is>
      </c>
      <c r="D526" t="n">
        <v>12.5953</v>
      </c>
      <c r="E526" t="n">
        <v>7.94</v>
      </c>
      <c r="F526" t="n">
        <v>5.12</v>
      </c>
      <c r="G526" t="n">
        <v>61.39</v>
      </c>
      <c r="H526" t="n">
        <v>1.13</v>
      </c>
      <c r="I526" t="n">
        <v>5</v>
      </c>
      <c r="J526" t="n">
        <v>236.81</v>
      </c>
      <c r="K526" t="n">
        <v>56.13</v>
      </c>
      <c r="L526" t="n">
        <v>15</v>
      </c>
      <c r="M526" t="n">
        <v>3</v>
      </c>
      <c r="N526" t="n">
        <v>55.68</v>
      </c>
      <c r="O526" t="n">
        <v>29440.33</v>
      </c>
      <c r="P526" t="n">
        <v>67.01000000000001</v>
      </c>
      <c r="Q526" t="n">
        <v>202.81</v>
      </c>
      <c r="R526" t="n">
        <v>20.03</v>
      </c>
      <c r="S526" t="n">
        <v>13.89</v>
      </c>
      <c r="T526" t="n">
        <v>1389.23</v>
      </c>
      <c r="U526" t="n">
        <v>0.6899999999999999</v>
      </c>
      <c r="V526" t="n">
        <v>0.76</v>
      </c>
      <c r="W526" t="n">
        <v>0.65</v>
      </c>
      <c r="X526" t="n">
        <v>0.08</v>
      </c>
      <c r="Y526" t="n">
        <v>1</v>
      </c>
      <c r="Z526" t="n">
        <v>10</v>
      </c>
    </row>
    <row r="527">
      <c r="A527" t="n">
        <v>57</v>
      </c>
      <c r="B527" t="n">
        <v>110</v>
      </c>
      <c r="C527" t="inlineStr">
        <is>
          <t xml:space="preserve">CONCLUIDO	</t>
        </is>
      </c>
      <c r="D527" t="n">
        <v>12.5918</v>
      </c>
      <c r="E527" t="n">
        <v>7.94</v>
      </c>
      <c r="F527" t="n">
        <v>5.12</v>
      </c>
      <c r="G527" t="n">
        <v>61.41</v>
      </c>
      <c r="H527" t="n">
        <v>1.14</v>
      </c>
      <c r="I527" t="n">
        <v>5</v>
      </c>
      <c r="J527" t="n">
        <v>237.24</v>
      </c>
      <c r="K527" t="n">
        <v>56.13</v>
      </c>
      <c r="L527" t="n">
        <v>15.25</v>
      </c>
      <c r="M527" t="n">
        <v>3</v>
      </c>
      <c r="N527" t="n">
        <v>55.86</v>
      </c>
      <c r="O527" t="n">
        <v>29493.67</v>
      </c>
      <c r="P527" t="n">
        <v>66.81999999999999</v>
      </c>
      <c r="Q527" t="n">
        <v>202.81</v>
      </c>
      <c r="R527" t="n">
        <v>20.13</v>
      </c>
      <c r="S527" t="n">
        <v>13.89</v>
      </c>
      <c r="T527" t="n">
        <v>1439.74</v>
      </c>
      <c r="U527" t="n">
        <v>0.6899999999999999</v>
      </c>
      <c r="V527" t="n">
        <v>0.76</v>
      </c>
      <c r="W527" t="n">
        <v>0.65</v>
      </c>
      <c r="X527" t="n">
        <v>0.08</v>
      </c>
      <c r="Y527" t="n">
        <v>1</v>
      </c>
      <c r="Z527" t="n">
        <v>10</v>
      </c>
    </row>
    <row r="528">
      <c r="A528" t="n">
        <v>58</v>
      </c>
      <c r="B528" t="n">
        <v>110</v>
      </c>
      <c r="C528" t="inlineStr">
        <is>
          <t xml:space="preserve">CONCLUIDO	</t>
        </is>
      </c>
      <c r="D528" t="n">
        <v>12.5918</v>
      </c>
      <c r="E528" t="n">
        <v>7.94</v>
      </c>
      <c r="F528" t="n">
        <v>5.12</v>
      </c>
      <c r="G528" t="n">
        <v>61.41</v>
      </c>
      <c r="H528" t="n">
        <v>1.16</v>
      </c>
      <c r="I528" t="n">
        <v>5</v>
      </c>
      <c r="J528" t="n">
        <v>237.67</v>
      </c>
      <c r="K528" t="n">
        <v>56.13</v>
      </c>
      <c r="L528" t="n">
        <v>15.5</v>
      </c>
      <c r="M528" t="n">
        <v>3</v>
      </c>
      <c r="N528" t="n">
        <v>56.05</v>
      </c>
      <c r="O528" t="n">
        <v>29547.07</v>
      </c>
      <c r="P528" t="n">
        <v>66.7</v>
      </c>
      <c r="Q528" t="n">
        <v>202.82</v>
      </c>
      <c r="R528" t="n">
        <v>20.18</v>
      </c>
      <c r="S528" t="n">
        <v>13.89</v>
      </c>
      <c r="T528" t="n">
        <v>1466.7</v>
      </c>
      <c r="U528" t="n">
        <v>0.6899999999999999</v>
      </c>
      <c r="V528" t="n">
        <v>0.76</v>
      </c>
      <c r="W528" t="n">
        <v>0.64</v>
      </c>
      <c r="X528" t="n">
        <v>0.08</v>
      </c>
      <c r="Y528" t="n">
        <v>1</v>
      </c>
      <c r="Z528" t="n">
        <v>10</v>
      </c>
    </row>
    <row r="529">
      <c r="A529" t="n">
        <v>59</v>
      </c>
      <c r="B529" t="n">
        <v>110</v>
      </c>
      <c r="C529" t="inlineStr">
        <is>
          <t xml:space="preserve">CONCLUIDO	</t>
        </is>
      </c>
      <c r="D529" t="n">
        <v>12.6971</v>
      </c>
      <c r="E529" t="n">
        <v>7.88</v>
      </c>
      <c r="F529" t="n">
        <v>5.09</v>
      </c>
      <c r="G529" t="n">
        <v>76.41</v>
      </c>
      <c r="H529" t="n">
        <v>1.18</v>
      </c>
      <c r="I529" t="n">
        <v>4</v>
      </c>
      <c r="J529" t="n">
        <v>238.11</v>
      </c>
      <c r="K529" t="n">
        <v>56.13</v>
      </c>
      <c r="L529" t="n">
        <v>15.75</v>
      </c>
      <c r="M529" t="n">
        <v>2</v>
      </c>
      <c r="N529" t="n">
        <v>56.23</v>
      </c>
      <c r="O529" t="n">
        <v>29600.54</v>
      </c>
      <c r="P529" t="n">
        <v>65.92</v>
      </c>
      <c r="Q529" t="n">
        <v>202.81</v>
      </c>
      <c r="R529" t="n">
        <v>19.29</v>
      </c>
      <c r="S529" t="n">
        <v>13.89</v>
      </c>
      <c r="T529" t="n">
        <v>1026.76</v>
      </c>
      <c r="U529" t="n">
        <v>0.72</v>
      </c>
      <c r="V529" t="n">
        <v>0.76</v>
      </c>
      <c r="W529" t="n">
        <v>0.65</v>
      </c>
      <c r="X529" t="n">
        <v>0.06</v>
      </c>
      <c r="Y529" t="n">
        <v>1</v>
      </c>
      <c r="Z529" t="n">
        <v>10</v>
      </c>
    </row>
    <row r="530">
      <c r="A530" t="n">
        <v>60</v>
      </c>
      <c r="B530" t="n">
        <v>110</v>
      </c>
      <c r="C530" t="inlineStr">
        <is>
          <t xml:space="preserve">CONCLUIDO	</t>
        </is>
      </c>
      <c r="D530" t="n">
        <v>12.698</v>
      </c>
      <c r="E530" t="n">
        <v>7.88</v>
      </c>
      <c r="F530" t="n">
        <v>5.09</v>
      </c>
      <c r="G530" t="n">
        <v>76.40000000000001</v>
      </c>
      <c r="H530" t="n">
        <v>1.19</v>
      </c>
      <c r="I530" t="n">
        <v>4</v>
      </c>
      <c r="J530" t="n">
        <v>238.54</v>
      </c>
      <c r="K530" t="n">
        <v>56.13</v>
      </c>
      <c r="L530" t="n">
        <v>16</v>
      </c>
      <c r="M530" t="n">
        <v>2</v>
      </c>
      <c r="N530" t="n">
        <v>56.41</v>
      </c>
      <c r="O530" t="n">
        <v>29654.08</v>
      </c>
      <c r="P530" t="n">
        <v>65.87</v>
      </c>
      <c r="Q530" t="n">
        <v>202.81</v>
      </c>
      <c r="R530" t="n">
        <v>19.39</v>
      </c>
      <c r="S530" t="n">
        <v>13.89</v>
      </c>
      <c r="T530" t="n">
        <v>1075.42</v>
      </c>
      <c r="U530" t="n">
        <v>0.72</v>
      </c>
      <c r="V530" t="n">
        <v>0.76</v>
      </c>
      <c r="W530" t="n">
        <v>0.64</v>
      </c>
      <c r="X530" t="n">
        <v>0.06</v>
      </c>
      <c r="Y530" t="n">
        <v>1</v>
      </c>
      <c r="Z530" t="n">
        <v>10</v>
      </c>
    </row>
    <row r="531">
      <c r="A531" t="n">
        <v>61</v>
      </c>
      <c r="B531" t="n">
        <v>110</v>
      </c>
      <c r="C531" t="inlineStr">
        <is>
          <t xml:space="preserve">CONCLUIDO	</t>
        </is>
      </c>
      <c r="D531" t="n">
        <v>12.6881</v>
      </c>
      <c r="E531" t="n">
        <v>7.88</v>
      </c>
      <c r="F531" t="n">
        <v>5.1</v>
      </c>
      <c r="G531" t="n">
        <v>76.5</v>
      </c>
      <c r="H531" t="n">
        <v>1.21</v>
      </c>
      <c r="I531" t="n">
        <v>4</v>
      </c>
      <c r="J531" t="n">
        <v>238.97</v>
      </c>
      <c r="K531" t="n">
        <v>56.13</v>
      </c>
      <c r="L531" t="n">
        <v>16.25</v>
      </c>
      <c r="M531" t="n">
        <v>2</v>
      </c>
      <c r="N531" t="n">
        <v>56.6</v>
      </c>
      <c r="O531" t="n">
        <v>29707.68</v>
      </c>
      <c r="P531" t="n">
        <v>66.09999999999999</v>
      </c>
      <c r="Q531" t="n">
        <v>202.82</v>
      </c>
      <c r="R531" t="n">
        <v>19.58</v>
      </c>
      <c r="S531" t="n">
        <v>13.89</v>
      </c>
      <c r="T531" t="n">
        <v>1170.13</v>
      </c>
      <c r="U531" t="n">
        <v>0.71</v>
      </c>
      <c r="V531" t="n">
        <v>0.76</v>
      </c>
      <c r="W531" t="n">
        <v>0.64</v>
      </c>
      <c r="X531" t="n">
        <v>0.06</v>
      </c>
      <c r="Y531" t="n">
        <v>1</v>
      </c>
      <c r="Z531" t="n">
        <v>10</v>
      </c>
    </row>
    <row r="532">
      <c r="A532" t="n">
        <v>62</v>
      </c>
      <c r="B532" t="n">
        <v>110</v>
      </c>
      <c r="C532" t="inlineStr">
        <is>
          <t xml:space="preserve">CONCLUIDO	</t>
        </is>
      </c>
      <c r="D532" t="n">
        <v>12.6984</v>
      </c>
      <c r="E532" t="n">
        <v>7.88</v>
      </c>
      <c r="F532" t="n">
        <v>5.09</v>
      </c>
      <c r="G532" t="n">
        <v>76.40000000000001</v>
      </c>
      <c r="H532" t="n">
        <v>1.23</v>
      </c>
      <c r="I532" t="n">
        <v>4</v>
      </c>
      <c r="J532" t="n">
        <v>239.41</v>
      </c>
      <c r="K532" t="n">
        <v>56.13</v>
      </c>
      <c r="L532" t="n">
        <v>16.5</v>
      </c>
      <c r="M532" t="n">
        <v>2</v>
      </c>
      <c r="N532" t="n">
        <v>56.78</v>
      </c>
      <c r="O532" t="n">
        <v>29761.35</v>
      </c>
      <c r="P532" t="n">
        <v>66.23</v>
      </c>
      <c r="Q532" t="n">
        <v>202.81</v>
      </c>
      <c r="R532" t="n">
        <v>19.39</v>
      </c>
      <c r="S532" t="n">
        <v>13.89</v>
      </c>
      <c r="T532" t="n">
        <v>1072.65</v>
      </c>
      <c r="U532" t="n">
        <v>0.72</v>
      </c>
      <c r="V532" t="n">
        <v>0.76</v>
      </c>
      <c r="W532" t="n">
        <v>0.64</v>
      </c>
      <c r="X532" t="n">
        <v>0.06</v>
      </c>
      <c r="Y532" t="n">
        <v>1</v>
      </c>
      <c r="Z532" t="n">
        <v>10</v>
      </c>
    </row>
    <row r="533">
      <c r="A533" t="n">
        <v>63</v>
      </c>
      <c r="B533" t="n">
        <v>110</v>
      </c>
      <c r="C533" t="inlineStr">
        <is>
          <t xml:space="preserve">CONCLUIDO	</t>
        </is>
      </c>
      <c r="D533" t="n">
        <v>12.6859</v>
      </c>
      <c r="E533" t="n">
        <v>7.88</v>
      </c>
      <c r="F533" t="n">
        <v>5.1</v>
      </c>
      <c r="G533" t="n">
        <v>76.52</v>
      </c>
      <c r="H533" t="n">
        <v>1.24</v>
      </c>
      <c r="I533" t="n">
        <v>4</v>
      </c>
      <c r="J533" t="n">
        <v>239.85</v>
      </c>
      <c r="K533" t="n">
        <v>56.13</v>
      </c>
      <c r="L533" t="n">
        <v>16.75</v>
      </c>
      <c r="M533" t="n">
        <v>2</v>
      </c>
      <c r="N533" t="n">
        <v>56.97</v>
      </c>
      <c r="O533" t="n">
        <v>29815.09</v>
      </c>
      <c r="P533" t="n">
        <v>66.41</v>
      </c>
      <c r="Q533" t="n">
        <v>202.81</v>
      </c>
      <c r="R533" t="n">
        <v>19.58</v>
      </c>
      <c r="S533" t="n">
        <v>13.89</v>
      </c>
      <c r="T533" t="n">
        <v>1170.12</v>
      </c>
      <c r="U533" t="n">
        <v>0.71</v>
      </c>
      <c r="V533" t="n">
        <v>0.76</v>
      </c>
      <c r="W533" t="n">
        <v>0.64</v>
      </c>
      <c r="X533" t="n">
        <v>0.06</v>
      </c>
      <c r="Y533" t="n">
        <v>1</v>
      </c>
      <c r="Z533" t="n">
        <v>10</v>
      </c>
    </row>
    <row r="534">
      <c r="A534" t="n">
        <v>64</v>
      </c>
      <c r="B534" t="n">
        <v>110</v>
      </c>
      <c r="C534" t="inlineStr">
        <is>
          <t xml:space="preserve">CONCLUIDO	</t>
        </is>
      </c>
      <c r="D534" t="n">
        <v>12.6881</v>
      </c>
      <c r="E534" t="n">
        <v>7.88</v>
      </c>
      <c r="F534" t="n">
        <v>5.1</v>
      </c>
      <c r="G534" t="n">
        <v>76.5</v>
      </c>
      <c r="H534" t="n">
        <v>1.26</v>
      </c>
      <c r="I534" t="n">
        <v>4</v>
      </c>
      <c r="J534" t="n">
        <v>240.28</v>
      </c>
      <c r="K534" t="n">
        <v>56.13</v>
      </c>
      <c r="L534" t="n">
        <v>17</v>
      </c>
      <c r="M534" t="n">
        <v>2</v>
      </c>
      <c r="N534" t="n">
        <v>57.16</v>
      </c>
      <c r="O534" t="n">
        <v>29869.01</v>
      </c>
      <c r="P534" t="n">
        <v>66.34</v>
      </c>
      <c r="Q534" t="n">
        <v>202.81</v>
      </c>
      <c r="R534" t="n">
        <v>19.56</v>
      </c>
      <c r="S534" t="n">
        <v>13.89</v>
      </c>
      <c r="T534" t="n">
        <v>1159.36</v>
      </c>
      <c r="U534" t="n">
        <v>0.71</v>
      </c>
      <c r="V534" t="n">
        <v>0.76</v>
      </c>
      <c r="W534" t="n">
        <v>0.64</v>
      </c>
      <c r="X534" t="n">
        <v>0.06</v>
      </c>
      <c r="Y534" t="n">
        <v>1</v>
      </c>
      <c r="Z534" t="n">
        <v>10</v>
      </c>
    </row>
    <row r="535">
      <c r="A535" t="n">
        <v>65</v>
      </c>
      <c r="B535" t="n">
        <v>110</v>
      </c>
      <c r="C535" t="inlineStr">
        <is>
          <t xml:space="preserve">CONCLUIDO	</t>
        </is>
      </c>
      <c r="D535" t="n">
        <v>12.685</v>
      </c>
      <c r="E535" t="n">
        <v>7.88</v>
      </c>
      <c r="F535" t="n">
        <v>5.1</v>
      </c>
      <c r="G535" t="n">
        <v>76.53</v>
      </c>
      <c r="H535" t="n">
        <v>1.27</v>
      </c>
      <c r="I535" t="n">
        <v>4</v>
      </c>
      <c r="J535" t="n">
        <v>240.72</v>
      </c>
      <c r="K535" t="n">
        <v>56.13</v>
      </c>
      <c r="L535" t="n">
        <v>17.25</v>
      </c>
      <c r="M535" t="n">
        <v>2</v>
      </c>
      <c r="N535" t="n">
        <v>57.34</v>
      </c>
      <c r="O535" t="n">
        <v>29922.88</v>
      </c>
      <c r="P535" t="n">
        <v>66.23999999999999</v>
      </c>
      <c r="Q535" t="n">
        <v>202.82</v>
      </c>
      <c r="R535" t="n">
        <v>19.65</v>
      </c>
      <c r="S535" t="n">
        <v>13.89</v>
      </c>
      <c r="T535" t="n">
        <v>1202.57</v>
      </c>
      <c r="U535" t="n">
        <v>0.71</v>
      </c>
      <c r="V535" t="n">
        <v>0.76</v>
      </c>
      <c r="W535" t="n">
        <v>0.64</v>
      </c>
      <c r="X535" t="n">
        <v>0.06</v>
      </c>
      <c r="Y535" t="n">
        <v>1</v>
      </c>
      <c r="Z535" t="n">
        <v>10</v>
      </c>
    </row>
    <row r="536">
      <c r="A536" t="n">
        <v>66</v>
      </c>
      <c r="B536" t="n">
        <v>110</v>
      </c>
      <c r="C536" t="inlineStr">
        <is>
          <t xml:space="preserve">CONCLUIDO	</t>
        </is>
      </c>
      <c r="D536" t="n">
        <v>12.6921</v>
      </c>
      <c r="E536" t="n">
        <v>7.88</v>
      </c>
      <c r="F536" t="n">
        <v>5.1</v>
      </c>
      <c r="G536" t="n">
        <v>76.45999999999999</v>
      </c>
      <c r="H536" t="n">
        <v>1.29</v>
      </c>
      <c r="I536" t="n">
        <v>4</v>
      </c>
      <c r="J536" t="n">
        <v>241.16</v>
      </c>
      <c r="K536" t="n">
        <v>56.13</v>
      </c>
      <c r="L536" t="n">
        <v>17.5</v>
      </c>
      <c r="M536" t="n">
        <v>2</v>
      </c>
      <c r="N536" t="n">
        <v>57.53</v>
      </c>
      <c r="O536" t="n">
        <v>29976.82</v>
      </c>
      <c r="P536" t="n">
        <v>66.19</v>
      </c>
      <c r="Q536" t="n">
        <v>202.81</v>
      </c>
      <c r="R536" t="n">
        <v>19.45</v>
      </c>
      <c r="S536" t="n">
        <v>13.89</v>
      </c>
      <c r="T536" t="n">
        <v>1105.7</v>
      </c>
      <c r="U536" t="n">
        <v>0.71</v>
      </c>
      <c r="V536" t="n">
        <v>0.76</v>
      </c>
      <c r="W536" t="n">
        <v>0.64</v>
      </c>
      <c r="X536" t="n">
        <v>0.06</v>
      </c>
      <c r="Y536" t="n">
        <v>1</v>
      </c>
      <c r="Z536" t="n">
        <v>10</v>
      </c>
    </row>
    <row r="537">
      <c r="A537" t="n">
        <v>67</v>
      </c>
      <c r="B537" t="n">
        <v>110</v>
      </c>
      <c r="C537" t="inlineStr">
        <is>
          <t xml:space="preserve">CONCLUIDO	</t>
        </is>
      </c>
      <c r="D537" t="n">
        <v>12.6881</v>
      </c>
      <c r="E537" t="n">
        <v>7.88</v>
      </c>
      <c r="F537" t="n">
        <v>5.1</v>
      </c>
      <c r="G537" t="n">
        <v>76.5</v>
      </c>
      <c r="H537" t="n">
        <v>1.31</v>
      </c>
      <c r="I537" t="n">
        <v>4</v>
      </c>
      <c r="J537" t="n">
        <v>241.59</v>
      </c>
      <c r="K537" t="n">
        <v>56.13</v>
      </c>
      <c r="L537" t="n">
        <v>17.75</v>
      </c>
      <c r="M537" t="n">
        <v>2</v>
      </c>
      <c r="N537" t="n">
        <v>57.72</v>
      </c>
      <c r="O537" t="n">
        <v>30030.83</v>
      </c>
      <c r="P537" t="n">
        <v>66.09</v>
      </c>
      <c r="Q537" t="n">
        <v>202.81</v>
      </c>
      <c r="R537" t="n">
        <v>19.5</v>
      </c>
      <c r="S537" t="n">
        <v>13.89</v>
      </c>
      <c r="T537" t="n">
        <v>1131.85</v>
      </c>
      <c r="U537" t="n">
        <v>0.71</v>
      </c>
      <c r="V537" t="n">
        <v>0.76</v>
      </c>
      <c r="W537" t="n">
        <v>0.65</v>
      </c>
      <c r="X537" t="n">
        <v>0.06</v>
      </c>
      <c r="Y537" t="n">
        <v>1</v>
      </c>
      <c r="Z537" t="n">
        <v>10</v>
      </c>
    </row>
    <row r="538">
      <c r="A538" t="n">
        <v>68</v>
      </c>
      <c r="B538" t="n">
        <v>110</v>
      </c>
      <c r="C538" t="inlineStr">
        <is>
          <t xml:space="preserve">CONCLUIDO	</t>
        </is>
      </c>
      <c r="D538" t="n">
        <v>12.6881</v>
      </c>
      <c r="E538" t="n">
        <v>7.88</v>
      </c>
      <c r="F538" t="n">
        <v>5.1</v>
      </c>
      <c r="G538" t="n">
        <v>76.5</v>
      </c>
      <c r="H538" t="n">
        <v>1.32</v>
      </c>
      <c r="I538" t="n">
        <v>4</v>
      </c>
      <c r="J538" t="n">
        <v>242.03</v>
      </c>
      <c r="K538" t="n">
        <v>56.13</v>
      </c>
      <c r="L538" t="n">
        <v>18</v>
      </c>
      <c r="M538" t="n">
        <v>2</v>
      </c>
      <c r="N538" t="n">
        <v>57.91</v>
      </c>
      <c r="O538" t="n">
        <v>30084.9</v>
      </c>
      <c r="P538" t="n">
        <v>65.86</v>
      </c>
      <c r="Q538" t="n">
        <v>202.81</v>
      </c>
      <c r="R538" t="n">
        <v>19.46</v>
      </c>
      <c r="S538" t="n">
        <v>13.89</v>
      </c>
      <c r="T538" t="n">
        <v>1112.17</v>
      </c>
      <c r="U538" t="n">
        <v>0.71</v>
      </c>
      <c r="V538" t="n">
        <v>0.76</v>
      </c>
      <c r="W538" t="n">
        <v>0.65</v>
      </c>
      <c r="X538" t="n">
        <v>0.06</v>
      </c>
      <c r="Y538" t="n">
        <v>1</v>
      </c>
      <c r="Z538" t="n">
        <v>10</v>
      </c>
    </row>
    <row r="539">
      <c r="A539" t="n">
        <v>69</v>
      </c>
      <c r="B539" t="n">
        <v>110</v>
      </c>
      <c r="C539" t="inlineStr">
        <is>
          <t xml:space="preserve">CONCLUIDO	</t>
        </is>
      </c>
      <c r="D539" t="n">
        <v>12.6904</v>
      </c>
      <c r="E539" t="n">
        <v>7.88</v>
      </c>
      <c r="F539" t="n">
        <v>5.1</v>
      </c>
      <c r="G539" t="n">
        <v>76.47</v>
      </c>
      <c r="H539" t="n">
        <v>1.34</v>
      </c>
      <c r="I539" t="n">
        <v>4</v>
      </c>
      <c r="J539" t="n">
        <v>242.47</v>
      </c>
      <c r="K539" t="n">
        <v>56.13</v>
      </c>
      <c r="L539" t="n">
        <v>18.25</v>
      </c>
      <c r="M539" t="n">
        <v>2</v>
      </c>
      <c r="N539" t="n">
        <v>58.1</v>
      </c>
      <c r="O539" t="n">
        <v>30139.04</v>
      </c>
      <c r="P539" t="n">
        <v>65.58</v>
      </c>
      <c r="Q539" t="n">
        <v>202.81</v>
      </c>
      <c r="R539" t="n">
        <v>19.52</v>
      </c>
      <c r="S539" t="n">
        <v>13.89</v>
      </c>
      <c r="T539" t="n">
        <v>1139.22</v>
      </c>
      <c r="U539" t="n">
        <v>0.71</v>
      </c>
      <c r="V539" t="n">
        <v>0.76</v>
      </c>
      <c r="W539" t="n">
        <v>0.64</v>
      </c>
      <c r="X539" t="n">
        <v>0.06</v>
      </c>
      <c r="Y539" t="n">
        <v>1</v>
      </c>
      <c r="Z539" t="n">
        <v>10</v>
      </c>
    </row>
    <row r="540">
      <c r="A540" t="n">
        <v>70</v>
      </c>
      <c r="B540" t="n">
        <v>110</v>
      </c>
      <c r="C540" t="inlineStr">
        <is>
          <t xml:space="preserve">CONCLUIDO	</t>
        </is>
      </c>
      <c r="D540" t="n">
        <v>12.6944</v>
      </c>
      <c r="E540" t="n">
        <v>7.88</v>
      </c>
      <c r="F540" t="n">
        <v>5.1</v>
      </c>
      <c r="G540" t="n">
        <v>76.44</v>
      </c>
      <c r="H540" t="n">
        <v>1.35</v>
      </c>
      <c r="I540" t="n">
        <v>4</v>
      </c>
      <c r="J540" t="n">
        <v>242.91</v>
      </c>
      <c r="K540" t="n">
        <v>56.13</v>
      </c>
      <c r="L540" t="n">
        <v>18.5</v>
      </c>
      <c r="M540" t="n">
        <v>2</v>
      </c>
      <c r="N540" t="n">
        <v>58.28</v>
      </c>
      <c r="O540" t="n">
        <v>30193.25</v>
      </c>
      <c r="P540" t="n">
        <v>65.29000000000001</v>
      </c>
      <c r="Q540" t="n">
        <v>202.81</v>
      </c>
      <c r="R540" t="n">
        <v>19.41</v>
      </c>
      <c r="S540" t="n">
        <v>13.89</v>
      </c>
      <c r="T540" t="n">
        <v>1082.55</v>
      </c>
      <c r="U540" t="n">
        <v>0.72</v>
      </c>
      <c r="V540" t="n">
        <v>0.76</v>
      </c>
      <c r="W540" t="n">
        <v>0.64</v>
      </c>
      <c r="X540" t="n">
        <v>0.06</v>
      </c>
      <c r="Y540" t="n">
        <v>1</v>
      </c>
      <c r="Z540" t="n">
        <v>10</v>
      </c>
    </row>
    <row r="541">
      <c r="A541" t="n">
        <v>71</v>
      </c>
      <c r="B541" t="n">
        <v>110</v>
      </c>
      <c r="C541" t="inlineStr">
        <is>
          <t xml:space="preserve">CONCLUIDO	</t>
        </is>
      </c>
      <c r="D541" t="n">
        <v>12.6989</v>
      </c>
      <c r="E541" t="n">
        <v>7.87</v>
      </c>
      <c r="F541" t="n">
        <v>5.09</v>
      </c>
      <c r="G541" t="n">
        <v>76.40000000000001</v>
      </c>
      <c r="H541" t="n">
        <v>1.37</v>
      </c>
      <c r="I541" t="n">
        <v>4</v>
      </c>
      <c r="J541" t="n">
        <v>243.35</v>
      </c>
      <c r="K541" t="n">
        <v>56.13</v>
      </c>
      <c r="L541" t="n">
        <v>18.75</v>
      </c>
      <c r="M541" t="n">
        <v>2</v>
      </c>
      <c r="N541" t="n">
        <v>58.47</v>
      </c>
      <c r="O541" t="n">
        <v>30247.53</v>
      </c>
      <c r="P541" t="n">
        <v>65.11</v>
      </c>
      <c r="Q541" t="n">
        <v>202.81</v>
      </c>
      <c r="R541" t="n">
        <v>19.31</v>
      </c>
      <c r="S541" t="n">
        <v>13.89</v>
      </c>
      <c r="T541" t="n">
        <v>1034.51</v>
      </c>
      <c r="U541" t="n">
        <v>0.72</v>
      </c>
      <c r="V541" t="n">
        <v>0.76</v>
      </c>
      <c r="W541" t="n">
        <v>0.64</v>
      </c>
      <c r="X541" t="n">
        <v>0.05</v>
      </c>
      <c r="Y541" t="n">
        <v>1</v>
      </c>
      <c r="Z541" t="n">
        <v>10</v>
      </c>
    </row>
    <row r="542">
      <c r="A542" t="n">
        <v>72</v>
      </c>
      <c r="B542" t="n">
        <v>110</v>
      </c>
      <c r="C542" t="inlineStr">
        <is>
          <t xml:space="preserve">CONCLUIDO	</t>
        </is>
      </c>
      <c r="D542" t="n">
        <v>12.6957</v>
      </c>
      <c r="E542" t="n">
        <v>7.88</v>
      </c>
      <c r="F542" t="n">
        <v>5.09</v>
      </c>
      <c r="G542" t="n">
        <v>76.42</v>
      </c>
      <c r="H542" t="n">
        <v>1.39</v>
      </c>
      <c r="I542" t="n">
        <v>4</v>
      </c>
      <c r="J542" t="n">
        <v>243.79</v>
      </c>
      <c r="K542" t="n">
        <v>56.13</v>
      </c>
      <c r="L542" t="n">
        <v>19</v>
      </c>
      <c r="M542" t="n">
        <v>2</v>
      </c>
      <c r="N542" t="n">
        <v>58.67</v>
      </c>
      <c r="O542" t="n">
        <v>30301.87</v>
      </c>
      <c r="P542" t="n">
        <v>64.76000000000001</v>
      </c>
      <c r="Q542" t="n">
        <v>202.81</v>
      </c>
      <c r="R542" t="n">
        <v>19.36</v>
      </c>
      <c r="S542" t="n">
        <v>13.89</v>
      </c>
      <c r="T542" t="n">
        <v>1060.83</v>
      </c>
      <c r="U542" t="n">
        <v>0.72</v>
      </c>
      <c r="V542" t="n">
        <v>0.76</v>
      </c>
      <c r="W542" t="n">
        <v>0.64</v>
      </c>
      <c r="X542" t="n">
        <v>0.06</v>
      </c>
      <c r="Y542" t="n">
        <v>1</v>
      </c>
      <c r="Z542" t="n">
        <v>10</v>
      </c>
    </row>
    <row r="543">
      <c r="A543" t="n">
        <v>73</v>
      </c>
      <c r="B543" t="n">
        <v>110</v>
      </c>
      <c r="C543" t="inlineStr">
        <is>
          <t xml:space="preserve">CONCLUIDO	</t>
        </is>
      </c>
      <c r="D543" t="n">
        <v>12.6998</v>
      </c>
      <c r="E543" t="n">
        <v>7.87</v>
      </c>
      <c r="F543" t="n">
        <v>5.09</v>
      </c>
      <c r="G543" t="n">
        <v>76.39</v>
      </c>
      <c r="H543" t="n">
        <v>1.4</v>
      </c>
      <c r="I543" t="n">
        <v>4</v>
      </c>
      <c r="J543" t="n">
        <v>244.23</v>
      </c>
      <c r="K543" t="n">
        <v>56.13</v>
      </c>
      <c r="L543" t="n">
        <v>19.25</v>
      </c>
      <c r="M543" t="n">
        <v>2</v>
      </c>
      <c r="N543" t="n">
        <v>58.86</v>
      </c>
      <c r="O543" t="n">
        <v>30356.29</v>
      </c>
      <c r="P543" t="n">
        <v>64.40000000000001</v>
      </c>
      <c r="Q543" t="n">
        <v>202.81</v>
      </c>
      <c r="R543" t="n">
        <v>19.38</v>
      </c>
      <c r="S543" t="n">
        <v>13.89</v>
      </c>
      <c r="T543" t="n">
        <v>1068.12</v>
      </c>
      <c r="U543" t="n">
        <v>0.72</v>
      </c>
      <c r="V543" t="n">
        <v>0.76</v>
      </c>
      <c r="W543" t="n">
        <v>0.64</v>
      </c>
      <c r="X543" t="n">
        <v>0.05</v>
      </c>
      <c r="Y543" t="n">
        <v>1</v>
      </c>
      <c r="Z543" t="n">
        <v>10</v>
      </c>
    </row>
    <row r="544">
      <c r="A544" t="n">
        <v>74</v>
      </c>
      <c r="B544" t="n">
        <v>110</v>
      </c>
      <c r="C544" t="inlineStr">
        <is>
          <t xml:space="preserve">CONCLUIDO	</t>
        </is>
      </c>
      <c r="D544" t="n">
        <v>12.7083</v>
      </c>
      <c r="E544" t="n">
        <v>7.87</v>
      </c>
      <c r="F544" t="n">
        <v>5.09</v>
      </c>
      <c r="G544" t="n">
        <v>76.31</v>
      </c>
      <c r="H544" t="n">
        <v>1.42</v>
      </c>
      <c r="I544" t="n">
        <v>4</v>
      </c>
      <c r="J544" t="n">
        <v>244.68</v>
      </c>
      <c r="K544" t="n">
        <v>56.13</v>
      </c>
      <c r="L544" t="n">
        <v>19.5</v>
      </c>
      <c r="M544" t="n">
        <v>2</v>
      </c>
      <c r="N544" t="n">
        <v>59.05</v>
      </c>
      <c r="O544" t="n">
        <v>30410.77</v>
      </c>
      <c r="P544" t="n">
        <v>63.8</v>
      </c>
      <c r="Q544" t="n">
        <v>202.81</v>
      </c>
      <c r="R544" t="n">
        <v>19.12</v>
      </c>
      <c r="S544" t="n">
        <v>13.89</v>
      </c>
      <c r="T544" t="n">
        <v>937.46</v>
      </c>
      <c r="U544" t="n">
        <v>0.73</v>
      </c>
      <c r="V544" t="n">
        <v>0.76</v>
      </c>
      <c r="W544" t="n">
        <v>0.64</v>
      </c>
      <c r="X544" t="n">
        <v>0.05</v>
      </c>
      <c r="Y544" t="n">
        <v>1</v>
      </c>
      <c r="Z544" t="n">
        <v>10</v>
      </c>
    </row>
    <row r="545">
      <c r="A545" t="n">
        <v>75</v>
      </c>
      <c r="B545" t="n">
        <v>110</v>
      </c>
      <c r="C545" t="inlineStr">
        <is>
          <t xml:space="preserve">CONCLUIDO	</t>
        </is>
      </c>
      <c r="D545" t="n">
        <v>12.7042</v>
      </c>
      <c r="E545" t="n">
        <v>7.87</v>
      </c>
      <c r="F545" t="n">
        <v>5.09</v>
      </c>
      <c r="G545" t="n">
        <v>76.34999999999999</v>
      </c>
      <c r="H545" t="n">
        <v>1.43</v>
      </c>
      <c r="I545" t="n">
        <v>4</v>
      </c>
      <c r="J545" t="n">
        <v>245.12</v>
      </c>
      <c r="K545" t="n">
        <v>56.13</v>
      </c>
      <c r="L545" t="n">
        <v>19.75</v>
      </c>
      <c r="M545" t="n">
        <v>2</v>
      </c>
      <c r="N545" t="n">
        <v>59.24</v>
      </c>
      <c r="O545" t="n">
        <v>30465.32</v>
      </c>
      <c r="P545" t="n">
        <v>63.57</v>
      </c>
      <c r="Q545" t="n">
        <v>202.81</v>
      </c>
      <c r="R545" t="n">
        <v>19.19</v>
      </c>
      <c r="S545" t="n">
        <v>13.89</v>
      </c>
      <c r="T545" t="n">
        <v>974.39</v>
      </c>
      <c r="U545" t="n">
        <v>0.72</v>
      </c>
      <c r="V545" t="n">
        <v>0.76</v>
      </c>
      <c r="W545" t="n">
        <v>0.64</v>
      </c>
      <c r="X545" t="n">
        <v>0.05</v>
      </c>
      <c r="Y545" t="n">
        <v>1</v>
      </c>
      <c r="Z545" t="n">
        <v>10</v>
      </c>
    </row>
    <row r="546">
      <c r="A546" t="n">
        <v>76</v>
      </c>
      <c r="B546" t="n">
        <v>110</v>
      </c>
      <c r="C546" t="inlineStr">
        <is>
          <t xml:space="preserve">CONCLUIDO	</t>
        </is>
      </c>
      <c r="D546" t="n">
        <v>12.7078</v>
      </c>
      <c r="E546" t="n">
        <v>7.87</v>
      </c>
      <c r="F546" t="n">
        <v>5.09</v>
      </c>
      <c r="G546" t="n">
        <v>76.31</v>
      </c>
      <c r="H546" t="n">
        <v>1.45</v>
      </c>
      <c r="I546" t="n">
        <v>4</v>
      </c>
      <c r="J546" t="n">
        <v>245.56</v>
      </c>
      <c r="K546" t="n">
        <v>56.13</v>
      </c>
      <c r="L546" t="n">
        <v>20</v>
      </c>
      <c r="M546" t="n">
        <v>2</v>
      </c>
      <c r="N546" t="n">
        <v>59.43</v>
      </c>
      <c r="O546" t="n">
        <v>30519.94</v>
      </c>
      <c r="P546" t="n">
        <v>63.29</v>
      </c>
      <c r="Q546" t="n">
        <v>202.81</v>
      </c>
      <c r="R546" t="n">
        <v>19.18</v>
      </c>
      <c r="S546" t="n">
        <v>13.89</v>
      </c>
      <c r="T546" t="n">
        <v>971.01</v>
      </c>
      <c r="U546" t="n">
        <v>0.72</v>
      </c>
      <c r="V546" t="n">
        <v>0.76</v>
      </c>
      <c r="W546" t="n">
        <v>0.64</v>
      </c>
      <c r="X546" t="n">
        <v>0.05</v>
      </c>
      <c r="Y546" t="n">
        <v>1</v>
      </c>
      <c r="Z546" t="n">
        <v>10</v>
      </c>
    </row>
    <row r="547">
      <c r="A547" t="n">
        <v>77</v>
      </c>
      <c r="B547" t="n">
        <v>110</v>
      </c>
      <c r="C547" t="inlineStr">
        <is>
          <t xml:space="preserve">CONCLUIDO	</t>
        </is>
      </c>
      <c r="D547" t="n">
        <v>12.7015</v>
      </c>
      <c r="E547" t="n">
        <v>7.87</v>
      </c>
      <c r="F547" t="n">
        <v>5.09</v>
      </c>
      <c r="G547" t="n">
        <v>76.37</v>
      </c>
      <c r="H547" t="n">
        <v>1.46</v>
      </c>
      <c r="I547" t="n">
        <v>4</v>
      </c>
      <c r="J547" t="n">
        <v>246</v>
      </c>
      <c r="K547" t="n">
        <v>56.13</v>
      </c>
      <c r="L547" t="n">
        <v>20.25</v>
      </c>
      <c r="M547" t="n">
        <v>2</v>
      </c>
      <c r="N547" t="n">
        <v>59.63</v>
      </c>
      <c r="O547" t="n">
        <v>30574.64</v>
      </c>
      <c r="P547" t="n">
        <v>63.12</v>
      </c>
      <c r="Q547" t="n">
        <v>202.81</v>
      </c>
      <c r="R547" t="n">
        <v>19.2</v>
      </c>
      <c r="S547" t="n">
        <v>13.89</v>
      </c>
      <c r="T547" t="n">
        <v>979.11</v>
      </c>
      <c r="U547" t="n">
        <v>0.72</v>
      </c>
      <c r="V547" t="n">
        <v>0.76</v>
      </c>
      <c r="W547" t="n">
        <v>0.65</v>
      </c>
      <c r="X547" t="n">
        <v>0.05</v>
      </c>
      <c r="Y547" t="n">
        <v>1</v>
      </c>
      <c r="Z547" t="n">
        <v>10</v>
      </c>
    </row>
    <row r="548">
      <c r="A548" t="n">
        <v>78</v>
      </c>
      <c r="B548" t="n">
        <v>110</v>
      </c>
      <c r="C548" t="inlineStr">
        <is>
          <t xml:space="preserve">CONCLUIDO	</t>
        </is>
      </c>
      <c r="D548" t="n">
        <v>12.7096</v>
      </c>
      <c r="E548" t="n">
        <v>7.87</v>
      </c>
      <c r="F548" t="n">
        <v>5.09</v>
      </c>
      <c r="G548" t="n">
        <v>76.3</v>
      </c>
      <c r="H548" t="n">
        <v>1.48</v>
      </c>
      <c r="I548" t="n">
        <v>4</v>
      </c>
      <c r="J548" t="n">
        <v>246.45</v>
      </c>
      <c r="K548" t="n">
        <v>56.13</v>
      </c>
      <c r="L548" t="n">
        <v>20.5</v>
      </c>
      <c r="M548" t="n">
        <v>2</v>
      </c>
      <c r="N548" t="n">
        <v>59.82</v>
      </c>
      <c r="O548" t="n">
        <v>30629.4</v>
      </c>
      <c r="P548" t="n">
        <v>62.59</v>
      </c>
      <c r="Q548" t="n">
        <v>202.81</v>
      </c>
      <c r="R548" t="n">
        <v>19.07</v>
      </c>
      <c r="S548" t="n">
        <v>13.89</v>
      </c>
      <c r="T548" t="n">
        <v>915.51</v>
      </c>
      <c r="U548" t="n">
        <v>0.73</v>
      </c>
      <c r="V548" t="n">
        <v>0.76</v>
      </c>
      <c r="W548" t="n">
        <v>0.64</v>
      </c>
      <c r="X548" t="n">
        <v>0.05</v>
      </c>
      <c r="Y548" t="n">
        <v>1</v>
      </c>
      <c r="Z548" t="n">
        <v>10</v>
      </c>
    </row>
    <row r="549">
      <c r="A549" t="n">
        <v>79</v>
      </c>
      <c r="B549" t="n">
        <v>110</v>
      </c>
      <c r="C549" t="inlineStr">
        <is>
          <t xml:space="preserve">CONCLUIDO	</t>
        </is>
      </c>
      <c r="D549" t="n">
        <v>12.7092</v>
      </c>
      <c r="E549" t="n">
        <v>7.87</v>
      </c>
      <c r="F549" t="n">
        <v>5.09</v>
      </c>
      <c r="G549" t="n">
        <v>76.3</v>
      </c>
      <c r="H549" t="n">
        <v>1.49</v>
      </c>
      <c r="I549" t="n">
        <v>4</v>
      </c>
      <c r="J549" t="n">
        <v>246.89</v>
      </c>
      <c r="K549" t="n">
        <v>56.13</v>
      </c>
      <c r="L549" t="n">
        <v>20.75</v>
      </c>
      <c r="M549" t="n">
        <v>2</v>
      </c>
      <c r="N549" t="n">
        <v>60.02</v>
      </c>
      <c r="O549" t="n">
        <v>30684.23</v>
      </c>
      <c r="P549" t="n">
        <v>62.3</v>
      </c>
      <c r="Q549" t="n">
        <v>202.81</v>
      </c>
      <c r="R549" t="n">
        <v>19.1</v>
      </c>
      <c r="S549" t="n">
        <v>13.89</v>
      </c>
      <c r="T549" t="n">
        <v>931.86</v>
      </c>
      <c r="U549" t="n">
        <v>0.73</v>
      </c>
      <c r="V549" t="n">
        <v>0.76</v>
      </c>
      <c r="W549" t="n">
        <v>0.64</v>
      </c>
      <c r="X549" t="n">
        <v>0.05</v>
      </c>
      <c r="Y549" t="n">
        <v>1</v>
      </c>
      <c r="Z549" t="n">
        <v>10</v>
      </c>
    </row>
    <row r="550">
      <c r="A550" t="n">
        <v>80</v>
      </c>
      <c r="B550" t="n">
        <v>110</v>
      </c>
      <c r="C550" t="inlineStr">
        <is>
          <t xml:space="preserve">CONCLUIDO	</t>
        </is>
      </c>
      <c r="D550" t="n">
        <v>12.7177</v>
      </c>
      <c r="E550" t="n">
        <v>7.86</v>
      </c>
      <c r="F550" t="n">
        <v>5.08</v>
      </c>
      <c r="G550" t="n">
        <v>76.22</v>
      </c>
      <c r="H550" t="n">
        <v>1.51</v>
      </c>
      <c r="I550" t="n">
        <v>4</v>
      </c>
      <c r="J550" t="n">
        <v>247.34</v>
      </c>
      <c r="K550" t="n">
        <v>56.13</v>
      </c>
      <c r="L550" t="n">
        <v>21</v>
      </c>
      <c r="M550" t="n">
        <v>2</v>
      </c>
      <c r="N550" t="n">
        <v>60.21</v>
      </c>
      <c r="O550" t="n">
        <v>30739.14</v>
      </c>
      <c r="P550" t="n">
        <v>61.77</v>
      </c>
      <c r="Q550" t="n">
        <v>202.81</v>
      </c>
      <c r="R550" t="n">
        <v>18.96</v>
      </c>
      <c r="S550" t="n">
        <v>13.89</v>
      </c>
      <c r="T550" t="n">
        <v>857.88</v>
      </c>
      <c r="U550" t="n">
        <v>0.73</v>
      </c>
      <c r="V550" t="n">
        <v>0.76</v>
      </c>
      <c r="W550" t="n">
        <v>0.64</v>
      </c>
      <c r="X550" t="n">
        <v>0.04</v>
      </c>
      <c r="Y550" t="n">
        <v>1</v>
      </c>
      <c r="Z550" t="n">
        <v>10</v>
      </c>
    </row>
    <row r="551">
      <c r="A551" t="n">
        <v>81</v>
      </c>
      <c r="B551" t="n">
        <v>110</v>
      </c>
      <c r="C551" t="inlineStr">
        <is>
          <t xml:space="preserve">CONCLUIDO	</t>
        </is>
      </c>
      <c r="D551" t="n">
        <v>12.7123</v>
      </c>
      <c r="E551" t="n">
        <v>7.87</v>
      </c>
      <c r="F551" t="n">
        <v>5.08</v>
      </c>
      <c r="G551" t="n">
        <v>76.27</v>
      </c>
      <c r="H551" t="n">
        <v>1.53</v>
      </c>
      <c r="I551" t="n">
        <v>4</v>
      </c>
      <c r="J551" t="n">
        <v>247.78</v>
      </c>
      <c r="K551" t="n">
        <v>56.13</v>
      </c>
      <c r="L551" t="n">
        <v>21.25</v>
      </c>
      <c r="M551" t="n">
        <v>2</v>
      </c>
      <c r="N551" t="n">
        <v>60.41</v>
      </c>
      <c r="O551" t="n">
        <v>30794.11</v>
      </c>
      <c r="P551" t="n">
        <v>61.12</v>
      </c>
      <c r="Q551" t="n">
        <v>202.81</v>
      </c>
      <c r="R551" t="n">
        <v>19.09</v>
      </c>
      <c r="S551" t="n">
        <v>13.89</v>
      </c>
      <c r="T551" t="n">
        <v>922.37</v>
      </c>
      <c r="U551" t="n">
        <v>0.73</v>
      </c>
      <c r="V551" t="n">
        <v>0.76</v>
      </c>
      <c r="W551" t="n">
        <v>0.64</v>
      </c>
      <c r="X551" t="n">
        <v>0.05</v>
      </c>
      <c r="Y551" t="n">
        <v>1</v>
      </c>
      <c r="Z551" t="n">
        <v>10</v>
      </c>
    </row>
    <row r="552">
      <c r="A552" t="n">
        <v>82</v>
      </c>
      <c r="B552" t="n">
        <v>110</v>
      </c>
      <c r="C552" t="inlineStr">
        <is>
          <t xml:space="preserve">CONCLUIDO	</t>
        </is>
      </c>
      <c r="D552" t="n">
        <v>12.7042</v>
      </c>
      <c r="E552" t="n">
        <v>7.87</v>
      </c>
      <c r="F552" t="n">
        <v>5.09</v>
      </c>
      <c r="G552" t="n">
        <v>76.34999999999999</v>
      </c>
      <c r="H552" t="n">
        <v>1.54</v>
      </c>
      <c r="I552" t="n">
        <v>4</v>
      </c>
      <c r="J552" t="n">
        <v>248.23</v>
      </c>
      <c r="K552" t="n">
        <v>56.13</v>
      </c>
      <c r="L552" t="n">
        <v>21.5</v>
      </c>
      <c r="M552" t="n">
        <v>2</v>
      </c>
      <c r="N552" t="n">
        <v>60.6</v>
      </c>
      <c r="O552" t="n">
        <v>30849.16</v>
      </c>
      <c r="P552" t="n">
        <v>60.6</v>
      </c>
      <c r="Q552" t="n">
        <v>202.81</v>
      </c>
      <c r="R552" t="n">
        <v>19.22</v>
      </c>
      <c r="S552" t="n">
        <v>13.89</v>
      </c>
      <c r="T552" t="n">
        <v>987.74</v>
      </c>
      <c r="U552" t="n">
        <v>0.72</v>
      </c>
      <c r="V552" t="n">
        <v>0.76</v>
      </c>
      <c r="W552" t="n">
        <v>0.64</v>
      </c>
      <c r="X552" t="n">
        <v>0.05</v>
      </c>
      <c r="Y552" t="n">
        <v>1</v>
      </c>
      <c r="Z552" t="n">
        <v>10</v>
      </c>
    </row>
    <row r="553">
      <c r="A553" t="n">
        <v>83</v>
      </c>
      <c r="B553" t="n">
        <v>110</v>
      </c>
      <c r="C553" t="inlineStr">
        <is>
          <t xml:space="preserve">CONCLUIDO	</t>
        </is>
      </c>
      <c r="D553" t="n">
        <v>12.8055</v>
      </c>
      <c r="E553" t="n">
        <v>7.81</v>
      </c>
      <c r="F553" t="n">
        <v>5.07</v>
      </c>
      <c r="G553" t="n">
        <v>101.39</v>
      </c>
      <c r="H553" t="n">
        <v>1.56</v>
      </c>
      <c r="I553" t="n">
        <v>3</v>
      </c>
      <c r="J553" t="n">
        <v>248.68</v>
      </c>
      <c r="K553" t="n">
        <v>56.13</v>
      </c>
      <c r="L553" t="n">
        <v>21.75</v>
      </c>
      <c r="M553" t="n">
        <v>1</v>
      </c>
      <c r="N553" t="n">
        <v>60.8</v>
      </c>
      <c r="O553" t="n">
        <v>30904.28</v>
      </c>
      <c r="P553" t="n">
        <v>60.28</v>
      </c>
      <c r="Q553" t="n">
        <v>202.81</v>
      </c>
      <c r="R553" t="n">
        <v>18.62</v>
      </c>
      <c r="S553" t="n">
        <v>13.89</v>
      </c>
      <c r="T553" t="n">
        <v>696.02</v>
      </c>
      <c r="U553" t="n">
        <v>0.75</v>
      </c>
      <c r="V553" t="n">
        <v>0.76</v>
      </c>
      <c r="W553" t="n">
        <v>0.64</v>
      </c>
      <c r="X553" t="n">
        <v>0.03</v>
      </c>
      <c r="Y553" t="n">
        <v>1</v>
      </c>
      <c r="Z553" t="n">
        <v>10</v>
      </c>
    </row>
    <row r="554">
      <c r="A554" t="n">
        <v>84</v>
      </c>
      <c r="B554" t="n">
        <v>110</v>
      </c>
      <c r="C554" t="inlineStr">
        <is>
          <t xml:space="preserve">CONCLUIDO	</t>
        </is>
      </c>
      <c r="D554" t="n">
        <v>12.8018</v>
      </c>
      <c r="E554" t="n">
        <v>7.81</v>
      </c>
      <c r="F554" t="n">
        <v>5.07</v>
      </c>
      <c r="G554" t="n">
        <v>101.44</v>
      </c>
      <c r="H554" t="n">
        <v>1.57</v>
      </c>
      <c r="I554" t="n">
        <v>3</v>
      </c>
      <c r="J554" t="n">
        <v>249.12</v>
      </c>
      <c r="K554" t="n">
        <v>56.13</v>
      </c>
      <c r="L554" t="n">
        <v>22</v>
      </c>
      <c r="M554" t="n">
        <v>1</v>
      </c>
      <c r="N554" t="n">
        <v>61</v>
      </c>
      <c r="O554" t="n">
        <v>30959.46</v>
      </c>
      <c r="P554" t="n">
        <v>60.4</v>
      </c>
      <c r="Q554" t="n">
        <v>202.81</v>
      </c>
      <c r="R554" t="n">
        <v>18.64</v>
      </c>
      <c r="S554" t="n">
        <v>13.89</v>
      </c>
      <c r="T554" t="n">
        <v>705.04</v>
      </c>
      <c r="U554" t="n">
        <v>0.75</v>
      </c>
      <c r="V554" t="n">
        <v>0.76</v>
      </c>
      <c r="W554" t="n">
        <v>0.64</v>
      </c>
      <c r="X554" t="n">
        <v>0.03</v>
      </c>
      <c r="Y554" t="n">
        <v>1</v>
      </c>
      <c r="Z554" t="n">
        <v>10</v>
      </c>
    </row>
    <row r="555">
      <c r="A555" t="n">
        <v>85</v>
      </c>
      <c r="B555" t="n">
        <v>110</v>
      </c>
      <c r="C555" t="inlineStr">
        <is>
          <t xml:space="preserve">CONCLUIDO	</t>
        </is>
      </c>
      <c r="D555" t="n">
        <v>12.81</v>
      </c>
      <c r="E555" t="n">
        <v>7.81</v>
      </c>
      <c r="F555" t="n">
        <v>5.07</v>
      </c>
      <c r="G555" t="n">
        <v>101.34</v>
      </c>
      <c r="H555" t="n">
        <v>1.59</v>
      </c>
      <c r="I555" t="n">
        <v>3</v>
      </c>
      <c r="J555" t="n">
        <v>249.57</v>
      </c>
      <c r="K555" t="n">
        <v>56.13</v>
      </c>
      <c r="L555" t="n">
        <v>22.25</v>
      </c>
      <c r="M555" t="n">
        <v>1</v>
      </c>
      <c r="N555" t="n">
        <v>61.2</v>
      </c>
      <c r="O555" t="n">
        <v>31014.73</v>
      </c>
      <c r="P555" t="n">
        <v>60.48</v>
      </c>
      <c r="Q555" t="n">
        <v>202.81</v>
      </c>
      <c r="R555" t="n">
        <v>18.53</v>
      </c>
      <c r="S555" t="n">
        <v>13.89</v>
      </c>
      <c r="T555" t="n">
        <v>650.11</v>
      </c>
      <c r="U555" t="n">
        <v>0.75</v>
      </c>
      <c r="V555" t="n">
        <v>0.76</v>
      </c>
      <c r="W555" t="n">
        <v>0.64</v>
      </c>
      <c r="X555" t="n">
        <v>0.03</v>
      </c>
      <c r="Y555" t="n">
        <v>1</v>
      </c>
      <c r="Z555" t="n">
        <v>10</v>
      </c>
    </row>
    <row r="556">
      <c r="A556" t="n">
        <v>86</v>
      </c>
      <c r="B556" t="n">
        <v>110</v>
      </c>
      <c r="C556" t="inlineStr">
        <is>
          <t xml:space="preserve">CONCLUIDO	</t>
        </is>
      </c>
      <c r="D556" t="n">
        <v>12.8073</v>
      </c>
      <c r="E556" t="n">
        <v>7.81</v>
      </c>
      <c r="F556" t="n">
        <v>5.07</v>
      </c>
      <c r="G556" t="n">
        <v>101.37</v>
      </c>
      <c r="H556" t="n">
        <v>1.6</v>
      </c>
      <c r="I556" t="n">
        <v>3</v>
      </c>
      <c r="J556" t="n">
        <v>250.02</v>
      </c>
      <c r="K556" t="n">
        <v>56.13</v>
      </c>
      <c r="L556" t="n">
        <v>22.5</v>
      </c>
      <c r="M556" t="n">
        <v>1</v>
      </c>
      <c r="N556" t="n">
        <v>61.39</v>
      </c>
      <c r="O556" t="n">
        <v>31070.06</v>
      </c>
      <c r="P556" t="n">
        <v>60.51</v>
      </c>
      <c r="Q556" t="n">
        <v>202.81</v>
      </c>
      <c r="R556" t="n">
        <v>18.47</v>
      </c>
      <c r="S556" t="n">
        <v>13.89</v>
      </c>
      <c r="T556" t="n">
        <v>620.4299999999999</v>
      </c>
      <c r="U556" t="n">
        <v>0.75</v>
      </c>
      <c r="V556" t="n">
        <v>0.76</v>
      </c>
      <c r="W556" t="n">
        <v>0.64</v>
      </c>
      <c r="X556" t="n">
        <v>0.03</v>
      </c>
      <c r="Y556" t="n">
        <v>1</v>
      </c>
      <c r="Z556" t="n">
        <v>10</v>
      </c>
    </row>
    <row r="557">
      <c r="A557" t="n">
        <v>87</v>
      </c>
      <c r="B557" t="n">
        <v>110</v>
      </c>
      <c r="C557" t="inlineStr">
        <is>
          <t xml:space="preserve">CONCLUIDO	</t>
        </is>
      </c>
      <c r="D557" t="n">
        <v>12.8068</v>
      </c>
      <c r="E557" t="n">
        <v>7.81</v>
      </c>
      <c r="F557" t="n">
        <v>5.07</v>
      </c>
      <c r="G557" t="n">
        <v>101.38</v>
      </c>
      <c r="H557" t="n">
        <v>1.62</v>
      </c>
      <c r="I557" t="n">
        <v>3</v>
      </c>
      <c r="J557" t="n">
        <v>250.47</v>
      </c>
      <c r="K557" t="n">
        <v>56.13</v>
      </c>
      <c r="L557" t="n">
        <v>22.75</v>
      </c>
      <c r="M557" t="n">
        <v>0</v>
      </c>
      <c r="N557" t="n">
        <v>61.59</v>
      </c>
      <c r="O557" t="n">
        <v>31125.47</v>
      </c>
      <c r="P557" t="n">
        <v>60.53</v>
      </c>
      <c r="Q557" t="n">
        <v>202.81</v>
      </c>
      <c r="R557" t="n">
        <v>18.49</v>
      </c>
      <c r="S557" t="n">
        <v>13.89</v>
      </c>
      <c r="T557" t="n">
        <v>629.1799999999999</v>
      </c>
      <c r="U557" t="n">
        <v>0.75</v>
      </c>
      <c r="V557" t="n">
        <v>0.76</v>
      </c>
      <c r="W557" t="n">
        <v>0.64</v>
      </c>
      <c r="X557" t="n">
        <v>0.03</v>
      </c>
      <c r="Y557" t="n">
        <v>1</v>
      </c>
      <c r="Z557" t="n">
        <v>10</v>
      </c>
    </row>
    <row r="558">
      <c r="A558" t="n">
        <v>0</v>
      </c>
      <c r="B558" t="n">
        <v>150</v>
      </c>
      <c r="C558" t="inlineStr">
        <is>
          <t xml:space="preserve">CONCLUIDO	</t>
        </is>
      </c>
      <c r="D558" t="n">
        <v>6.6914</v>
      </c>
      <c r="E558" t="n">
        <v>14.94</v>
      </c>
      <c r="F558" t="n">
        <v>6.89</v>
      </c>
      <c r="G558" t="n">
        <v>4.54</v>
      </c>
      <c r="H558" t="n">
        <v>0.06</v>
      </c>
      <c r="I558" t="n">
        <v>91</v>
      </c>
      <c r="J558" t="n">
        <v>296.65</v>
      </c>
      <c r="K558" t="n">
        <v>61.82</v>
      </c>
      <c r="L558" t="n">
        <v>1</v>
      </c>
      <c r="M558" t="n">
        <v>89</v>
      </c>
      <c r="N558" t="n">
        <v>83.83</v>
      </c>
      <c r="O558" t="n">
        <v>36821.52</v>
      </c>
      <c r="P558" t="n">
        <v>125.36</v>
      </c>
      <c r="Q558" t="n">
        <v>202.87</v>
      </c>
      <c r="R558" t="n">
        <v>75.86</v>
      </c>
      <c r="S558" t="n">
        <v>13.89</v>
      </c>
      <c r="T558" t="n">
        <v>28873.89</v>
      </c>
      <c r="U558" t="n">
        <v>0.18</v>
      </c>
      <c r="V558" t="n">
        <v>0.5600000000000001</v>
      </c>
      <c r="W558" t="n">
        <v>0.77</v>
      </c>
      <c r="X558" t="n">
        <v>1.85</v>
      </c>
      <c r="Y558" t="n">
        <v>1</v>
      </c>
      <c r="Z558" t="n">
        <v>10</v>
      </c>
    </row>
    <row r="559">
      <c r="A559" t="n">
        <v>1</v>
      </c>
      <c r="B559" t="n">
        <v>150</v>
      </c>
      <c r="C559" t="inlineStr">
        <is>
          <t xml:space="preserve">CONCLUIDO	</t>
        </is>
      </c>
      <c r="D559" t="n">
        <v>7.5781</v>
      </c>
      <c r="E559" t="n">
        <v>13.2</v>
      </c>
      <c r="F559" t="n">
        <v>6.42</v>
      </c>
      <c r="G559" t="n">
        <v>5.67</v>
      </c>
      <c r="H559" t="n">
        <v>0.07000000000000001</v>
      </c>
      <c r="I559" t="n">
        <v>68</v>
      </c>
      <c r="J559" t="n">
        <v>297.17</v>
      </c>
      <c r="K559" t="n">
        <v>61.82</v>
      </c>
      <c r="L559" t="n">
        <v>1.25</v>
      </c>
      <c r="M559" t="n">
        <v>66</v>
      </c>
      <c r="N559" t="n">
        <v>84.09999999999999</v>
      </c>
      <c r="O559" t="n">
        <v>36885.7</v>
      </c>
      <c r="P559" t="n">
        <v>116.71</v>
      </c>
      <c r="Q559" t="n">
        <v>202.88</v>
      </c>
      <c r="R559" t="n">
        <v>60.49</v>
      </c>
      <c r="S559" t="n">
        <v>13.89</v>
      </c>
      <c r="T559" t="n">
        <v>21303.22</v>
      </c>
      <c r="U559" t="n">
        <v>0.23</v>
      </c>
      <c r="V559" t="n">
        <v>0.6</v>
      </c>
      <c r="W559" t="n">
        <v>0.76</v>
      </c>
      <c r="X559" t="n">
        <v>1.38</v>
      </c>
      <c r="Y559" t="n">
        <v>1</v>
      </c>
      <c r="Z559" t="n">
        <v>10</v>
      </c>
    </row>
    <row r="560">
      <c r="A560" t="n">
        <v>2</v>
      </c>
      <c r="B560" t="n">
        <v>150</v>
      </c>
      <c r="C560" t="inlineStr">
        <is>
          <t xml:space="preserve">CONCLUIDO	</t>
        </is>
      </c>
      <c r="D560" t="n">
        <v>8.2012</v>
      </c>
      <c r="E560" t="n">
        <v>12.19</v>
      </c>
      <c r="F560" t="n">
        <v>6.14</v>
      </c>
      <c r="G560" t="n">
        <v>6.7</v>
      </c>
      <c r="H560" t="n">
        <v>0.09</v>
      </c>
      <c r="I560" t="n">
        <v>55</v>
      </c>
      <c r="J560" t="n">
        <v>297.7</v>
      </c>
      <c r="K560" t="n">
        <v>61.82</v>
      </c>
      <c r="L560" t="n">
        <v>1.5</v>
      </c>
      <c r="M560" t="n">
        <v>53</v>
      </c>
      <c r="N560" t="n">
        <v>84.37</v>
      </c>
      <c r="O560" t="n">
        <v>36949.99</v>
      </c>
      <c r="P560" t="n">
        <v>111.5</v>
      </c>
      <c r="Q560" t="n">
        <v>202.91</v>
      </c>
      <c r="R560" t="n">
        <v>52.05</v>
      </c>
      <c r="S560" t="n">
        <v>13.89</v>
      </c>
      <c r="T560" t="n">
        <v>17147.97</v>
      </c>
      <c r="U560" t="n">
        <v>0.27</v>
      </c>
      <c r="V560" t="n">
        <v>0.63</v>
      </c>
      <c r="W560" t="n">
        <v>0.72</v>
      </c>
      <c r="X560" t="n">
        <v>1.1</v>
      </c>
      <c r="Y560" t="n">
        <v>1</v>
      </c>
      <c r="Z560" t="n">
        <v>10</v>
      </c>
    </row>
    <row r="561">
      <c r="A561" t="n">
        <v>3</v>
      </c>
      <c r="B561" t="n">
        <v>150</v>
      </c>
      <c r="C561" t="inlineStr">
        <is>
          <t xml:space="preserve">CONCLUIDO	</t>
        </is>
      </c>
      <c r="D561" t="n">
        <v>8.6791</v>
      </c>
      <c r="E561" t="n">
        <v>11.52</v>
      </c>
      <c r="F561" t="n">
        <v>5.97</v>
      </c>
      <c r="G561" t="n">
        <v>7.79</v>
      </c>
      <c r="H561" t="n">
        <v>0.1</v>
      </c>
      <c r="I561" t="n">
        <v>46</v>
      </c>
      <c r="J561" t="n">
        <v>298.22</v>
      </c>
      <c r="K561" t="n">
        <v>61.82</v>
      </c>
      <c r="L561" t="n">
        <v>1.75</v>
      </c>
      <c r="M561" t="n">
        <v>44</v>
      </c>
      <c r="N561" t="n">
        <v>84.65000000000001</v>
      </c>
      <c r="O561" t="n">
        <v>37014.39</v>
      </c>
      <c r="P561" t="n">
        <v>108.29</v>
      </c>
      <c r="Q561" t="n">
        <v>202.95</v>
      </c>
      <c r="R561" t="n">
        <v>46.77</v>
      </c>
      <c r="S561" t="n">
        <v>13.89</v>
      </c>
      <c r="T561" t="n">
        <v>14554.38</v>
      </c>
      <c r="U561" t="n">
        <v>0.3</v>
      </c>
      <c r="V561" t="n">
        <v>0.65</v>
      </c>
      <c r="W561" t="n">
        <v>0.71</v>
      </c>
      <c r="X561" t="n">
        <v>0.93</v>
      </c>
      <c r="Y561" t="n">
        <v>1</v>
      </c>
      <c r="Z561" t="n">
        <v>10</v>
      </c>
    </row>
    <row r="562">
      <c r="A562" t="n">
        <v>4</v>
      </c>
      <c r="B562" t="n">
        <v>150</v>
      </c>
      <c r="C562" t="inlineStr">
        <is>
          <t xml:space="preserve">CONCLUIDO	</t>
        </is>
      </c>
      <c r="D562" t="n">
        <v>9.104200000000001</v>
      </c>
      <c r="E562" t="n">
        <v>10.98</v>
      </c>
      <c r="F562" t="n">
        <v>5.82</v>
      </c>
      <c r="G562" t="n">
        <v>8.949999999999999</v>
      </c>
      <c r="H562" t="n">
        <v>0.12</v>
      </c>
      <c r="I562" t="n">
        <v>39</v>
      </c>
      <c r="J562" t="n">
        <v>298.74</v>
      </c>
      <c r="K562" t="n">
        <v>61.82</v>
      </c>
      <c r="L562" t="n">
        <v>2</v>
      </c>
      <c r="M562" t="n">
        <v>37</v>
      </c>
      <c r="N562" t="n">
        <v>84.92</v>
      </c>
      <c r="O562" t="n">
        <v>37078.91</v>
      </c>
      <c r="P562" t="n">
        <v>105.52</v>
      </c>
      <c r="Q562" t="n">
        <v>202.96</v>
      </c>
      <c r="R562" t="n">
        <v>41.99</v>
      </c>
      <c r="S562" t="n">
        <v>13.89</v>
      </c>
      <c r="T562" t="n">
        <v>12199.8</v>
      </c>
      <c r="U562" t="n">
        <v>0.33</v>
      </c>
      <c r="V562" t="n">
        <v>0.66</v>
      </c>
      <c r="W562" t="n">
        <v>0.7</v>
      </c>
      <c r="X562" t="n">
        <v>0.78</v>
      </c>
      <c r="Y562" t="n">
        <v>1</v>
      </c>
      <c r="Z562" t="n">
        <v>10</v>
      </c>
    </row>
    <row r="563">
      <c r="A563" t="n">
        <v>5</v>
      </c>
      <c r="B563" t="n">
        <v>150</v>
      </c>
      <c r="C563" t="inlineStr">
        <is>
          <t xml:space="preserve">CONCLUIDO	</t>
        </is>
      </c>
      <c r="D563" t="n">
        <v>9.437200000000001</v>
      </c>
      <c r="E563" t="n">
        <v>10.6</v>
      </c>
      <c r="F563" t="n">
        <v>5.71</v>
      </c>
      <c r="G563" t="n">
        <v>10.08</v>
      </c>
      <c r="H563" t="n">
        <v>0.13</v>
      </c>
      <c r="I563" t="n">
        <v>34</v>
      </c>
      <c r="J563" t="n">
        <v>299.26</v>
      </c>
      <c r="K563" t="n">
        <v>61.82</v>
      </c>
      <c r="L563" t="n">
        <v>2.25</v>
      </c>
      <c r="M563" t="n">
        <v>32</v>
      </c>
      <c r="N563" t="n">
        <v>85.19</v>
      </c>
      <c r="O563" t="n">
        <v>37143.54</v>
      </c>
      <c r="P563" t="n">
        <v>103.42</v>
      </c>
      <c r="Q563" t="n">
        <v>202.88</v>
      </c>
      <c r="R563" t="n">
        <v>38.19</v>
      </c>
      <c r="S563" t="n">
        <v>13.89</v>
      </c>
      <c r="T563" t="n">
        <v>10323.36</v>
      </c>
      <c r="U563" t="n">
        <v>0.36</v>
      </c>
      <c r="V563" t="n">
        <v>0.68</v>
      </c>
      <c r="W563" t="n">
        <v>0.7</v>
      </c>
      <c r="X563" t="n">
        <v>0.67</v>
      </c>
      <c r="Y563" t="n">
        <v>1</v>
      </c>
      <c r="Z563" t="n">
        <v>10</v>
      </c>
    </row>
    <row r="564">
      <c r="A564" t="n">
        <v>6</v>
      </c>
      <c r="B564" t="n">
        <v>150</v>
      </c>
      <c r="C564" t="inlineStr">
        <is>
          <t xml:space="preserve">CONCLUIDO	</t>
        </is>
      </c>
      <c r="D564" t="n">
        <v>9.655900000000001</v>
      </c>
      <c r="E564" t="n">
        <v>10.36</v>
      </c>
      <c r="F564" t="n">
        <v>5.64</v>
      </c>
      <c r="G564" t="n">
        <v>10.91</v>
      </c>
      <c r="H564" t="n">
        <v>0.15</v>
      </c>
      <c r="I564" t="n">
        <v>31</v>
      </c>
      <c r="J564" t="n">
        <v>299.79</v>
      </c>
      <c r="K564" t="n">
        <v>61.82</v>
      </c>
      <c r="L564" t="n">
        <v>2.5</v>
      </c>
      <c r="M564" t="n">
        <v>29</v>
      </c>
      <c r="N564" t="n">
        <v>85.47</v>
      </c>
      <c r="O564" t="n">
        <v>37208.42</v>
      </c>
      <c r="P564" t="n">
        <v>102.02</v>
      </c>
      <c r="Q564" t="n">
        <v>202.87</v>
      </c>
      <c r="R564" t="n">
        <v>36.24</v>
      </c>
      <c r="S564" t="n">
        <v>13.89</v>
      </c>
      <c r="T564" t="n">
        <v>9365.969999999999</v>
      </c>
      <c r="U564" t="n">
        <v>0.38</v>
      </c>
      <c r="V564" t="n">
        <v>0.6899999999999999</v>
      </c>
      <c r="W564" t="n">
        <v>0.6899999999999999</v>
      </c>
      <c r="X564" t="n">
        <v>0.6</v>
      </c>
      <c r="Y564" t="n">
        <v>1</v>
      </c>
      <c r="Z564" t="n">
        <v>10</v>
      </c>
    </row>
    <row r="565">
      <c r="A565" t="n">
        <v>7</v>
      </c>
      <c r="B565" t="n">
        <v>150</v>
      </c>
      <c r="C565" t="inlineStr">
        <is>
          <t xml:space="preserve">CONCLUIDO	</t>
        </is>
      </c>
      <c r="D565" t="n">
        <v>9.8622</v>
      </c>
      <c r="E565" t="n">
        <v>10.14</v>
      </c>
      <c r="F565" t="n">
        <v>5.59</v>
      </c>
      <c r="G565" t="n">
        <v>11.97</v>
      </c>
      <c r="H565" t="n">
        <v>0.16</v>
      </c>
      <c r="I565" t="n">
        <v>28</v>
      </c>
      <c r="J565" t="n">
        <v>300.32</v>
      </c>
      <c r="K565" t="n">
        <v>61.82</v>
      </c>
      <c r="L565" t="n">
        <v>2.75</v>
      </c>
      <c r="M565" t="n">
        <v>26</v>
      </c>
      <c r="N565" t="n">
        <v>85.73999999999999</v>
      </c>
      <c r="O565" t="n">
        <v>37273.29</v>
      </c>
      <c r="P565" t="n">
        <v>101.01</v>
      </c>
      <c r="Q565" t="n">
        <v>202.86</v>
      </c>
      <c r="R565" t="n">
        <v>34.84</v>
      </c>
      <c r="S565" t="n">
        <v>13.89</v>
      </c>
      <c r="T565" t="n">
        <v>8681.059999999999</v>
      </c>
      <c r="U565" t="n">
        <v>0.4</v>
      </c>
      <c r="V565" t="n">
        <v>0.6899999999999999</v>
      </c>
      <c r="W565" t="n">
        <v>0.68</v>
      </c>
      <c r="X565" t="n">
        <v>0.55</v>
      </c>
      <c r="Y565" t="n">
        <v>1</v>
      </c>
      <c r="Z565" t="n">
        <v>10</v>
      </c>
    </row>
    <row r="566">
      <c r="A566" t="n">
        <v>8</v>
      </c>
      <c r="B566" t="n">
        <v>150</v>
      </c>
      <c r="C566" t="inlineStr">
        <is>
          <t xml:space="preserve">CONCLUIDO	</t>
        </is>
      </c>
      <c r="D566" t="n">
        <v>10.0987</v>
      </c>
      <c r="E566" t="n">
        <v>9.9</v>
      </c>
      <c r="F566" t="n">
        <v>5.52</v>
      </c>
      <c r="G566" t="n">
        <v>13.24</v>
      </c>
      <c r="H566" t="n">
        <v>0.18</v>
      </c>
      <c r="I566" t="n">
        <v>25</v>
      </c>
      <c r="J566" t="n">
        <v>300.84</v>
      </c>
      <c r="K566" t="n">
        <v>61.82</v>
      </c>
      <c r="L566" t="n">
        <v>3</v>
      </c>
      <c r="M566" t="n">
        <v>23</v>
      </c>
      <c r="N566" t="n">
        <v>86.02</v>
      </c>
      <c r="O566" t="n">
        <v>37338.27</v>
      </c>
      <c r="P566" t="n">
        <v>99.69</v>
      </c>
      <c r="Q566" t="n">
        <v>202.86</v>
      </c>
      <c r="R566" t="n">
        <v>32.5</v>
      </c>
      <c r="S566" t="n">
        <v>13.89</v>
      </c>
      <c r="T566" t="n">
        <v>7524.17</v>
      </c>
      <c r="U566" t="n">
        <v>0.43</v>
      </c>
      <c r="V566" t="n">
        <v>0.7</v>
      </c>
      <c r="W566" t="n">
        <v>0.68</v>
      </c>
      <c r="X566" t="n">
        <v>0.48</v>
      </c>
      <c r="Y566" t="n">
        <v>1</v>
      </c>
      <c r="Z566" t="n">
        <v>10</v>
      </c>
    </row>
    <row r="567">
      <c r="A567" t="n">
        <v>9</v>
      </c>
      <c r="B567" t="n">
        <v>150</v>
      </c>
      <c r="C567" t="inlineStr">
        <is>
          <t xml:space="preserve">CONCLUIDO	</t>
        </is>
      </c>
      <c r="D567" t="n">
        <v>10.2444</v>
      </c>
      <c r="E567" t="n">
        <v>9.76</v>
      </c>
      <c r="F567" t="n">
        <v>5.49</v>
      </c>
      <c r="G567" t="n">
        <v>14.31</v>
      </c>
      <c r="H567" t="n">
        <v>0.19</v>
      </c>
      <c r="I567" t="n">
        <v>23</v>
      </c>
      <c r="J567" t="n">
        <v>301.37</v>
      </c>
      <c r="K567" t="n">
        <v>61.82</v>
      </c>
      <c r="L567" t="n">
        <v>3.25</v>
      </c>
      <c r="M567" t="n">
        <v>21</v>
      </c>
      <c r="N567" t="n">
        <v>86.3</v>
      </c>
      <c r="O567" t="n">
        <v>37403.38</v>
      </c>
      <c r="P567" t="n">
        <v>99.06</v>
      </c>
      <c r="Q567" t="n">
        <v>202.82</v>
      </c>
      <c r="R567" t="n">
        <v>31.78</v>
      </c>
      <c r="S567" t="n">
        <v>13.89</v>
      </c>
      <c r="T567" t="n">
        <v>7174.06</v>
      </c>
      <c r="U567" t="n">
        <v>0.44</v>
      </c>
      <c r="V567" t="n">
        <v>0.71</v>
      </c>
      <c r="W567" t="n">
        <v>0.67</v>
      </c>
      <c r="X567" t="n">
        <v>0.45</v>
      </c>
      <c r="Y567" t="n">
        <v>1</v>
      </c>
      <c r="Z567" t="n">
        <v>10</v>
      </c>
    </row>
    <row r="568">
      <c r="A568" t="n">
        <v>10</v>
      </c>
      <c r="B568" t="n">
        <v>150</v>
      </c>
      <c r="C568" t="inlineStr">
        <is>
          <t xml:space="preserve">CONCLUIDO	</t>
        </is>
      </c>
      <c r="D568" t="n">
        <v>10.3131</v>
      </c>
      <c r="E568" t="n">
        <v>9.699999999999999</v>
      </c>
      <c r="F568" t="n">
        <v>5.48</v>
      </c>
      <c r="G568" t="n">
        <v>14.94</v>
      </c>
      <c r="H568" t="n">
        <v>0.21</v>
      </c>
      <c r="I568" t="n">
        <v>22</v>
      </c>
      <c r="J568" t="n">
        <v>301.9</v>
      </c>
      <c r="K568" t="n">
        <v>61.82</v>
      </c>
      <c r="L568" t="n">
        <v>3.5</v>
      </c>
      <c r="M568" t="n">
        <v>20</v>
      </c>
      <c r="N568" t="n">
        <v>86.58</v>
      </c>
      <c r="O568" t="n">
        <v>37468.6</v>
      </c>
      <c r="P568" t="n">
        <v>98.90000000000001</v>
      </c>
      <c r="Q568" t="n">
        <v>202.84</v>
      </c>
      <c r="R568" t="n">
        <v>31.44</v>
      </c>
      <c r="S568" t="n">
        <v>13.89</v>
      </c>
      <c r="T568" t="n">
        <v>7008.63</v>
      </c>
      <c r="U568" t="n">
        <v>0.44</v>
      </c>
      <c r="V568" t="n">
        <v>0.71</v>
      </c>
      <c r="W568" t="n">
        <v>0.67</v>
      </c>
      <c r="X568" t="n">
        <v>0.44</v>
      </c>
      <c r="Y568" t="n">
        <v>1</v>
      </c>
      <c r="Z568" t="n">
        <v>10</v>
      </c>
    </row>
    <row r="569">
      <c r="A569" t="n">
        <v>11</v>
      </c>
      <c r="B569" t="n">
        <v>150</v>
      </c>
      <c r="C569" t="inlineStr">
        <is>
          <t xml:space="preserve">CONCLUIDO	</t>
        </is>
      </c>
      <c r="D569" t="n">
        <v>10.4993</v>
      </c>
      <c r="E569" t="n">
        <v>9.52</v>
      </c>
      <c r="F569" t="n">
        <v>5.42</v>
      </c>
      <c r="G569" t="n">
        <v>16.25</v>
      </c>
      <c r="H569" t="n">
        <v>0.22</v>
      </c>
      <c r="I569" t="n">
        <v>20</v>
      </c>
      <c r="J569" t="n">
        <v>302.43</v>
      </c>
      <c r="K569" t="n">
        <v>61.82</v>
      </c>
      <c r="L569" t="n">
        <v>3.75</v>
      </c>
      <c r="M569" t="n">
        <v>18</v>
      </c>
      <c r="N569" t="n">
        <v>86.86</v>
      </c>
      <c r="O569" t="n">
        <v>37533.94</v>
      </c>
      <c r="P569" t="n">
        <v>97.68000000000001</v>
      </c>
      <c r="Q569" t="n">
        <v>202.85</v>
      </c>
      <c r="R569" t="n">
        <v>29.51</v>
      </c>
      <c r="S569" t="n">
        <v>13.89</v>
      </c>
      <c r="T569" t="n">
        <v>6055.12</v>
      </c>
      <c r="U569" t="n">
        <v>0.47</v>
      </c>
      <c r="V569" t="n">
        <v>0.71</v>
      </c>
      <c r="W569" t="n">
        <v>0.67</v>
      </c>
      <c r="X569" t="n">
        <v>0.38</v>
      </c>
      <c r="Y569" t="n">
        <v>1</v>
      </c>
      <c r="Z569" t="n">
        <v>10</v>
      </c>
    </row>
    <row r="570">
      <c r="A570" t="n">
        <v>12</v>
      </c>
      <c r="B570" t="n">
        <v>150</v>
      </c>
      <c r="C570" t="inlineStr">
        <is>
          <t xml:space="preserve">CONCLUIDO	</t>
        </is>
      </c>
      <c r="D570" t="n">
        <v>10.5649</v>
      </c>
      <c r="E570" t="n">
        <v>9.470000000000001</v>
      </c>
      <c r="F570" t="n">
        <v>5.41</v>
      </c>
      <c r="G570" t="n">
        <v>17.09</v>
      </c>
      <c r="H570" t="n">
        <v>0.24</v>
      </c>
      <c r="I570" t="n">
        <v>19</v>
      </c>
      <c r="J570" t="n">
        <v>302.96</v>
      </c>
      <c r="K570" t="n">
        <v>61.82</v>
      </c>
      <c r="L570" t="n">
        <v>4</v>
      </c>
      <c r="M570" t="n">
        <v>17</v>
      </c>
      <c r="N570" t="n">
        <v>87.14</v>
      </c>
      <c r="O570" t="n">
        <v>37599.4</v>
      </c>
      <c r="P570" t="n">
        <v>97.56999999999999</v>
      </c>
      <c r="Q570" t="n">
        <v>202.83</v>
      </c>
      <c r="R570" t="n">
        <v>29.19</v>
      </c>
      <c r="S570" t="n">
        <v>13.89</v>
      </c>
      <c r="T570" t="n">
        <v>5898.22</v>
      </c>
      <c r="U570" t="n">
        <v>0.48</v>
      </c>
      <c r="V570" t="n">
        <v>0.71</v>
      </c>
      <c r="W570" t="n">
        <v>0.67</v>
      </c>
      <c r="X570" t="n">
        <v>0.37</v>
      </c>
      <c r="Y570" t="n">
        <v>1</v>
      </c>
      <c r="Z570" t="n">
        <v>10</v>
      </c>
    </row>
    <row r="571">
      <c r="A571" t="n">
        <v>13</v>
      </c>
      <c r="B571" t="n">
        <v>150</v>
      </c>
      <c r="C571" t="inlineStr">
        <is>
          <t xml:space="preserve">CONCLUIDO	</t>
        </is>
      </c>
      <c r="D571" t="n">
        <v>10.6645</v>
      </c>
      <c r="E571" t="n">
        <v>9.380000000000001</v>
      </c>
      <c r="F571" t="n">
        <v>5.38</v>
      </c>
      <c r="G571" t="n">
        <v>17.93</v>
      </c>
      <c r="H571" t="n">
        <v>0.25</v>
      </c>
      <c r="I571" t="n">
        <v>18</v>
      </c>
      <c r="J571" t="n">
        <v>303.49</v>
      </c>
      <c r="K571" t="n">
        <v>61.82</v>
      </c>
      <c r="L571" t="n">
        <v>4.25</v>
      </c>
      <c r="M571" t="n">
        <v>16</v>
      </c>
      <c r="N571" t="n">
        <v>87.42</v>
      </c>
      <c r="O571" t="n">
        <v>37664.98</v>
      </c>
      <c r="P571" t="n">
        <v>96.86</v>
      </c>
      <c r="Q571" t="n">
        <v>202.86</v>
      </c>
      <c r="R571" t="n">
        <v>28.31</v>
      </c>
      <c r="S571" t="n">
        <v>13.89</v>
      </c>
      <c r="T571" t="n">
        <v>5465.28</v>
      </c>
      <c r="U571" t="n">
        <v>0.49</v>
      </c>
      <c r="V571" t="n">
        <v>0.72</v>
      </c>
      <c r="W571" t="n">
        <v>0.66</v>
      </c>
      <c r="X571" t="n">
        <v>0.34</v>
      </c>
      <c r="Y571" t="n">
        <v>1</v>
      </c>
      <c r="Z571" t="n">
        <v>10</v>
      </c>
    </row>
    <row r="572">
      <c r="A572" t="n">
        <v>14</v>
      </c>
      <c r="B572" t="n">
        <v>150</v>
      </c>
      <c r="C572" t="inlineStr">
        <is>
          <t xml:space="preserve">CONCLUIDO	</t>
        </is>
      </c>
      <c r="D572" t="n">
        <v>10.7437</v>
      </c>
      <c r="E572" t="n">
        <v>9.31</v>
      </c>
      <c r="F572" t="n">
        <v>5.37</v>
      </c>
      <c r="G572" t="n">
        <v>18.94</v>
      </c>
      <c r="H572" t="n">
        <v>0.26</v>
      </c>
      <c r="I572" t="n">
        <v>17</v>
      </c>
      <c r="J572" t="n">
        <v>304.03</v>
      </c>
      <c r="K572" t="n">
        <v>61.82</v>
      </c>
      <c r="L572" t="n">
        <v>4.5</v>
      </c>
      <c r="M572" t="n">
        <v>15</v>
      </c>
      <c r="N572" t="n">
        <v>87.7</v>
      </c>
      <c r="O572" t="n">
        <v>37730.68</v>
      </c>
      <c r="P572" t="n">
        <v>96.55</v>
      </c>
      <c r="Q572" t="n">
        <v>202.86</v>
      </c>
      <c r="R572" t="n">
        <v>27.93</v>
      </c>
      <c r="S572" t="n">
        <v>13.89</v>
      </c>
      <c r="T572" t="n">
        <v>5277.56</v>
      </c>
      <c r="U572" t="n">
        <v>0.5</v>
      </c>
      <c r="V572" t="n">
        <v>0.72</v>
      </c>
      <c r="W572" t="n">
        <v>0.66</v>
      </c>
      <c r="X572" t="n">
        <v>0.33</v>
      </c>
      <c r="Y572" t="n">
        <v>1</v>
      </c>
      <c r="Z572" t="n">
        <v>10</v>
      </c>
    </row>
    <row r="573">
      <c r="A573" t="n">
        <v>15</v>
      </c>
      <c r="B573" t="n">
        <v>150</v>
      </c>
      <c r="C573" t="inlineStr">
        <is>
          <t xml:space="preserve">CONCLUIDO	</t>
        </is>
      </c>
      <c r="D573" t="n">
        <v>10.8349</v>
      </c>
      <c r="E573" t="n">
        <v>9.23</v>
      </c>
      <c r="F573" t="n">
        <v>5.34</v>
      </c>
      <c r="G573" t="n">
        <v>20.04</v>
      </c>
      <c r="H573" t="n">
        <v>0.28</v>
      </c>
      <c r="I573" t="n">
        <v>16</v>
      </c>
      <c r="J573" t="n">
        <v>304.56</v>
      </c>
      <c r="K573" t="n">
        <v>61.82</v>
      </c>
      <c r="L573" t="n">
        <v>4.75</v>
      </c>
      <c r="M573" t="n">
        <v>14</v>
      </c>
      <c r="N573" t="n">
        <v>87.98999999999999</v>
      </c>
      <c r="O573" t="n">
        <v>37796.51</v>
      </c>
      <c r="P573" t="n">
        <v>96.02</v>
      </c>
      <c r="Q573" t="n">
        <v>202.86</v>
      </c>
      <c r="R573" t="n">
        <v>27.16</v>
      </c>
      <c r="S573" t="n">
        <v>13.89</v>
      </c>
      <c r="T573" t="n">
        <v>4901.66</v>
      </c>
      <c r="U573" t="n">
        <v>0.51</v>
      </c>
      <c r="V573" t="n">
        <v>0.72</v>
      </c>
      <c r="W573" t="n">
        <v>0.66</v>
      </c>
      <c r="X573" t="n">
        <v>0.3</v>
      </c>
      <c r="Y573" t="n">
        <v>1</v>
      </c>
      <c r="Z573" t="n">
        <v>10</v>
      </c>
    </row>
    <row r="574">
      <c r="A574" t="n">
        <v>16</v>
      </c>
      <c r="B574" t="n">
        <v>150</v>
      </c>
      <c r="C574" t="inlineStr">
        <is>
          <t xml:space="preserve">CONCLUIDO	</t>
        </is>
      </c>
      <c r="D574" t="n">
        <v>10.9187</v>
      </c>
      <c r="E574" t="n">
        <v>9.16</v>
      </c>
      <c r="F574" t="n">
        <v>5.33</v>
      </c>
      <c r="G574" t="n">
        <v>21.31</v>
      </c>
      <c r="H574" t="n">
        <v>0.29</v>
      </c>
      <c r="I574" t="n">
        <v>15</v>
      </c>
      <c r="J574" t="n">
        <v>305.09</v>
      </c>
      <c r="K574" t="n">
        <v>61.82</v>
      </c>
      <c r="L574" t="n">
        <v>5</v>
      </c>
      <c r="M574" t="n">
        <v>13</v>
      </c>
      <c r="N574" t="n">
        <v>88.27</v>
      </c>
      <c r="O574" t="n">
        <v>37862.45</v>
      </c>
      <c r="P574" t="n">
        <v>95.68000000000001</v>
      </c>
      <c r="Q574" t="n">
        <v>202.82</v>
      </c>
      <c r="R574" t="n">
        <v>26.83</v>
      </c>
      <c r="S574" t="n">
        <v>13.89</v>
      </c>
      <c r="T574" t="n">
        <v>4740.37</v>
      </c>
      <c r="U574" t="n">
        <v>0.52</v>
      </c>
      <c r="V574" t="n">
        <v>0.73</v>
      </c>
      <c r="W574" t="n">
        <v>0.66</v>
      </c>
      <c r="X574" t="n">
        <v>0.29</v>
      </c>
      <c r="Y574" t="n">
        <v>1</v>
      </c>
      <c r="Z574" t="n">
        <v>10</v>
      </c>
    </row>
    <row r="575">
      <c r="A575" t="n">
        <v>17</v>
      </c>
      <c r="B575" t="n">
        <v>150</v>
      </c>
      <c r="C575" t="inlineStr">
        <is>
          <t xml:space="preserve">CONCLUIDO	</t>
        </is>
      </c>
      <c r="D575" t="n">
        <v>11.0152</v>
      </c>
      <c r="E575" t="n">
        <v>9.08</v>
      </c>
      <c r="F575" t="n">
        <v>5.3</v>
      </c>
      <c r="G575" t="n">
        <v>22.73</v>
      </c>
      <c r="H575" t="n">
        <v>0.31</v>
      </c>
      <c r="I575" t="n">
        <v>14</v>
      </c>
      <c r="J575" t="n">
        <v>305.63</v>
      </c>
      <c r="K575" t="n">
        <v>61.82</v>
      </c>
      <c r="L575" t="n">
        <v>5.25</v>
      </c>
      <c r="M575" t="n">
        <v>12</v>
      </c>
      <c r="N575" t="n">
        <v>88.56</v>
      </c>
      <c r="O575" t="n">
        <v>37928.52</v>
      </c>
      <c r="P575" t="n">
        <v>95.14</v>
      </c>
      <c r="Q575" t="n">
        <v>202.81</v>
      </c>
      <c r="R575" t="n">
        <v>25.77</v>
      </c>
      <c r="S575" t="n">
        <v>13.89</v>
      </c>
      <c r="T575" t="n">
        <v>4216.66</v>
      </c>
      <c r="U575" t="n">
        <v>0.54</v>
      </c>
      <c r="V575" t="n">
        <v>0.73</v>
      </c>
      <c r="W575" t="n">
        <v>0.66</v>
      </c>
      <c r="X575" t="n">
        <v>0.27</v>
      </c>
      <c r="Y575" t="n">
        <v>1</v>
      </c>
      <c r="Z575" t="n">
        <v>10</v>
      </c>
    </row>
    <row r="576">
      <c r="A576" t="n">
        <v>18</v>
      </c>
      <c r="B576" t="n">
        <v>150</v>
      </c>
      <c r="C576" t="inlineStr">
        <is>
          <t xml:space="preserve">CONCLUIDO	</t>
        </is>
      </c>
      <c r="D576" t="n">
        <v>11.0284</v>
      </c>
      <c r="E576" t="n">
        <v>9.07</v>
      </c>
      <c r="F576" t="n">
        <v>5.29</v>
      </c>
      <c r="G576" t="n">
        <v>22.68</v>
      </c>
      <c r="H576" t="n">
        <v>0.32</v>
      </c>
      <c r="I576" t="n">
        <v>14</v>
      </c>
      <c r="J576" t="n">
        <v>306.17</v>
      </c>
      <c r="K576" t="n">
        <v>61.82</v>
      </c>
      <c r="L576" t="n">
        <v>5.5</v>
      </c>
      <c r="M576" t="n">
        <v>12</v>
      </c>
      <c r="N576" t="n">
        <v>88.84</v>
      </c>
      <c r="O576" t="n">
        <v>37994.72</v>
      </c>
      <c r="P576" t="n">
        <v>94.94</v>
      </c>
      <c r="Q576" t="n">
        <v>202.81</v>
      </c>
      <c r="R576" t="n">
        <v>25.7</v>
      </c>
      <c r="S576" t="n">
        <v>13.89</v>
      </c>
      <c r="T576" t="n">
        <v>4178.88</v>
      </c>
      <c r="U576" t="n">
        <v>0.54</v>
      </c>
      <c r="V576" t="n">
        <v>0.73</v>
      </c>
      <c r="W576" t="n">
        <v>0.66</v>
      </c>
      <c r="X576" t="n">
        <v>0.25</v>
      </c>
      <c r="Y576" t="n">
        <v>1</v>
      </c>
      <c r="Z576" t="n">
        <v>10</v>
      </c>
    </row>
    <row r="577">
      <c r="A577" t="n">
        <v>19</v>
      </c>
      <c r="B577" t="n">
        <v>150</v>
      </c>
      <c r="C577" t="inlineStr">
        <is>
          <t xml:space="preserve">CONCLUIDO	</t>
        </is>
      </c>
      <c r="D577" t="n">
        <v>11.1121</v>
      </c>
      <c r="E577" t="n">
        <v>9</v>
      </c>
      <c r="F577" t="n">
        <v>5.28</v>
      </c>
      <c r="G577" t="n">
        <v>24.37</v>
      </c>
      <c r="H577" t="n">
        <v>0.33</v>
      </c>
      <c r="I577" t="n">
        <v>13</v>
      </c>
      <c r="J577" t="n">
        <v>306.7</v>
      </c>
      <c r="K577" t="n">
        <v>61.82</v>
      </c>
      <c r="L577" t="n">
        <v>5.75</v>
      </c>
      <c r="M577" t="n">
        <v>11</v>
      </c>
      <c r="N577" t="n">
        <v>89.13</v>
      </c>
      <c r="O577" t="n">
        <v>38061.04</v>
      </c>
      <c r="P577" t="n">
        <v>94.65000000000001</v>
      </c>
      <c r="Q577" t="n">
        <v>202.82</v>
      </c>
      <c r="R577" t="n">
        <v>25.11</v>
      </c>
      <c r="S577" t="n">
        <v>13.89</v>
      </c>
      <c r="T577" t="n">
        <v>3888.46</v>
      </c>
      <c r="U577" t="n">
        <v>0.55</v>
      </c>
      <c r="V577" t="n">
        <v>0.73</v>
      </c>
      <c r="W577" t="n">
        <v>0.66</v>
      </c>
      <c r="X577" t="n">
        <v>0.24</v>
      </c>
      <c r="Y577" t="n">
        <v>1</v>
      </c>
      <c r="Z577" t="n">
        <v>10</v>
      </c>
    </row>
    <row r="578">
      <c r="A578" t="n">
        <v>20</v>
      </c>
      <c r="B578" t="n">
        <v>150</v>
      </c>
      <c r="C578" t="inlineStr">
        <is>
          <t xml:space="preserve">CONCLUIDO	</t>
        </is>
      </c>
      <c r="D578" t="n">
        <v>11.1077</v>
      </c>
      <c r="E578" t="n">
        <v>9</v>
      </c>
      <c r="F578" t="n">
        <v>5.28</v>
      </c>
      <c r="G578" t="n">
        <v>24.38</v>
      </c>
      <c r="H578" t="n">
        <v>0.35</v>
      </c>
      <c r="I578" t="n">
        <v>13</v>
      </c>
      <c r="J578" t="n">
        <v>307.24</v>
      </c>
      <c r="K578" t="n">
        <v>61.82</v>
      </c>
      <c r="L578" t="n">
        <v>6</v>
      </c>
      <c r="M578" t="n">
        <v>11</v>
      </c>
      <c r="N578" t="n">
        <v>89.42</v>
      </c>
      <c r="O578" t="n">
        <v>38127.48</v>
      </c>
      <c r="P578" t="n">
        <v>94.63</v>
      </c>
      <c r="Q578" t="n">
        <v>202.81</v>
      </c>
      <c r="R578" t="n">
        <v>25.04</v>
      </c>
      <c r="S578" t="n">
        <v>13.89</v>
      </c>
      <c r="T578" t="n">
        <v>3855.8</v>
      </c>
      <c r="U578" t="n">
        <v>0.55</v>
      </c>
      <c r="V578" t="n">
        <v>0.73</v>
      </c>
      <c r="W578" t="n">
        <v>0.66</v>
      </c>
      <c r="X578" t="n">
        <v>0.24</v>
      </c>
      <c r="Y578" t="n">
        <v>1</v>
      </c>
      <c r="Z578" t="n">
        <v>10</v>
      </c>
    </row>
    <row r="579">
      <c r="A579" t="n">
        <v>21</v>
      </c>
      <c r="B579" t="n">
        <v>150</v>
      </c>
      <c r="C579" t="inlineStr">
        <is>
          <t xml:space="preserve">CONCLUIDO	</t>
        </is>
      </c>
      <c r="D579" t="n">
        <v>11.2048</v>
      </c>
      <c r="E579" t="n">
        <v>8.92</v>
      </c>
      <c r="F579" t="n">
        <v>5.26</v>
      </c>
      <c r="G579" t="n">
        <v>26.3</v>
      </c>
      <c r="H579" t="n">
        <v>0.36</v>
      </c>
      <c r="I579" t="n">
        <v>12</v>
      </c>
      <c r="J579" t="n">
        <v>307.78</v>
      </c>
      <c r="K579" t="n">
        <v>61.82</v>
      </c>
      <c r="L579" t="n">
        <v>6.25</v>
      </c>
      <c r="M579" t="n">
        <v>10</v>
      </c>
      <c r="N579" t="n">
        <v>89.70999999999999</v>
      </c>
      <c r="O579" t="n">
        <v>38194.05</v>
      </c>
      <c r="P579" t="n">
        <v>94.29000000000001</v>
      </c>
      <c r="Q579" t="n">
        <v>202.81</v>
      </c>
      <c r="R579" t="n">
        <v>24.54</v>
      </c>
      <c r="S579" t="n">
        <v>13.89</v>
      </c>
      <c r="T579" t="n">
        <v>3610.32</v>
      </c>
      <c r="U579" t="n">
        <v>0.57</v>
      </c>
      <c r="V579" t="n">
        <v>0.74</v>
      </c>
      <c r="W579" t="n">
        <v>0.66</v>
      </c>
      <c r="X579" t="n">
        <v>0.22</v>
      </c>
      <c r="Y579" t="n">
        <v>1</v>
      </c>
      <c r="Z579" t="n">
        <v>10</v>
      </c>
    </row>
    <row r="580">
      <c r="A580" t="n">
        <v>22</v>
      </c>
      <c r="B580" t="n">
        <v>150</v>
      </c>
      <c r="C580" t="inlineStr">
        <is>
          <t xml:space="preserve">CONCLUIDO	</t>
        </is>
      </c>
      <c r="D580" t="n">
        <v>11.2003</v>
      </c>
      <c r="E580" t="n">
        <v>8.93</v>
      </c>
      <c r="F580" t="n">
        <v>5.26</v>
      </c>
      <c r="G580" t="n">
        <v>26.32</v>
      </c>
      <c r="H580" t="n">
        <v>0.38</v>
      </c>
      <c r="I580" t="n">
        <v>12</v>
      </c>
      <c r="J580" t="n">
        <v>308.32</v>
      </c>
      <c r="K580" t="n">
        <v>61.82</v>
      </c>
      <c r="L580" t="n">
        <v>6.5</v>
      </c>
      <c r="M580" t="n">
        <v>10</v>
      </c>
      <c r="N580" t="n">
        <v>90</v>
      </c>
      <c r="O580" t="n">
        <v>38260.74</v>
      </c>
      <c r="P580" t="n">
        <v>94.23</v>
      </c>
      <c r="Q580" t="n">
        <v>202.84</v>
      </c>
      <c r="R580" t="n">
        <v>24.54</v>
      </c>
      <c r="S580" t="n">
        <v>13.89</v>
      </c>
      <c r="T580" t="n">
        <v>3608.13</v>
      </c>
      <c r="U580" t="n">
        <v>0.57</v>
      </c>
      <c r="V580" t="n">
        <v>0.73</v>
      </c>
      <c r="W580" t="n">
        <v>0.66</v>
      </c>
      <c r="X580" t="n">
        <v>0.23</v>
      </c>
      <c r="Y580" t="n">
        <v>1</v>
      </c>
      <c r="Z580" t="n">
        <v>10</v>
      </c>
    </row>
    <row r="581">
      <c r="A581" t="n">
        <v>23</v>
      </c>
      <c r="B581" t="n">
        <v>150</v>
      </c>
      <c r="C581" t="inlineStr">
        <is>
          <t xml:space="preserve">CONCLUIDO	</t>
        </is>
      </c>
      <c r="D581" t="n">
        <v>11.3048</v>
      </c>
      <c r="E581" t="n">
        <v>8.85</v>
      </c>
      <c r="F581" t="n">
        <v>5.24</v>
      </c>
      <c r="G581" t="n">
        <v>28.57</v>
      </c>
      <c r="H581" t="n">
        <v>0.39</v>
      </c>
      <c r="I581" t="n">
        <v>11</v>
      </c>
      <c r="J581" t="n">
        <v>308.86</v>
      </c>
      <c r="K581" t="n">
        <v>61.82</v>
      </c>
      <c r="L581" t="n">
        <v>6.75</v>
      </c>
      <c r="M581" t="n">
        <v>9</v>
      </c>
      <c r="N581" t="n">
        <v>90.29000000000001</v>
      </c>
      <c r="O581" t="n">
        <v>38327.57</v>
      </c>
      <c r="P581" t="n">
        <v>93.52</v>
      </c>
      <c r="Q581" t="n">
        <v>202.82</v>
      </c>
      <c r="R581" t="n">
        <v>23.97</v>
      </c>
      <c r="S581" t="n">
        <v>13.89</v>
      </c>
      <c r="T581" t="n">
        <v>3329.92</v>
      </c>
      <c r="U581" t="n">
        <v>0.58</v>
      </c>
      <c r="V581" t="n">
        <v>0.74</v>
      </c>
      <c r="W581" t="n">
        <v>0.65</v>
      </c>
      <c r="X581" t="n">
        <v>0.2</v>
      </c>
      <c r="Y581" t="n">
        <v>1</v>
      </c>
      <c r="Z581" t="n">
        <v>10</v>
      </c>
    </row>
    <row r="582">
      <c r="A582" t="n">
        <v>24</v>
      </c>
      <c r="B582" t="n">
        <v>150</v>
      </c>
      <c r="C582" t="inlineStr">
        <is>
          <t xml:space="preserve">CONCLUIDO	</t>
        </is>
      </c>
      <c r="D582" t="n">
        <v>11.3108</v>
      </c>
      <c r="E582" t="n">
        <v>8.84</v>
      </c>
      <c r="F582" t="n">
        <v>5.23</v>
      </c>
      <c r="G582" t="n">
        <v>28.54</v>
      </c>
      <c r="H582" t="n">
        <v>0.4</v>
      </c>
      <c r="I582" t="n">
        <v>11</v>
      </c>
      <c r="J582" t="n">
        <v>309.41</v>
      </c>
      <c r="K582" t="n">
        <v>61.82</v>
      </c>
      <c r="L582" t="n">
        <v>7</v>
      </c>
      <c r="M582" t="n">
        <v>9</v>
      </c>
      <c r="N582" t="n">
        <v>90.59</v>
      </c>
      <c r="O582" t="n">
        <v>38394.52</v>
      </c>
      <c r="P582" t="n">
        <v>93.45999999999999</v>
      </c>
      <c r="Q582" t="n">
        <v>202.84</v>
      </c>
      <c r="R582" t="n">
        <v>23.74</v>
      </c>
      <c r="S582" t="n">
        <v>13.89</v>
      </c>
      <c r="T582" t="n">
        <v>3216.11</v>
      </c>
      <c r="U582" t="n">
        <v>0.59</v>
      </c>
      <c r="V582" t="n">
        <v>0.74</v>
      </c>
      <c r="W582" t="n">
        <v>0.65</v>
      </c>
      <c r="X582" t="n">
        <v>0.19</v>
      </c>
      <c r="Y582" t="n">
        <v>1</v>
      </c>
      <c r="Z582" t="n">
        <v>10</v>
      </c>
    </row>
    <row r="583">
      <c r="A583" t="n">
        <v>25</v>
      </c>
      <c r="B583" t="n">
        <v>150</v>
      </c>
      <c r="C583" t="inlineStr">
        <is>
          <t xml:space="preserve">CONCLUIDO	</t>
        </is>
      </c>
      <c r="D583" t="n">
        <v>11.3058</v>
      </c>
      <c r="E583" t="n">
        <v>8.85</v>
      </c>
      <c r="F583" t="n">
        <v>5.24</v>
      </c>
      <c r="G583" t="n">
        <v>28.56</v>
      </c>
      <c r="H583" t="n">
        <v>0.42</v>
      </c>
      <c r="I583" t="n">
        <v>11</v>
      </c>
      <c r="J583" t="n">
        <v>309.95</v>
      </c>
      <c r="K583" t="n">
        <v>61.82</v>
      </c>
      <c r="L583" t="n">
        <v>7.25</v>
      </c>
      <c r="M583" t="n">
        <v>9</v>
      </c>
      <c r="N583" t="n">
        <v>90.88</v>
      </c>
      <c r="O583" t="n">
        <v>38461.6</v>
      </c>
      <c r="P583" t="n">
        <v>93.51000000000001</v>
      </c>
      <c r="Q583" t="n">
        <v>202.86</v>
      </c>
      <c r="R583" t="n">
        <v>23.88</v>
      </c>
      <c r="S583" t="n">
        <v>13.89</v>
      </c>
      <c r="T583" t="n">
        <v>3286.75</v>
      </c>
      <c r="U583" t="n">
        <v>0.58</v>
      </c>
      <c r="V583" t="n">
        <v>0.74</v>
      </c>
      <c r="W583" t="n">
        <v>0.65</v>
      </c>
      <c r="X583" t="n">
        <v>0.2</v>
      </c>
      <c r="Y583" t="n">
        <v>1</v>
      </c>
      <c r="Z583" t="n">
        <v>10</v>
      </c>
    </row>
    <row r="584">
      <c r="A584" t="n">
        <v>26</v>
      </c>
      <c r="B584" t="n">
        <v>150</v>
      </c>
      <c r="C584" t="inlineStr">
        <is>
          <t xml:space="preserve">CONCLUIDO	</t>
        </is>
      </c>
      <c r="D584" t="n">
        <v>11.4061</v>
      </c>
      <c r="E584" t="n">
        <v>8.77</v>
      </c>
      <c r="F584" t="n">
        <v>5.21</v>
      </c>
      <c r="G584" t="n">
        <v>31.29</v>
      </c>
      <c r="H584" t="n">
        <v>0.43</v>
      </c>
      <c r="I584" t="n">
        <v>10</v>
      </c>
      <c r="J584" t="n">
        <v>310.5</v>
      </c>
      <c r="K584" t="n">
        <v>61.82</v>
      </c>
      <c r="L584" t="n">
        <v>7.5</v>
      </c>
      <c r="M584" t="n">
        <v>8</v>
      </c>
      <c r="N584" t="n">
        <v>91.18000000000001</v>
      </c>
      <c r="O584" t="n">
        <v>38528.81</v>
      </c>
      <c r="P584" t="n">
        <v>92.84</v>
      </c>
      <c r="Q584" t="n">
        <v>202.83</v>
      </c>
      <c r="R584" t="n">
        <v>23.12</v>
      </c>
      <c r="S584" t="n">
        <v>13.89</v>
      </c>
      <c r="T584" t="n">
        <v>2911.04</v>
      </c>
      <c r="U584" t="n">
        <v>0.6</v>
      </c>
      <c r="V584" t="n">
        <v>0.74</v>
      </c>
      <c r="W584" t="n">
        <v>0.65</v>
      </c>
      <c r="X584" t="n">
        <v>0.18</v>
      </c>
      <c r="Y584" t="n">
        <v>1</v>
      </c>
      <c r="Z584" t="n">
        <v>10</v>
      </c>
    </row>
    <row r="585">
      <c r="A585" t="n">
        <v>27</v>
      </c>
      <c r="B585" t="n">
        <v>150</v>
      </c>
      <c r="C585" t="inlineStr">
        <is>
          <t xml:space="preserve">CONCLUIDO	</t>
        </is>
      </c>
      <c r="D585" t="n">
        <v>11.4025</v>
      </c>
      <c r="E585" t="n">
        <v>8.77</v>
      </c>
      <c r="F585" t="n">
        <v>5.22</v>
      </c>
      <c r="G585" t="n">
        <v>31.3</v>
      </c>
      <c r="H585" t="n">
        <v>0.44</v>
      </c>
      <c r="I585" t="n">
        <v>10</v>
      </c>
      <c r="J585" t="n">
        <v>311.04</v>
      </c>
      <c r="K585" t="n">
        <v>61.82</v>
      </c>
      <c r="L585" t="n">
        <v>7.75</v>
      </c>
      <c r="M585" t="n">
        <v>8</v>
      </c>
      <c r="N585" t="n">
        <v>91.47</v>
      </c>
      <c r="O585" t="n">
        <v>38596.15</v>
      </c>
      <c r="P585" t="n">
        <v>93.01000000000001</v>
      </c>
      <c r="Q585" t="n">
        <v>202.81</v>
      </c>
      <c r="R585" t="n">
        <v>23.16</v>
      </c>
      <c r="S585" t="n">
        <v>13.89</v>
      </c>
      <c r="T585" t="n">
        <v>2928.06</v>
      </c>
      <c r="U585" t="n">
        <v>0.6</v>
      </c>
      <c r="V585" t="n">
        <v>0.74</v>
      </c>
      <c r="W585" t="n">
        <v>0.65</v>
      </c>
      <c r="X585" t="n">
        <v>0.18</v>
      </c>
      <c r="Y585" t="n">
        <v>1</v>
      </c>
      <c r="Z585" t="n">
        <v>10</v>
      </c>
    </row>
    <row r="586">
      <c r="A586" t="n">
        <v>28</v>
      </c>
      <c r="B586" t="n">
        <v>150</v>
      </c>
      <c r="C586" t="inlineStr">
        <is>
          <t xml:space="preserve">CONCLUIDO	</t>
        </is>
      </c>
      <c r="D586" t="n">
        <v>11.4101</v>
      </c>
      <c r="E586" t="n">
        <v>8.76</v>
      </c>
      <c r="F586" t="n">
        <v>5.21</v>
      </c>
      <c r="G586" t="n">
        <v>31.27</v>
      </c>
      <c r="H586" t="n">
        <v>0.46</v>
      </c>
      <c r="I586" t="n">
        <v>10</v>
      </c>
      <c r="J586" t="n">
        <v>311.59</v>
      </c>
      <c r="K586" t="n">
        <v>61.82</v>
      </c>
      <c r="L586" t="n">
        <v>8</v>
      </c>
      <c r="M586" t="n">
        <v>8</v>
      </c>
      <c r="N586" t="n">
        <v>91.77</v>
      </c>
      <c r="O586" t="n">
        <v>38663.62</v>
      </c>
      <c r="P586" t="n">
        <v>92.91</v>
      </c>
      <c r="Q586" t="n">
        <v>202.81</v>
      </c>
      <c r="R586" t="n">
        <v>23.07</v>
      </c>
      <c r="S586" t="n">
        <v>13.89</v>
      </c>
      <c r="T586" t="n">
        <v>2885.83</v>
      </c>
      <c r="U586" t="n">
        <v>0.6</v>
      </c>
      <c r="V586" t="n">
        <v>0.74</v>
      </c>
      <c r="W586" t="n">
        <v>0.65</v>
      </c>
      <c r="X586" t="n">
        <v>0.17</v>
      </c>
      <c r="Y586" t="n">
        <v>1</v>
      </c>
      <c r="Z586" t="n">
        <v>10</v>
      </c>
    </row>
    <row r="587">
      <c r="A587" t="n">
        <v>29</v>
      </c>
      <c r="B587" t="n">
        <v>150</v>
      </c>
      <c r="C587" t="inlineStr">
        <is>
          <t xml:space="preserve">CONCLUIDO	</t>
        </is>
      </c>
      <c r="D587" t="n">
        <v>11.3949</v>
      </c>
      <c r="E587" t="n">
        <v>8.779999999999999</v>
      </c>
      <c r="F587" t="n">
        <v>5.22</v>
      </c>
      <c r="G587" t="n">
        <v>31.34</v>
      </c>
      <c r="H587" t="n">
        <v>0.47</v>
      </c>
      <c r="I587" t="n">
        <v>10</v>
      </c>
      <c r="J587" t="n">
        <v>312.14</v>
      </c>
      <c r="K587" t="n">
        <v>61.82</v>
      </c>
      <c r="L587" t="n">
        <v>8.25</v>
      </c>
      <c r="M587" t="n">
        <v>8</v>
      </c>
      <c r="N587" t="n">
        <v>92.06999999999999</v>
      </c>
      <c r="O587" t="n">
        <v>38731.35</v>
      </c>
      <c r="P587" t="n">
        <v>92.87</v>
      </c>
      <c r="Q587" t="n">
        <v>202.82</v>
      </c>
      <c r="R587" t="n">
        <v>23.39</v>
      </c>
      <c r="S587" t="n">
        <v>13.89</v>
      </c>
      <c r="T587" t="n">
        <v>3046.95</v>
      </c>
      <c r="U587" t="n">
        <v>0.59</v>
      </c>
      <c r="V587" t="n">
        <v>0.74</v>
      </c>
      <c r="W587" t="n">
        <v>0.65</v>
      </c>
      <c r="X587" t="n">
        <v>0.18</v>
      </c>
      <c r="Y587" t="n">
        <v>1</v>
      </c>
      <c r="Z587" t="n">
        <v>10</v>
      </c>
    </row>
    <row r="588">
      <c r="A588" t="n">
        <v>30</v>
      </c>
      <c r="B588" t="n">
        <v>150</v>
      </c>
      <c r="C588" t="inlineStr">
        <is>
          <t xml:space="preserve">CONCLUIDO	</t>
        </is>
      </c>
      <c r="D588" t="n">
        <v>11.4891</v>
      </c>
      <c r="E588" t="n">
        <v>8.699999999999999</v>
      </c>
      <c r="F588" t="n">
        <v>5.21</v>
      </c>
      <c r="G588" t="n">
        <v>34.71</v>
      </c>
      <c r="H588" t="n">
        <v>0.48</v>
      </c>
      <c r="I588" t="n">
        <v>9</v>
      </c>
      <c r="J588" t="n">
        <v>312.69</v>
      </c>
      <c r="K588" t="n">
        <v>61.82</v>
      </c>
      <c r="L588" t="n">
        <v>8.5</v>
      </c>
      <c r="M588" t="n">
        <v>7</v>
      </c>
      <c r="N588" t="n">
        <v>92.37</v>
      </c>
      <c r="O588" t="n">
        <v>38799.09</v>
      </c>
      <c r="P588" t="n">
        <v>92.54000000000001</v>
      </c>
      <c r="Q588" t="n">
        <v>202.82</v>
      </c>
      <c r="R588" t="n">
        <v>22.77</v>
      </c>
      <c r="S588" t="n">
        <v>13.89</v>
      </c>
      <c r="T588" t="n">
        <v>2742.13</v>
      </c>
      <c r="U588" t="n">
        <v>0.61</v>
      </c>
      <c r="V588" t="n">
        <v>0.74</v>
      </c>
      <c r="W588" t="n">
        <v>0.66</v>
      </c>
      <c r="X588" t="n">
        <v>0.17</v>
      </c>
      <c r="Y588" t="n">
        <v>1</v>
      </c>
      <c r="Z588" t="n">
        <v>10</v>
      </c>
    </row>
    <row r="589">
      <c r="A589" t="n">
        <v>31</v>
      </c>
      <c r="B589" t="n">
        <v>150</v>
      </c>
      <c r="C589" t="inlineStr">
        <is>
          <t xml:space="preserve">CONCLUIDO	</t>
        </is>
      </c>
      <c r="D589" t="n">
        <v>11.4954</v>
      </c>
      <c r="E589" t="n">
        <v>8.699999999999999</v>
      </c>
      <c r="F589" t="n">
        <v>5.2</v>
      </c>
      <c r="G589" t="n">
        <v>34.68</v>
      </c>
      <c r="H589" t="n">
        <v>0.5</v>
      </c>
      <c r="I589" t="n">
        <v>9</v>
      </c>
      <c r="J589" t="n">
        <v>313.24</v>
      </c>
      <c r="K589" t="n">
        <v>61.82</v>
      </c>
      <c r="L589" t="n">
        <v>8.75</v>
      </c>
      <c r="M589" t="n">
        <v>7</v>
      </c>
      <c r="N589" t="n">
        <v>92.67</v>
      </c>
      <c r="O589" t="n">
        <v>38866.96</v>
      </c>
      <c r="P589" t="n">
        <v>92.37</v>
      </c>
      <c r="Q589" t="n">
        <v>202.81</v>
      </c>
      <c r="R589" t="n">
        <v>22.61</v>
      </c>
      <c r="S589" t="n">
        <v>13.89</v>
      </c>
      <c r="T589" t="n">
        <v>2661.04</v>
      </c>
      <c r="U589" t="n">
        <v>0.61</v>
      </c>
      <c r="V589" t="n">
        <v>0.74</v>
      </c>
      <c r="W589" t="n">
        <v>0.66</v>
      </c>
      <c r="X589" t="n">
        <v>0.16</v>
      </c>
      <c r="Y589" t="n">
        <v>1</v>
      </c>
      <c r="Z589" t="n">
        <v>10</v>
      </c>
    </row>
    <row r="590">
      <c r="A590" t="n">
        <v>32</v>
      </c>
      <c r="B590" t="n">
        <v>150</v>
      </c>
      <c r="C590" t="inlineStr">
        <is>
          <t xml:space="preserve">CONCLUIDO	</t>
        </is>
      </c>
      <c r="D590" t="n">
        <v>11.4943</v>
      </c>
      <c r="E590" t="n">
        <v>8.699999999999999</v>
      </c>
      <c r="F590" t="n">
        <v>5.2</v>
      </c>
      <c r="G590" t="n">
        <v>34.69</v>
      </c>
      <c r="H590" t="n">
        <v>0.51</v>
      </c>
      <c r="I590" t="n">
        <v>9</v>
      </c>
      <c r="J590" t="n">
        <v>313.79</v>
      </c>
      <c r="K590" t="n">
        <v>61.82</v>
      </c>
      <c r="L590" t="n">
        <v>9</v>
      </c>
      <c r="M590" t="n">
        <v>7</v>
      </c>
      <c r="N590" t="n">
        <v>92.97</v>
      </c>
      <c r="O590" t="n">
        <v>38934.97</v>
      </c>
      <c r="P590" t="n">
        <v>92.3</v>
      </c>
      <c r="Q590" t="n">
        <v>202.82</v>
      </c>
      <c r="R590" t="n">
        <v>22.65</v>
      </c>
      <c r="S590" t="n">
        <v>13.89</v>
      </c>
      <c r="T590" t="n">
        <v>2681.4</v>
      </c>
      <c r="U590" t="n">
        <v>0.61</v>
      </c>
      <c r="V590" t="n">
        <v>0.74</v>
      </c>
      <c r="W590" t="n">
        <v>0.65</v>
      </c>
      <c r="X590" t="n">
        <v>0.16</v>
      </c>
      <c r="Y590" t="n">
        <v>1</v>
      </c>
      <c r="Z590" t="n">
        <v>10</v>
      </c>
    </row>
    <row r="591">
      <c r="A591" t="n">
        <v>33</v>
      </c>
      <c r="B591" t="n">
        <v>150</v>
      </c>
      <c r="C591" t="inlineStr">
        <is>
          <t xml:space="preserve">CONCLUIDO	</t>
        </is>
      </c>
      <c r="D591" t="n">
        <v>11.4906</v>
      </c>
      <c r="E591" t="n">
        <v>8.699999999999999</v>
      </c>
      <c r="F591" t="n">
        <v>5.21</v>
      </c>
      <c r="G591" t="n">
        <v>34.7</v>
      </c>
      <c r="H591" t="n">
        <v>0.52</v>
      </c>
      <c r="I591" t="n">
        <v>9</v>
      </c>
      <c r="J591" t="n">
        <v>314.34</v>
      </c>
      <c r="K591" t="n">
        <v>61.82</v>
      </c>
      <c r="L591" t="n">
        <v>9.25</v>
      </c>
      <c r="M591" t="n">
        <v>7</v>
      </c>
      <c r="N591" t="n">
        <v>93.27</v>
      </c>
      <c r="O591" t="n">
        <v>39003.11</v>
      </c>
      <c r="P591" t="n">
        <v>92.3</v>
      </c>
      <c r="Q591" t="n">
        <v>202.86</v>
      </c>
      <c r="R591" t="n">
        <v>22.78</v>
      </c>
      <c r="S591" t="n">
        <v>13.89</v>
      </c>
      <c r="T591" t="n">
        <v>2746.2</v>
      </c>
      <c r="U591" t="n">
        <v>0.61</v>
      </c>
      <c r="V591" t="n">
        <v>0.74</v>
      </c>
      <c r="W591" t="n">
        <v>0.65</v>
      </c>
      <c r="X591" t="n">
        <v>0.17</v>
      </c>
      <c r="Y591" t="n">
        <v>1</v>
      </c>
      <c r="Z591" t="n">
        <v>10</v>
      </c>
    </row>
    <row r="592">
      <c r="A592" t="n">
        <v>34</v>
      </c>
      <c r="B592" t="n">
        <v>150</v>
      </c>
      <c r="C592" t="inlineStr">
        <is>
          <t xml:space="preserve">CONCLUIDO	</t>
        </is>
      </c>
      <c r="D592" t="n">
        <v>11.5875</v>
      </c>
      <c r="E592" t="n">
        <v>8.630000000000001</v>
      </c>
      <c r="F592" t="n">
        <v>5.19</v>
      </c>
      <c r="G592" t="n">
        <v>38.91</v>
      </c>
      <c r="H592" t="n">
        <v>0.54</v>
      </c>
      <c r="I592" t="n">
        <v>8</v>
      </c>
      <c r="J592" t="n">
        <v>314.9</v>
      </c>
      <c r="K592" t="n">
        <v>61.82</v>
      </c>
      <c r="L592" t="n">
        <v>9.5</v>
      </c>
      <c r="M592" t="n">
        <v>6</v>
      </c>
      <c r="N592" t="n">
        <v>93.56999999999999</v>
      </c>
      <c r="O592" t="n">
        <v>39071.38</v>
      </c>
      <c r="P592" t="n">
        <v>91.94</v>
      </c>
      <c r="Q592" t="n">
        <v>202.81</v>
      </c>
      <c r="R592" t="n">
        <v>22.31</v>
      </c>
      <c r="S592" t="n">
        <v>13.89</v>
      </c>
      <c r="T592" t="n">
        <v>2513.76</v>
      </c>
      <c r="U592" t="n">
        <v>0.62</v>
      </c>
      <c r="V592" t="n">
        <v>0.75</v>
      </c>
      <c r="W592" t="n">
        <v>0.65</v>
      </c>
      <c r="X592" t="n">
        <v>0.15</v>
      </c>
      <c r="Y592" t="n">
        <v>1</v>
      </c>
      <c r="Z592" t="n">
        <v>10</v>
      </c>
    </row>
    <row r="593">
      <c r="A593" t="n">
        <v>35</v>
      </c>
      <c r="B593" t="n">
        <v>150</v>
      </c>
      <c r="C593" t="inlineStr">
        <is>
          <t xml:space="preserve">CONCLUIDO	</t>
        </is>
      </c>
      <c r="D593" t="n">
        <v>11.5968</v>
      </c>
      <c r="E593" t="n">
        <v>8.619999999999999</v>
      </c>
      <c r="F593" t="n">
        <v>5.18</v>
      </c>
      <c r="G593" t="n">
        <v>38.86</v>
      </c>
      <c r="H593" t="n">
        <v>0.55</v>
      </c>
      <c r="I593" t="n">
        <v>8</v>
      </c>
      <c r="J593" t="n">
        <v>315.45</v>
      </c>
      <c r="K593" t="n">
        <v>61.82</v>
      </c>
      <c r="L593" t="n">
        <v>9.75</v>
      </c>
      <c r="M593" t="n">
        <v>6</v>
      </c>
      <c r="N593" t="n">
        <v>93.88</v>
      </c>
      <c r="O593" t="n">
        <v>39139.8</v>
      </c>
      <c r="P593" t="n">
        <v>91.84999999999999</v>
      </c>
      <c r="Q593" t="n">
        <v>202.81</v>
      </c>
      <c r="R593" t="n">
        <v>22.15</v>
      </c>
      <c r="S593" t="n">
        <v>13.89</v>
      </c>
      <c r="T593" t="n">
        <v>2434.3</v>
      </c>
      <c r="U593" t="n">
        <v>0.63</v>
      </c>
      <c r="V593" t="n">
        <v>0.75</v>
      </c>
      <c r="W593" t="n">
        <v>0.65</v>
      </c>
      <c r="X593" t="n">
        <v>0.14</v>
      </c>
      <c r="Y593" t="n">
        <v>1</v>
      </c>
      <c r="Z593" t="n">
        <v>10</v>
      </c>
    </row>
    <row r="594">
      <c r="A594" t="n">
        <v>36</v>
      </c>
      <c r="B594" t="n">
        <v>150</v>
      </c>
      <c r="C594" t="inlineStr">
        <is>
          <t xml:space="preserve">CONCLUIDO	</t>
        </is>
      </c>
      <c r="D594" t="n">
        <v>11.6006</v>
      </c>
      <c r="E594" t="n">
        <v>8.619999999999999</v>
      </c>
      <c r="F594" t="n">
        <v>5.18</v>
      </c>
      <c r="G594" t="n">
        <v>38.84</v>
      </c>
      <c r="H594" t="n">
        <v>0.5600000000000001</v>
      </c>
      <c r="I594" t="n">
        <v>8</v>
      </c>
      <c r="J594" t="n">
        <v>316.01</v>
      </c>
      <c r="K594" t="n">
        <v>61.82</v>
      </c>
      <c r="L594" t="n">
        <v>10</v>
      </c>
      <c r="M594" t="n">
        <v>6</v>
      </c>
      <c r="N594" t="n">
        <v>94.18000000000001</v>
      </c>
      <c r="O594" t="n">
        <v>39208.35</v>
      </c>
      <c r="P594" t="n">
        <v>91.78</v>
      </c>
      <c r="Q594" t="n">
        <v>202.81</v>
      </c>
      <c r="R594" t="n">
        <v>21.99</v>
      </c>
      <c r="S594" t="n">
        <v>13.89</v>
      </c>
      <c r="T594" t="n">
        <v>2355.41</v>
      </c>
      <c r="U594" t="n">
        <v>0.63</v>
      </c>
      <c r="V594" t="n">
        <v>0.75</v>
      </c>
      <c r="W594" t="n">
        <v>0.65</v>
      </c>
      <c r="X594" t="n">
        <v>0.14</v>
      </c>
      <c r="Y594" t="n">
        <v>1</v>
      </c>
      <c r="Z594" t="n">
        <v>10</v>
      </c>
    </row>
    <row r="595">
      <c r="A595" t="n">
        <v>37</v>
      </c>
      <c r="B595" t="n">
        <v>150</v>
      </c>
      <c r="C595" t="inlineStr">
        <is>
          <t xml:space="preserve">CONCLUIDO	</t>
        </is>
      </c>
      <c r="D595" t="n">
        <v>11.5991</v>
      </c>
      <c r="E595" t="n">
        <v>8.619999999999999</v>
      </c>
      <c r="F595" t="n">
        <v>5.18</v>
      </c>
      <c r="G595" t="n">
        <v>38.85</v>
      </c>
      <c r="H595" t="n">
        <v>0.58</v>
      </c>
      <c r="I595" t="n">
        <v>8</v>
      </c>
      <c r="J595" t="n">
        <v>316.56</v>
      </c>
      <c r="K595" t="n">
        <v>61.82</v>
      </c>
      <c r="L595" t="n">
        <v>10.25</v>
      </c>
      <c r="M595" t="n">
        <v>6</v>
      </c>
      <c r="N595" t="n">
        <v>94.48999999999999</v>
      </c>
      <c r="O595" t="n">
        <v>39277.04</v>
      </c>
      <c r="P595" t="n">
        <v>91.62</v>
      </c>
      <c r="Q595" t="n">
        <v>202.82</v>
      </c>
      <c r="R595" t="n">
        <v>21.98</v>
      </c>
      <c r="S595" t="n">
        <v>13.89</v>
      </c>
      <c r="T595" t="n">
        <v>2352.06</v>
      </c>
      <c r="U595" t="n">
        <v>0.63</v>
      </c>
      <c r="V595" t="n">
        <v>0.75</v>
      </c>
      <c r="W595" t="n">
        <v>0.65</v>
      </c>
      <c r="X595" t="n">
        <v>0.14</v>
      </c>
      <c r="Y595" t="n">
        <v>1</v>
      </c>
      <c r="Z595" t="n">
        <v>10</v>
      </c>
    </row>
    <row r="596">
      <c r="A596" t="n">
        <v>38</v>
      </c>
      <c r="B596" t="n">
        <v>150</v>
      </c>
      <c r="C596" t="inlineStr">
        <is>
          <t xml:space="preserve">CONCLUIDO	</t>
        </is>
      </c>
      <c r="D596" t="n">
        <v>11.6028</v>
      </c>
      <c r="E596" t="n">
        <v>8.619999999999999</v>
      </c>
      <c r="F596" t="n">
        <v>5.18</v>
      </c>
      <c r="G596" t="n">
        <v>38.83</v>
      </c>
      <c r="H596" t="n">
        <v>0.59</v>
      </c>
      <c r="I596" t="n">
        <v>8</v>
      </c>
      <c r="J596" t="n">
        <v>317.12</v>
      </c>
      <c r="K596" t="n">
        <v>61.82</v>
      </c>
      <c r="L596" t="n">
        <v>10.5</v>
      </c>
      <c r="M596" t="n">
        <v>6</v>
      </c>
      <c r="N596" t="n">
        <v>94.8</v>
      </c>
      <c r="O596" t="n">
        <v>39345.87</v>
      </c>
      <c r="P596" t="n">
        <v>91.42</v>
      </c>
      <c r="Q596" t="n">
        <v>202.83</v>
      </c>
      <c r="R596" t="n">
        <v>21.93</v>
      </c>
      <c r="S596" t="n">
        <v>13.89</v>
      </c>
      <c r="T596" t="n">
        <v>2323.2</v>
      </c>
      <c r="U596" t="n">
        <v>0.63</v>
      </c>
      <c r="V596" t="n">
        <v>0.75</v>
      </c>
      <c r="W596" t="n">
        <v>0.65</v>
      </c>
      <c r="X596" t="n">
        <v>0.14</v>
      </c>
      <c r="Y596" t="n">
        <v>1</v>
      </c>
      <c r="Z596" t="n">
        <v>10</v>
      </c>
    </row>
    <row r="597">
      <c r="A597" t="n">
        <v>39</v>
      </c>
      <c r="B597" t="n">
        <v>150</v>
      </c>
      <c r="C597" t="inlineStr">
        <is>
          <t xml:space="preserve">CONCLUIDO	</t>
        </is>
      </c>
      <c r="D597" t="n">
        <v>11.6095</v>
      </c>
      <c r="E597" t="n">
        <v>8.609999999999999</v>
      </c>
      <c r="F597" t="n">
        <v>5.17</v>
      </c>
      <c r="G597" t="n">
        <v>38.79</v>
      </c>
      <c r="H597" t="n">
        <v>0.6</v>
      </c>
      <c r="I597" t="n">
        <v>8</v>
      </c>
      <c r="J597" t="n">
        <v>317.68</v>
      </c>
      <c r="K597" t="n">
        <v>61.82</v>
      </c>
      <c r="L597" t="n">
        <v>10.75</v>
      </c>
      <c r="M597" t="n">
        <v>6</v>
      </c>
      <c r="N597" t="n">
        <v>95.11</v>
      </c>
      <c r="O597" t="n">
        <v>39414.84</v>
      </c>
      <c r="P597" t="n">
        <v>91.23999999999999</v>
      </c>
      <c r="Q597" t="n">
        <v>202.81</v>
      </c>
      <c r="R597" t="n">
        <v>21.8</v>
      </c>
      <c r="S597" t="n">
        <v>13.89</v>
      </c>
      <c r="T597" t="n">
        <v>2257.79</v>
      </c>
      <c r="U597" t="n">
        <v>0.64</v>
      </c>
      <c r="V597" t="n">
        <v>0.75</v>
      </c>
      <c r="W597" t="n">
        <v>0.65</v>
      </c>
      <c r="X597" t="n">
        <v>0.13</v>
      </c>
      <c r="Y597" t="n">
        <v>1</v>
      </c>
      <c r="Z597" t="n">
        <v>10</v>
      </c>
    </row>
    <row r="598">
      <c r="A598" t="n">
        <v>40</v>
      </c>
      <c r="B598" t="n">
        <v>150</v>
      </c>
      <c r="C598" t="inlineStr">
        <is>
          <t xml:space="preserve">CONCLUIDO	</t>
        </is>
      </c>
      <c r="D598" t="n">
        <v>11.7001</v>
      </c>
      <c r="E598" t="n">
        <v>8.550000000000001</v>
      </c>
      <c r="F598" t="n">
        <v>5.16</v>
      </c>
      <c r="G598" t="n">
        <v>44.24</v>
      </c>
      <c r="H598" t="n">
        <v>0.62</v>
      </c>
      <c r="I598" t="n">
        <v>7</v>
      </c>
      <c r="J598" t="n">
        <v>318.24</v>
      </c>
      <c r="K598" t="n">
        <v>61.82</v>
      </c>
      <c r="L598" t="n">
        <v>11</v>
      </c>
      <c r="M598" t="n">
        <v>5</v>
      </c>
      <c r="N598" t="n">
        <v>95.42</v>
      </c>
      <c r="O598" t="n">
        <v>39483.95</v>
      </c>
      <c r="P598" t="n">
        <v>90.92</v>
      </c>
      <c r="Q598" t="n">
        <v>202.81</v>
      </c>
      <c r="R598" t="n">
        <v>21.33</v>
      </c>
      <c r="S598" t="n">
        <v>13.89</v>
      </c>
      <c r="T598" t="n">
        <v>2032.21</v>
      </c>
      <c r="U598" t="n">
        <v>0.65</v>
      </c>
      <c r="V598" t="n">
        <v>0.75</v>
      </c>
      <c r="W598" t="n">
        <v>0.65</v>
      </c>
      <c r="X598" t="n">
        <v>0.12</v>
      </c>
      <c r="Y598" t="n">
        <v>1</v>
      </c>
      <c r="Z598" t="n">
        <v>10</v>
      </c>
    </row>
    <row r="599">
      <c r="A599" t="n">
        <v>41</v>
      </c>
      <c r="B599" t="n">
        <v>150</v>
      </c>
      <c r="C599" t="inlineStr">
        <is>
          <t xml:space="preserve">CONCLUIDO	</t>
        </is>
      </c>
      <c r="D599" t="n">
        <v>11.7001</v>
      </c>
      <c r="E599" t="n">
        <v>8.550000000000001</v>
      </c>
      <c r="F599" t="n">
        <v>5.16</v>
      </c>
      <c r="G599" t="n">
        <v>44.24</v>
      </c>
      <c r="H599" t="n">
        <v>0.63</v>
      </c>
      <c r="I599" t="n">
        <v>7</v>
      </c>
      <c r="J599" t="n">
        <v>318.8</v>
      </c>
      <c r="K599" t="n">
        <v>61.82</v>
      </c>
      <c r="L599" t="n">
        <v>11.25</v>
      </c>
      <c r="M599" t="n">
        <v>5</v>
      </c>
      <c r="N599" t="n">
        <v>95.73</v>
      </c>
      <c r="O599" t="n">
        <v>39553.2</v>
      </c>
      <c r="P599" t="n">
        <v>91.03</v>
      </c>
      <c r="Q599" t="n">
        <v>202.83</v>
      </c>
      <c r="R599" t="n">
        <v>21.51</v>
      </c>
      <c r="S599" t="n">
        <v>13.89</v>
      </c>
      <c r="T599" t="n">
        <v>2117.92</v>
      </c>
      <c r="U599" t="n">
        <v>0.65</v>
      </c>
      <c r="V599" t="n">
        <v>0.75</v>
      </c>
      <c r="W599" t="n">
        <v>0.65</v>
      </c>
      <c r="X599" t="n">
        <v>0.12</v>
      </c>
      <c r="Y599" t="n">
        <v>1</v>
      </c>
      <c r="Z599" t="n">
        <v>10</v>
      </c>
    </row>
    <row r="600">
      <c r="A600" t="n">
        <v>42</v>
      </c>
      <c r="B600" t="n">
        <v>150</v>
      </c>
      <c r="C600" t="inlineStr">
        <is>
          <t xml:space="preserve">CONCLUIDO	</t>
        </is>
      </c>
      <c r="D600" t="n">
        <v>11.7146</v>
      </c>
      <c r="E600" t="n">
        <v>8.539999999999999</v>
      </c>
      <c r="F600" t="n">
        <v>5.15</v>
      </c>
      <c r="G600" t="n">
        <v>44.15</v>
      </c>
      <c r="H600" t="n">
        <v>0.64</v>
      </c>
      <c r="I600" t="n">
        <v>7</v>
      </c>
      <c r="J600" t="n">
        <v>319.36</v>
      </c>
      <c r="K600" t="n">
        <v>61.82</v>
      </c>
      <c r="L600" t="n">
        <v>11.5</v>
      </c>
      <c r="M600" t="n">
        <v>5</v>
      </c>
      <c r="N600" t="n">
        <v>96.04000000000001</v>
      </c>
      <c r="O600" t="n">
        <v>39622.59</v>
      </c>
      <c r="P600" t="n">
        <v>90.91</v>
      </c>
      <c r="Q600" t="n">
        <v>202.81</v>
      </c>
      <c r="R600" t="n">
        <v>21.13</v>
      </c>
      <c r="S600" t="n">
        <v>13.89</v>
      </c>
      <c r="T600" t="n">
        <v>1930.15</v>
      </c>
      <c r="U600" t="n">
        <v>0.66</v>
      </c>
      <c r="V600" t="n">
        <v>0.75</v>
      </c>
      <c r="W600" t="n">
        <v>0.65</v>
      </c>
      <c r="X600" t="n">
        <v>0.11</v>
      </c>
      <c r="Y600" t="n">
        <v>1</v>
      </c>
      <c r="Z600" t="n">
        <v>10</v>
      </c>
    </row>
    <row r="601">
      <c r="A601" t="n">
        <v>43</v>
      </c>
      <c r="B601" t="n">
        <v>150</v>
      </c>
      <c r="C601" t="inlineStr">
        <is>
          <t xml:space="preserve">CONCLUIDO	</t>
        </is>
      </c>
      <c r="D601" t="n">
        <v>11.7008</v>
      </c>
      <c r="E601" t="n">
        <v>8.550000000000001</v>
      </c>
      <c r="F601" t="n">
        <v>5.16</v>
      </c>
      <c r="G601" t="n">
        <v>44.23</v>
      </c>
      <c r="H601" t="n">
        <v>0.65</v>
      </c>
      <c r="I601" t="n">
        <v>7</v>
      </c>
      <c r="J601" t="n">
        <v>319.93</v>
      </c>
      <c r="K601" t="n">
        <v>61.82</v>
      </c>
      <c r="L601" t="n">
        <v>11.75</v>
      </c>
      <c r="M601" t="n">
        <v>5</v>
      </c>
      <c r="N601" t="n">
        <v>96.36</v>
      </c>
      <c r="O601" t="n">
        <v>39692.13</v>
      </c>
      <c r="P601" t="n">
        <v>91.15000000000001</v>
      </c>
      <c r="Q601" t="n">
        <v>202.82</v>
      </c>
      <c r="R601" t="n">
        <v>21.37</v>
      </c>
      <c r="S601" t="n">
        <v>13.89</v>
      </c>
      <c r="T601" t="n">
        <v>2050.64</v>
      </c>
      <c r="U601" t="n">
        <v>0.65</v>
      </c>
      <c r="V601" t="n">
        <v>0.75</v>
      </c>
      <c r="W601" t="n">
        <v>0.65</v>
      </c>
      <c r="X601" t="n">
        <v>0.12</v>
      </c>
      <c r="Y601" t="n">
        <v>1</v>
      </c>
      <c r="Z601" t="n">
        <v>10</v>
      </c>
    </row>
    <row r="602">
      <c r="A602" t="n">
        <v>44</v>
      </c>
      <c r="B602" t="n">
        <v>150</v>
      </c>
      <c r="C602" t="inlineStr">
        <is>
          <t xml:space="preserve">CONCLUIDO	</t>
        </is>
      </c>
      <c r="D602" t="n">
        <v>11.702</v>
      </c>
      <c r="E602" t="n">
        <v>8.550000000000001</v>
      </c>
      <c r="F602" t="n">
        <v>5.16</v>
      </c>
      <c r="G602" t="n">
        <v>44.22</v>
      </c>
      <c r="H602" t="n">
        <v>0.67</v>
      </c>
      <c r="I602" t="n">
        <v>7</v>
      </c>
      <c r="J602" t="n">
        <v>320.49</v>
      </c>
      <c r="K602" t="n">
        <v>61.82</v>
      </c>
      <c r="L602" t="n">
        <v>12</v>
      </c>
      <c r="M602" t="n">
        <v>5</v>
      </c>
      <c r="N602" t="n">
        <v>96.67</v>
      </c>
      <c r="O602" t="n">
        <v>39761.81</v>
      </c>
      <c r="P602" t="n">
        <v>91.18000000000001</v>
      </c>
      <c r="Q602" t="n">
        <v>202.81</v>
      </c>
      <c r="R602" t="n">
        <v>21.39</v>
      </c>
      <c r="S602" t="n">
        <v>13.89</v>
      </c>
      <c r="T602" t="n">
        <v>2058.96</v>
      </c>
      <c r="U602" t="n">
        <v>0.65</v>
      </c>
      <c r="V602" t="n">
        <v>0.75</v>
      </c>
      <c r="W602" t="n">
        <v>0.65</v>
      </c>
      <c r="X602" t="n">
        <v>0.12</v>
      </c>
      <c r="Y602" t="n">
        <v>1</v>
      </c>
      <c r="Z602" t="n">
        <v>10</v>
      </c>
    </row>
    <row r="603">
      <c r="A603" t="n">
        <v>45</v>
      </c>
      <c r="B603" t="n">
        <v>150</v>
      </c>
      <c r="C603" t="inlineStr">
        <is>
          <t xml:space="preserve">CONCLUIDO	</t>
        </is>
      </c>
      <c r="D603" t="n">
        <v>11.7062</v>
      </c>
      <c r="E603" t="n">
        <v>8.539999999999999</v>
      </c>
      <c r="F603" t="n">
        <v>5.16</v>
      </c>
      <c r="G603" t="n">
        <v>44.2</v>
      </c>
      <c r="H603" t="n">
        <v>0.68</v>
      </c>
      <c r="I603" t="n">
        <v>7</v>
      </c>
      <c r="J603" t="n">
        <v>321.06</v>
      </c>
      <c r="K603" t="n">
        <v>61.82</v>
      </c>
      <c r="L603" t="n">
        <v>12.25</v>
      </c>
      <c r="M603" t="n">
        <v>5</v>
      </c>
      <c r="N603" t="n">
        <v>96.98999999999999</v>
      </c>
      <c r="O603" t="n">
        <v>39831.64</v>
      </c>
      <c r="P603" t="n">
        <v>90.8</v>
      </c>
      <c r="Q603" t="n">
        <v>202.81</v>
      </c>
      <c r="R603" t="n">
        <v>21.35</v>
      </c>
      <c r="S603" t="n">
        <v>13.89</v>
      </c>
      <c r="T603" t="n">
        <v>2039.46</v>
      </c>
      <c r="U603" t="n">
        <v>0.65</v>
      </c>
      <c r="V603" t="n">
        <v>0.75</v>
      </c>
      <c r="W603" t="n">
        <v>0.65</v>
      </c>
      <c r="X603" t="n">
        <v>0.12</v>
      </c>
      <c r="Y603" t="n">
        <v>1</v>
      </c>
      <c r="Z603" t="n">
        <v>10</v>
      </c>
    </row>
    <row r="604">
      <c r="A604" t="n">
        <v>46</v>
      </c>
      <c r="B604" t="n">
        <v>150</v>
      </c>
      <c r="C604" t="inlineStr">
        <is>
          <t xml:space="preserve">CONCLUIDO	</t>
        </is>
      </c>
      <c r="D604" t="n">
        <v>11.6989</v>
      </c>
      <c r="E604" t="n">
        <v>8.550000000000001</v>
      </c>
      <c r="F604" t="n">
        <v>5.16</v>
      </c>
      <c r="G604" t="n">
        <v>44.24</v>
      </c>
      <c r="H604" t="n">
        <v>0.6899999999999999</v>
      </c>
      <c r="I604" t="n">
        <v>7</v>
      </c>
      <c r="J604" t="n">
        <v>321.63</v>
      </c>
      <c r="K604" t="n">
        <v>61.82</v>
      </c>
      <c r="L604" t="n">
        <v>12.5</v>
      </c>
      <c r="M604" t="n">
        <v>5</v>
      </c>
      <c r="N604" t="n">
        <v>97.31</v>
      </c>
      <c r="O604" t="n">
        <v>39901.61</v>
      </c>
      <c r="P604" t="n">
        <v>90.83</v>
      </c>
      <c r="Q604" t="n">
        <v>202.81</v>
      </c>
      <c r="R604" t="n">
        <v>21.47</v>
      </c>
      <c r="S604" t="n">
        <v>13.89</v>
      </c>
      <c r="T604" t="n">
        <v>2101.27</v>
      </c>
      <c r="U604" t="n">
        <v>0.65</v>
      </c>
      <c r="V604" t="n">
        <v>0.75</v>
      </c>
      <c r="W604" t="n">
        <v>0.65</v>
      </c>
      <c r="X604" t="n">
        <v>0.12</v>
      </c>
      <c r="Y604" t="n">
        <v>1</v>
      </c>
      <c r="Z604" t="n">
        <v>10</v>
      </c>
    </row>
    <row r="605">
      <c r="A605" t="n">
        <v>47</v>
      </c>
      <c r="B605" t="n">
        <v>150</v>
      </c>
      <c r="C605" t="inlineStr">
        <is>
          <t xml:space="preserve">CONCLUIDO	</t>
        </is>
      </c>
      <c r="D605" t="n">
        <v>11.6951</v>
      </c>
      <c r="E605" t="n">
        <v>8.550000000000001</v>
      </c>
      <c r="F605" t="n">
        <v>5.16</v>
      </c>
      <c r="G605" t="n">
        <v>44.27</v>
      </c>
      <c r="H605" t="n">
        <v>0.71</v>
      </c>
      <c r="I605" t="n">
        <v>7</v>
      </c>
      <c r="J605" t="n">
        <v>322.2</v>
      </c>
      <c r="K605" t="n">
        <v>61.82</v>
      </c>
      <c r="L605" t="n">
        <v>12.75</v>
      </c>
      <c r="M605" t="n">
        <v>5</v>
      </c>
      <c r="N605" t="n">
        <v>97.62</v>
      </c>
      <c r="O605" t="n">
        <v>39971.73</v>
      </c>
      <c r="P605" t="n">
        <v>90.69</v>
      </c>
      <c r="Q605" t="n">
        <v>202.84</v>
      </c>
      <c r="R605" t="n">
        <v>21.65</v>
      </c>
      <c r="S605" t="n">
        <v>13.89</v>
      </c>
      <c r="T605" t="n">
        <v>2189.87</v>
      </c>
      <c r="U605" t="n">
        <v>0.64</v>
      </c>
      <c r="V605" t="n">
        <v>0.75</v>
      </c>
      <c r="W605" t="n">
        <v>0.65</v>
      </c>
      <c r="X605" t="n">
        <v>0.13</v>
      </c>
      <c r="Y605" t="n">
        <v>1</v>
      </c>
      <c r="Z605" t="n">
        <v>10</v>
      </c>
    </row>
    <row r="606">
      <c r="A606" t="n">
        <v>48</v>
      </c>
      <c r="B606" t="n">
        <v>150</v>
      </c>
      <c r="C606" t="inlineStr">
        <is>
          <t xml:space="preserve">CONCLUIDO	</t>
        </is>
      </c>
      <c r="D606" t="n">
        <v>11.8141</v>
      </c>
      <c r="E606" t="n">
        <v>8.460000000000001</v>
      </c>
      <c r="F606" t="n">
        <v>5.13</v>
      </c>
      <c r="G606" t="n">
        <v>51.34</v>
      </c>
      <c r="H606" t="n">
        <v>0.72</v>
      </c>
      <c r="I606" t="n">
        <v>6</v>
      </c>
      <c r="J606" t="n">
        <v>322.77</v>
      </c>
      <c r="K606" t="n">
        <v>61.82</v>
      </c>
      <c r="L606" t="n">
        <v>13</v>
      </c>
      <c r="M606" t="n">
        <v>4</v>
      </c>
      <c r="N606" t="n">
        <v>97.94</v>
      </c>
      <c r="O606" t="n">
        <v>40042</v>
      </c>
      <c r="P606" t="n">
        <v>89.97</v>
      </c>
      <c r="Q606" t="n">
        <v>202.81</v>
      </c>
      <c r="R606" t="n">
        <v>20.68</v>
      </c>
      <c r="S606" t="n">
        <v>13.89</v>
      </c>
      <c r="T606" t="n">
        <v>1709.97</v>
      </c>
      <c r="U606" t="n">
        <v>0.67</v>
      </c>
      <c r="V606" t="n">
        <v>0.75</v>
      </c>
      <c r="W606" t="n">
        <v>0.64</v>
      </c>
      <c r="X606" t="n">
        <v>0.1</v>
      </c>
      <c r="Y606" t="n">
        <v>1</v>
      </c>
      <c r="Z606" t="n">
        <v>10</v>
      </c>
    </row>
    <row r="607">
      <c r="A607" t="n">
        <v>49</v>
      </c>
      <c r="B607" t="n">
        <v>150</v>
      </c>
      <c r="C607" t="inlineStr">
        <is>
          <t xml:space="preserve">CONCLUIDO	</t>
        </is>
      </c>
      <c r="D607" t="n">
        <v>11.8087</v>
      </c>
      <c r="E607" t="n">
        <v>8.470000000000001</v>
      </c>
      <c r="F607" t="n">
        <v>5.14</v>
      </c>
      <c r="G607" t="n">
        <v>51.38</v>
      </c>
      <c r="H607" t="n">
        <v>0.73</v>
      </c>
      <c r="I607" t="n">
        <v>6</v>
      </c>
      <c r="J607" t="n">
        <v>323.34</v>
      </c>
      <c r="K607" t="n">
        <v>61.82</v>
      </c>
      <c r="L607" t="n">
        <v>13.25</v>
      </c>
      <c r="M607" t="n">
        <v>4</v>
      </c>
      <c r="N607" t="n">
        <v>98.27</v>
      </c>
      <c r="O607" t="n">
        <v>40112.54</v>
      </c>
      <c r="P607" t="n">
        <v>90.13</v>
      </c>
      <c r="Q607" t="n">
        <v>202.83</v>
      </c>
      <c r="R607" t="n">
        <v>20.72</v>
      </c>
      <c r="S607" t="n">
        <v>13.89</v>
      </c>
      <c r="T607" t="n">
        <v>1727.61</v>
      </c>
      <c r="U607" t="n">
        <v>0.67</v>
      </c>
      <c r="V607" t="n">
        <v>0.75</v>
      </c>
      <c r="W607" t="n">
        <v>0.65</v>
      </c>
      <c r="X607" t="n">
        <v>0.1</v>
      </c>
      <c r="Y607" t="n">
        <v>1</v>
      </c>
      <c r="Z607" t="n">
        <v>10</v>
      </c>
    </row>
    <row r="608">
      <c r="A608" t="n">
        <v>50</v>
      </c>
      <c r="B608" t="n">
        <v>150</v>
      </c>
      <c r="C608" t="inlineStr">
        <is>
          <t xml:space="preserve">CONCLUIDO	</t>
        </is>
      </c>
      <c r="D608" t="n">
        <v>11.8083</v>
      </c>
      <c r="E608" t="n">
        <v>8.470000000000001</v>
      </c>
      <c r="F608" t="n">
        <v>5.14</v>
      </c>
      <c r="G608" t="n">
        <v>51.38</v>
      </c>
      <c r="H608" t="n">
        <v>0.74</v>
      </c>
      <c r="I608" t="n">
        <v>6</v>
      </c>
      <c r="J608" t="n">
        <v>323.91</v>
      </c>
      <c r="K608" t="n">
        <v>61.82</v>
      </c>
      <c r="L608" t="n">
        <v>13.5</v>
      </c>
      <c r="M608" t="n">
        <v>4</v>
      </c>
      <c r="N608" t="n">
        <v>98.59</v>
      </c>
      <c r="O608" t="n">
        <v>40183.11</v>
      </c>
      <c r="P608" t="n">
        <v>90.19</v>
      </c>
      <c r="Q608" t="n">
        <v>202.81</v>
      </c>
      <c r="R608" t="n">
        <v>20.79</v>
      </c>
      <c r="S608" t="n">
        <v>13.89</v>
      </c>
      <c r="T608" t="n">
        <v>1763.56</v>
      </c>
      <c r="U608" t="n">
        <v>0.67</v>
      </c>
      <c r="V608" t="n">
        <v>0.75</v>
      </c>
      <c r="W608" t="n">
        <v>0.65</v>
      </c>
      <c r="X608" t="n">
        <v>0.1</v>
      </c>
      <c r="Y608" t="n">
        <v>1</v>
      </c>
      <c r="Z608" t="n">
        <v>10</v>
      </c>
    </row>
    <row r="609">
      <c r="A609" t="n">
        <v>51</v>
      </c>
      <c r="B609" t="n">
        <v>150</v>
      </c>
      <c r="C609" t="inlineStr">
        <is>
          <t xml:space="preserve">CONCLUIDO	</t>
        </is>
      </c>
      <c r="D609" t="n">
        <v>11.8052</v>
      </c>
      <c r="E609" t="n">
        <v>8.470000000000001</v>
      </c>
      <c r="F609" t="n">
        <v>5.14</v>
      </c>
      <c r="G609" t="n">
        <v>51.4</v>
      </c>
      <c r="H609" t="n">
        <v>0.76</v>
      </c>
      <c r="I609" t="n">
        <v>6</v>
      </c>
      <c r="J609" t="n">
        <v>324.48</v>
      </c>
      <c r="K609" t="n">
        <v>61.82</v>
      </c>
      <c r="L609" t="n">
        <v>13.75</v>
      </c>
      <c r="M609" t="n">
        <v>4</v>
      </c>
      <c r="N609" t="n">
        <v>98.91</v>
      </c>
      <c r="O609" t="n">
        <v>40253.84</v>
      </c>
      <c r="P609" t="n">
        <v>90.17</v>
      </c>
      <c r="Q609" t="n">
        <v>202.83</v>
      </c>
      <c r="R609" t="n">
        <v>20.83</v>
      </c>
      <c r="S609" t="n">
        <v>13.89</v>
      </c>
      <c r="T609" t="n">
        <v>1785.07</v>
      </c>
      <c r="U609" t="n">
        <v>0.67</v>
      </c>
      <c r="V609" t="n">
        <v>0.75</v>
      </c>
      <c r="W609" t="n">
        <v>0.65</v>
      </c>
      <c r="X609" t="n">
        <v>0.1</v>
      </c>
      <c r="Y609" t="n">
        <v>1</v>
      </c>
      <c r="Z609" t="n">
        <v>10</v>
      </c>
    </row>
    <row r="610">
      <c r="A610" t="n">
        <v>52</v>
      </c>
      <c r="B610" t="n">
        <v>150</v>
      </c>
      <c r="C610" t="inlineStr">
        <is>
          <t xml:space="preserve">CONCLUIDO	</t>
        </is>
      </c>
      <c r="D610" t="n">
        <v>11.8196</v>
      </c>
      <c r="E610" t="n">
        <v>8.460000000000001</v>
      </c>
      <c r="F610" t="n">
        <v>5.13</v>
      </c>
      <c r="G610" t="n">
        <v>51.3</v>
      </c>
      <c r="H610" t="n">
        <v>0.77</v>
      </c>
      <c r="I610" t="n">
        <v>6</v>
      </c>
      <c r="J610" t="n">
        <v>325.06</v>
      </c>
      <c r="K610" t="n">
        <v>61.82</v>
      </c>
      <c r="L610" t="n">
        <v>14</v>
      </c>
      <c r="M610" t="n">
        <v>4</v>
      </c>
      <c r="N610" t="n">
        <v>99.23999999999999</v>
      </c>
      <c r="O610" t="n">
        <v>40324.71</v>
      </c>
      <c r="P610" t="n">
        <v>90.05</v>
      </c>
      <c r="Q610" t="n">
        <v>202.81</v>
      </c>
      <c r="R610" t="n">
        <v>20.53</v>
      </c>
      <c r="S610" t="n">
        <v>13.89</v>
      </c>
      <c r="T610" t="n">
        <v>1636.3</v>
      </c>
      <c r="U610" t="n">
        <v>0.68</v>
      </c>
      <c r="V610" t="n">
        <v>0.75</v>
      </c>
      <c r="W610" t="n">
        <v>0.64</v>
      </c>
      <c r="X610" t="n">
        <v>0.09</v>
      </c>
      <c r="Y610" t="n">
        <v>1</v>
      </c>
      <c r="Z610" t="n">
        <v>10</v>
      </c>
    </row>
    <row r="611">
      <c r="A611" t="n">
        <v>53</v>
      </c>
      <c r="B611" t="n">
        <v>150</v>
      </c>
      <c r="C611" t="inlineStr">
        <is>
          <t xml:space="preserve">CONCLUIDO	</t>
        </is>
      </c>
      <c r="D611" t="n">
        <v>11.8176</v>
      </c>
      <c r="E611" t="n">
        <v>8.460000000000001</v>
      </c>
      <c r="F611" t="n">
        <v>5.13</v>
      </c>
      <c r="G611" t="n">
        <v>51.31</v>
      </c>
      <c r="H611" t="n">
        <v>0.78</v>
      </c>
      <c r="I611" t="n">
        <v>6</v>
      </c>
      <c r="J611" t="n">
        <v>325.63</v>
      </c>
      <c r="K611" t="n">
        <v>61.82</v>
      </c>
      <c r="L611" t="n">
        <v>14.25</v>
      </c>
      <c r="M611" t="n">
        <v>4</v>
      </c>
      <c r="N611" t="n">
        <v>99.56</v>
      </c>
      <c r="O611" t="n">
        <v>40395.74</v>
      </c>
      <c r="P611" t="n">
        <v>89.98</v>
      </c>
      <c r="Q611" t="n">
        <v>202.81</v>
      </c>
      <c r="R611" t="n">
        <v>20.54</v>
      </c>
      <c r="S611" t="n">
        <v>13.89</v>
      </c>
      <c r="T611" t="n">
        <v>1641.76</v>
      </c>
      <c r="U611" t="n">
        <v>0.68</v>
      </c>
      <c r="V611" t="n">
        <v>0.75</v>
      </c>
      <c r="W611" t="n">
        <v>0.65</v>
      </c>
      <c r="X611" t="n">
        <v>0.09</v>
      </c>
      <c r="Y611" t="n">
        <v>1</v>
      </c>
      <c r="Z611" t="n">
        <v>10</v>
      </c>
    </row>
    <row r="612">
      <c r="A612" t="n">
        <v>54</v>
      </c>
      <c r="B612" t="n">
        <v>150</v>
      </c>
      <c r="C612" t="inlineStr">
        <is>
          <t xml:space="preserve">CONCLUIDO	</t>
        </is>
      </c>
      <c r="D612" t="n">
        <v>11.8118</v>
      </c>
      <c r="E612" t="n">
        <v>8.470000000000001</v>
      </c>
      <c r="F612" t="n">
        <v>5.14</v>
      </c>
      <c r="G612" t="n">
        <v>51.36</v>
      </c>
      <c r="H612" t="n">
        <v>0.79</v>
      </c>
      <c r="I612" t="n">
        <v>6</v>
      </c>
      <c r="J612" t="n">
        <v>326.21</v>
      </c>
      <c r="K612" t="n">
        <v>61.82</v>
      </c>
      <c r="L612" t="n">
        <v>14.5</v>
      </c>
      <c r="M612" t="n">
        <v>4</v>
      </c>
      <c r="N612" t="n">
        <v>99.89</v>
      </c>
      <c r="O612" t="n">
        <v>40466.92</v>
      </c>
      <c r="P612" t="n">
        <v>89.98</v>
      </c>
      <c r="Q612" t="n">
        <v>202.83</v>
      </c>
      <c r="R612" t="n">
        <v>20.69</v>
      </c>
      <c r="S612" t="n">
        <v>13.89</v>
      </c>
      <c r="T612" t="n">
        <v>1713.52</v>
      </c>
      <c r="U612" t="n">
        <v>0.67</v>
      </c>
      <c r="V612" t="n">
        <v>0.75</v>
      </c>
      <c r="W612" t="n">
        <v>0.65</v>
      </c>
      <c r="X612" t="n">
        <v>0.1</v>
      </c>
      <c r="Y612" t="n">
        <v>1</v>
      </c>
      <c r="Z612" t="n">
        <v>10</v>
      </c>
    </row>
    <row r="613">
      <c r="A613" t="n">
        <v>55</v>
      </c>
      <c r="B613" t="n">
        <v>150</v>
      </c>
      <c r="C613" t="inlineStr">
        <is>
          <t xml:space="preserve">CONCLUIDO	</t>
        </is>
      </c>
      <c r="D613" t="n">
        <v>11.8075</v>
      </c>
      <c r="E613" t="n">
        <v>8.470000000000001</v>
      </c>
      <c r="F613" t="n">
        <v>5.14</v>
      </c>
      <c r="G613" t="n">
        <v>51.39</v>
      </c>
      <c r="H613" t="n">
        <v>0.8</v>
      </c>
      <c r="I613" t="n">
        <v>6</v>
      </c>
      <c r="J613" t="n">
        <v>326.79</v>
      </c>
      <c r="K613" t="n">
        <v>61.82</v>
      </c>
      <c r="L613" t="n">
        <v>14.75</v>
      </c>
      <c r="M613" t="n">
        <v>4</v>
      </c>
      <c r="N613" t="n">
        <v>100.22</v>
      </c>
      <c r="O613" t="n">
        <v>40538.25</v>
      </c>
      <c r="P613" t="n">
        <v>90.06999999999999</v>
      </c>
      <c r="Q613" t="n">
        <v>202.81</v>
      </c>
      <c r="R613" t="n">
        <v>20.72</v>
      </c>
      <c r="S613" t="n">
        <v>13.89</v>
      </c>
      <c r="T613" t="n">
        <v>1731.13</v>
      </c>
      <c r="U613" t="n">
        <v>0.67</v>
      </c>
      <c r="V613" t="n">
        <v>0.75</v>
      </c>
      <c r="W613" t="n">
        <v>0.65</v>
      </c>
      <c r="X613" t="n">
        <v>0.1</v>
      </c>
      <c r="Y613" t="n">
        <v>1</v>
      </c>
      <c r="Z613" t="n">
        <v>10</v>
      </c>
    </row>
    <row r="614">
      <c r="A614" t="n">
        <v>56</v>
      </c>
      <c r="B614" t="n">
        <v>150</v>
      </c>
      <c r="C614" t="inlineStr">
        <is>
          <t xml:space="preserve">CONCLUIDO	</t>
        </is>
      </c>
      <c r="D614" t="n">
        <v>11.8099</v>
      </c>
      <c r="E614" t="n">
        <v>8.470000000000001</v>
      </c>
      <c r="F614" t="n">
        <v>5.14</v>
      </c>
      <c r="G614" t="n">
        <v>51.37</v>
      </c>
      <c r="H614" t="n">
        <v>0.82</v>
      </c>
      <c r="I614" t="n">
        <v>6</v>
      </c>
      <c r="J614" t="n">
        <v>327.37</v>
      </c>
      <c r="K614" t="n">
        <v>61.82</v>
      </c>
      <c r="L614" t="n">
        <v>15</v>
      </c>
      <c r="M614" t="n">
        <v>4</v>
      </c>
      <c r="N614" t="n">
        <v>100.55</v>
      </c>
      <c r="O614" t="n">
        <v>40609.74</v>
      </c>
      <c r="P614" t="n">
        <v>89.92</v>
      </c>
      <c r="Q614" t="n">
        <v>202.81</v>
      </c>
      <c r="R614" t="n">
        <v>20.7</v>
      </c>
      <c r="S614" t="n">
        <v>13.89</v>
      </c>
      <c r="T614" t="n">
        <v>1722.22</v>
      </c>
      <c r="U614" t="n">
        <v>0.67</v>
      </c>
      <c r="V614" t="n">
        <v>0.75</v>
      </c>
      <c r="W614" t="n">
        <v>0.65</v>
      </c>
      <c r="X614" t="n">
        <v>0.1</v>
      </c>
      <c r="Y614" t="n">
        <v>1</v>
      </c>
      <c r="Z614" t="n">
        <v>10</v>
      </c>
    </row>
    <row r="615">
      <c r="A615" t="n">
        <v>57</v>
      </c>
      <c r="B615" t="n">
        <v>150</v>
      </c>
      <c r="C615" t="inlineStr">
        <is>
          <t xml:space="preserve">CONCLUIDO	</t>
        </is>
      </c>
      <c r="D615" t="n">
        <v>11.811</v>
      </c>
      <c r="E615" t="n">
        <v>8.470000000000001</v>
      </c>
      <c r="F615" t="n">
        <v>5.14</v>
      </c>
      <c r="G615" t="n">
        <v>51.36</v>
      </c>
      <c r="H615" t="n">
        <v>0.83</v>
      </c>
      <c r="I615" t="n">
        <v>6</v>
      </c>
      <c r="J615" t="n">
        <v>327.95</v>
      </c>
      <c r="K615" t="n">
        <v>61.82</v>
      </c>
      <c r="L615" t="n">
        <v>15.25</v>
      </c>
      <c r="M615" t="n">
        <v>4</v>
      </c>
      <c r="N615" t="n">
        <v>100.88</v>
      </c>
      <c r="O615" t="n">
        <v>40681.39</v>
      </c>
      <c r="P615" t="n">
        <v>89.86</v>
      </c>
      <c r="Q615" t="n">
        <v>202.81</v>
      </c>
      <c r="R615" t="n">
        <v>20.7</v>
      </c>
      <c r="S615" t="n">
        <v>13.89</v>
      </c>
      <c r="T615" t="n">
        <v>1721.17</v>
      </c>
      <c r="U615" t="n">
        <v>0.67</v>
      </c>
      <c r="V615" t="n">
        <v>0.75</v>
      </c>
      <c r="W615" t="n">
        <v>0.65</v>
      </c>
      <c r="X615" t="n">
        <v>0.1</v>
      </c>
      <c r="Y615" t="n">
        <v>1</v>
      </c>
      <c r="Z615" t="n">
        <v>10</v>
      </c>
    </row>
    <row r="616">
      <c r="A616" t="n">
        <v>58</v>
      </c>
      <c r="B616" t="n">
        <v>150</v>
      </c>
      <c r="C616" t="inlineStr">
        <is>
          <t xml:space="preserve">CONCLUIDO	</t>
        </is>
      </c>
      <c r="D616" t="n">
        <v>11.811</v>
      </c>
      <c r="E616" t="n">
        <v>8.470000000000001</v>
      </c>
      <c r="F616" t="n">
        <v>5.14</v>
      </c>
      <c r="G616" t="n">
        <v>51.36</v>
      </c>
      <c r="H616" t="n">
        <v>0.84</v>
      </c>
      <c r="I616" t="n">
        <v>6</v>
      </c>
      <c r="J616" t="n">
        <v>328.53</v>
      </c>
      <c r="K616" t="n">
        <v>61.82</v>
      </c>
      <c r="L616" t="n">
        <v>15.5</v>
      </c>
      <c r="M616" t="n">
        <v>4</v>
      </c>
      <c r="N616" t="n">
        <v>101.21</v>
      </c>
      <c r="O616" t="n">
        <v>40753.2</v>
      </c>
      <c r="P616" t="n">
        <v>89.7</v>
      </c>
      <c r="Q616" t="n">
        <v>202.81</v>
      </c>
      <c r="R616" t="n">
        <v>20.74</v>
      </c>
      <c r="S616" t="n">
        <v>13.89</v>
      </c>
      <c r="T616" t="n">
        <v>1738.4</v>
      </c>
      <c r="U616" t="n">
        <v>0.67</v>
      </c>
      <c r="V616" t="n">
        <v>0.75</v>
      </c>
      <c r="W616" t="n">
        <v>0.65</v>
      </c>
      <c r="X616" t="n">
        <v>0.1</v>
      </c>
      <c r="Y616" t="n">
        <v>1</v>
      </c>
      <c r="Z616" t="n">
        <v>10</v>
      </c>
    </row>
    <row r="617">
      <c r="A617" t="n">
        <v>59</v>
      </c>
      <c r="B617" t="n">
        <v>150</v>
      </c>
      <c r="C617" t="inlineStr">
        <is>
          <t xml:space="preserve">CONCLUIDO	</t>
        </is>
      </c>
      <c r="D617" t="n">
        <v>11.8114</v>
      </c>
      <c r="E617" t="n">
        <v>8.470000000000001</v>
      </c>
      <c r="F617" t="n">
        <v>5.14</v>
      </c>
      <c r="G617" t="n">
        <v>51.36</v>
      </c>
      <c r="H617" t="n">
        <v>0.85</v>
      </c>
      <c r="I617" t="n">
        <v>6</v>
      </c>
      <c r="J617" t="n">
        <v>329.12</v>
      </c>
      <c r="K617" t="n">
        <v>61.82</v>
      </c>
      <c r="L617" t="n">
        <v>15.75</v>
      </c>
      <c r="M617" t="n">
        <v>4</v>
      </c>
      <c r="N617" t="n">
        <v>101.54</v>
      </c>
      <c r="O617" t="n">
        <v>40825.16</v>
      </c>
      <c r="P617" t="n">
        <v>89.56</v>
      </c>
      <c r="Q617" t="n">
        <v>202.81</v>
      </c>
      <c r="R617" t="n">
        <v>20.71</v>
      </c>
      <c r="S617" t="n">
        <v>13.89</v>
      </c>
      <c r="T617" t="n">
        <v>1723.24</v>
      </c>
      <c r="U617" t="n">
        <v>0.67</v>
      </c>
      <c r="V617" t="n">
        <v>0.75</v>
      </c>
      <c r="W617" t="n">
        <v>0.65</v>
      </c>
      <c r="X617" t="n">
        <v>0.1</v>
      </c>
      <c r="Y617" t="n">
        <v>1</v>
      </c>
      <c r="Z617" t="n">
        <v>10</v>
      </c>
    </row>
    <row r="618">
      <c r="A618" t="n">
        <v>60</v>
      </c>
      <c r="B618" t="n">
        <v>150</v>
      </c>
      <c r="C618" t="inlineStr">
        <is>
          <t xml:space="preserve">CONCLUIDO	</t>
        </is>
      </c>
      <c r="D618" t="n">
        <v>11.9115</v>
      </c>
      <c r="E618" t="n">
        <v>8.4</v>
      </c>
      <c r="F618" t="n">
        <v>5.12</v>
      </c>
      <c r="G618" t="n">
        <v>61.44</v>
      </c>
      <c r="H618" t="n">
        <v>0.86</v>
      </c>
      <c r="I618" t="n">
        <v>5</v>
      </c>
      <c r="J618" t="n">
        <v>329.7</v>
      </c>
      <c r="K618" t="n">
        <v>61.82</v>
      </c>
      <c r="L618" t="n">
        <v>16</v>
      </c>
      <c r="M618" t="n">
        <v>3</v>
      </c>
      <c r="N618" t="n">
        <v>101.88</v>
      </c>
      <c r="O618" t="n">
        <v>40897.29</v>
      </c>
      <c r="P618" t="n">
        <v>89.20999999999999</v>
      </c>
      <c r="Q618" t="n">
        <v>202.81</v>
      </c>
      <c r="R618" t="n">
        <v>20.26</v>
      </c>
      <c r="S618" t="n">
        <v>13.89</v>
      </c>
      <c r="T618" t="n">
        <v>1505.45</v>
      </c>
      <c r="U618" t="n">
        <v>0.6899999999999999</v>
      </c>
      <c r="V618" t="n">
        <v>0.76</v>
      </c>
      <c r="W618" t="n">
        <v>0.64</v>
      </c>
      <c r="X618" t="n">
        <v>0.08</v>
      </c>
      <c r="Y618" t="n">
        <v>1</v>
      </c>
      <c r="Z618" t="n">
        <v>10</v>
      </c>
    </row>
    <row r="619">
      <c r="A619" t="n">
        <v>61</v>
      </c>
      <c r="B619" t="n">
        <v>150</v>
      </c>
      <c r="C619" t="inlineStr">
        <is>
          <t xml:space="preserve">CONCLUIDO	</t>
        </is>
      </c>
      <c r="D619" t="n">
        <v>11.9071</v>
      </c>
      <c r="E619" t="n">
        <v>8.4</v>
      </c>
      <c r="F619" t="n">
        <v>5.12</v>
      </c>
      <c r="G619" t="n">
        <v>61.48</v>
      </c>
      <c r="H619" t="n">
        <v>0.88</v>
      </c>
      <c r="I619" t="n">
        <v>5</v>
      </c>
      <c r="J619" t="n">
        <v>330.29</v>
      </c>
      <c r="K619" t="n">
        <v>61.82</v>
      </c>
      <c r="L619" t="n">
        <v>16.25</v>
      </c>
      <c r="M619" t="n">
        <v>3</v>
      </c>
      <c r="N619" t="n">
        <v>102.21</v>
      </c>
      <c r="O619" t="n">
        <v>40969.57</v>
      </c>
      <c r="P619" t="n">
        <v>89.31</v>
      </c>
      <c r="Q619" t="n">
        <v>202.81</v>
      </c>
      <c r="R619" t="n">
        <v>20.23</v>
      </c>
      <c r="S619" t="n">
        <v>13.89</v>
      </c>
      <c r="T619" t="n">
        <v>1487.86</v>
      </c>
      <c r="U619" t="n">
        <v>0.6899999999999999</v>
      </c>
      <c r="V619" t="n">
        <v>0.76</v>
      </c>
      <c r="W619" t="n">
        <v>0.65</v>
      </c>
      <c r="X619" t="n">
        <v>0.09</v>
      </c>
      <c r="Y619" t="n">
        <v>1</v>
      </c>
      <c r="Z619" t="n">
        <v>10</v>
      </c>
    </row>
    <row r="620">
      <c r="A620" t="n">
        <v>62</v>
      </c>
      <c r="B620" t="n">
        <v>150</v>
      </c>
      <c r="C620" t="inlineStr">
        <is>
          <t xml:space="preserve">CONCLUIDO	</t>
        </is>
      </c>
      <c r="D620" t="n">
        <v>11.9095</v>
      </c>
      <c r="E620" t="n">
        <v>8.4</v>
      </c>
      <c r="F620" t="n">
        <v>5.12</v>
      </c>
      <c r="G620" t="n">
        <v>61.46</v>
      </c>
      <c r="H620" t="n">
        <v>0.89</v>
      </c>
      <c r="I620" t="n">
        <v>5</v>
      </c>
      <c r="J620" t="n">
        <v>330.87</v>
      </c>
      <c r="K620" t="n">
        <v>61.82</v>
      </c>
      <c r="L620" t="n">
        <v>16.5</v>
      </c>
      <c r="M620" t="n">
        <v>3</v>
      </c>
      <c r="N620" t="n">
        <v>102.55</v>
      </c>
      <c r="O620" t="n">
        <v>41042.02</v>
      </c>
      <c r="P620" t="n">
        <v>89.23</v>
      </c>
      <c r="Q620" t="n">
        <v>202.82</v>
      </c>
      <c r="R620" t="n">
        <v>20.27</v>
      </c>
      <c r="S620" t="n">
        <v>13.89</v>
      </c>
      <c r="T620" t="n">
        <v>1507.67</v>
      </c>
      <c r="U620" t="n">
        <v>0.6899999999999999</v>
      </c>
      <c r="V620" t="n">
        <v>0.76</v>
      </c>
      <c r="W620" t="n">
        <v>0.64</v>
      </c>
      <c r="X620" t="n">
        <v>0.08</v>
      </c>
      <c r="Y620" t="n">
        <v>1</v>
      </c>
      <c r="Z620" t="n">
        <v>10</v>
      </c>
    </row>
    <row r="621">
      <c r="A621" t="n">
        <v>63</v>
      </c>
      <c r="B621" t="n">
        <v>150</v>
      </c>
      <c r="C621" t="inlineStr">
        <is>
          <t xml:space="preserve">CONCLUIDO	</t>
        </is>
      </c>
      <c r="D621" t="n">
        <v>11.9071</v>
      </c>
      <c r="E621" t="n">
        <v>8.4</v>
      </c>
      <c r="F621" t="n">
        <v>5.12</v>
      </c>
      <c r="G621" t="n">
        <v>61.48</v>
      </c>
      <c r="H621" t="n">
        <v>0.9</v>
      </c>
      <c r="I621" t="n">
        <v>5</v>
      </c>
      <c r="J621" t="n">
        <v>331.46</v>
      </c>
      <c r="K621" t="n">
        <v>61.82</v>
      </c>
      <c r="L621" t="n">
        <v>16.75</v>
      </c>
      <c r="M621" t="n">
        <v>3</v>
      </c>
      <c r="N621" t="n">
        <v>102.89</v>
      </c>
      <c r="O621" t="n">
        <v>41114.63</v>
      </c>
      <c r="P621" t="n">
        <v>89.25</v>
      </c>
      <c r="Q621" t="n">
        <v>202.85</v>
      </c>
      <c r="R621" t="n">
        <v>20.29</v>
      </c>
      <c r="S621" t="n">
        <v>13.89</v>
      </c>
      <c r="T621" t="n">
        <v>1518.58</v>
      </c>
      <c r="U621" t="n">
        <v>0.68</v>
      </c>
      <c r="V621" t="n">
        <v>0.76</v>
      </c>
      <c r="W621" t="n">
        <v>0.65</v>
      </c>
      <c r="X621" t="n">
        <v>0.09</v>
      </c>
      <c r="Y621" t="n">
        <v>1</v>
      </c>
      <c r="Z621" t="n">
        <v>10</v>
      </c>
    </row>
    <row r="622">
      <c r="A622" t="n">
        <v>64</v>
      </c>
      <c r="B622" t="n">
        <v>150</v>
      </c>
      <c r="C622" t="inlineStr">
        <is>
          <t xml:space="preserve">CONCLUIDO	</t>
        </is>
      </c>
      <c r="D622" t="n">
        <v>11.9091</v>
      </c>
      <c r="E622" t="n">
        <v>8.4</v>
      </c>
      <c r="F622" t="n">
        <v>5.12</v>
      </c>
      <c r="G622" t="n">
        <v>61.46</v>
      </c>
      <c r="H622" t="n">
        <v>0.91</v>
      </c>
      <c r="I622" t="n">
        <v>5</v>
      </c>
      <c r="J622" t="n">
        <v>332.05</v>
      </c>
      <c r="K622" t="n">
        <v>61.82</v>
      </c>
      <c r="L622" t="n">
        <v>17</v>
      </c>
      <c r="M622" t="n">
        <v>3</v>
      </c>
      <c r="N622" t="n">
        <v>103.23</v>
      </c>
      <c r="O622" t="n">
        <v>41187.41</v>
      </c>
      <c r="P622" t="n">
        <v>89.16</v>
      </c>
      <c r="Q622" t="n">
        <v>202.81</v>
      </c>
      <c r="R622" t="n">
        <v>20.21</v>
      </c>
      <c r="S622" t="n">
        <v>13.89</v>
      </c>
      <c r="T622" t="n">
        <v>1480.51</v>
      </c>
      <c r="U622" t="n">
        <v>0.6899999999999999</v>
      </c>
      <c r="V622" t="n">
        <v>0.76</v>
      </c>
      <c r="W622" t="n">
        <v>0.65</v>
      </c>
      <c r="X622" t="n">
        <v>0.08</v>
      </c>
      <c r="Y622" t="n">
        <v>1</v>
      </c>
      <c r="Z622" t="n">
        <v>10</v>
      </c>
    </row>
    <row r="623">
      <c r="A623" t="n">
        <v>65</v>
      </c>
      <c r="B623" t="n">
        <v>150</v>
      </c>
      <c r="C623" t="inlineStr">
        <is>
          <t xml:space="preserve">CONCLUIDO	</t>
        </is>
      </c>
      <c r="D623" t="n">
        <v>11.9107</v>
      </c>
      <c r="E623" t="n">
        <v>8.4</v>
      </c>
      <c r="F623" t="n">
        <v>5.12</v>
      </c>
      <c r="G623" t="n">
        <v>61.45</v>
      </c>
      <c r="H623" t="n">
        <v>0.92</v>
      </c>
      <c r="I623" t="n">
        <v>5</v>
      </c>
      <c r="J623" t="n">
        <v>332.64</v>
      </c>
      <c r="K623" t="n">
        <v>61.82</v>
      </c>
      <c r="L623" t="n">
        <v>17.25</v>
      </c>
      <c r="M623" t="n">
        <v>3</v>
      </c>
      <c r="N623" t="n">
        <v>103.57</v>
      </c>
      <c r="O623" t="n">
        <v>41260.35</v>
      </c>
      <c r="P623" t="n">
        <v>89.18000000000001</v>
      </c>
      <c r="Q623" t="n">
        <v>202.81</v>
      </c>
      <c r="R623" t="n">
        <v>20.18</v>
      </c>
      <c r="S623" t="n">
        <v>13.89</v>
      </c>
      <c r="T623" t="n">
        <v>1462.44</v>
      </c>
      <c r="U623" t="n">
        <v>0.6899999999999999</v>
      </c>
      <c r="V623" t="n">
        <v>0.76</v>
      </c>
      <c r="W623" t="n">
        <v>0.65</v>
      </c>
      <c r="X623" t="n">
        <v>0.08</v>
      </c>
      <c r="Y623" t="n">
        <v>1</v>
      </c>
      <c r="Z623" t="n">
        <v>10</v>
      </c>
    </row>
    <row r="624">
      <c r="A624" t="n">
        <v>66</v>
      </c>
      <c r="B624" t="n">
        <v>150</v>
      </c>
      <c r="C624" t="inlineStr">
        <is>
          <t xml:space="preserve">CONCLUIDO	</t>
        </is>
      </c>
      <c r="D624" t="n">
        <v>11.9162</v>
      </c>
      <c r="E624" t="n">
        <v>8.390000000000001</v>
      </c>
      <c r="F624" t="n">
        <v>5.12</v>
      </c>
      <c r="G624" t="n">
        <v>61.4</v>
      </c>
      <c r="H624" t="n">
        <v>0.9399999999999999</v>
      </c>
      <c r="I624" t="n">
        <v>5</v>
      </c>
      <c r="J624" t="n">
        <v>333.24</v>
      </c>
      <c r="K624" t="n">
        <v>61.82</v>
      </c>
      <c r="L624" t="n">
        <v>17.5</v>
      </c>
      <c r="M624" t="n">
        <v>3</v>
      </c>
      <c r="N624" t="n">
        <v>103.92</v>
      </c>
      <c r="O624" t="n">
        <v>41333.46</v>
      </c>
      <c r="P624" t="n">
        <v>89.27</v>
      </c>
      <c r="Q624" t="n">
        <v>202.82</v>
      </c>
      <c r="R624" t="n">
        <v>20.19</v>
      </c>
      <c r="S624" t="n">
        <v>13.89</v>
      </c>
      <c r="T624" t="n">
        <v>1470.86</v>
      </c>
      <c r="U624" t="n">
        <v>0.6899999999999999</v>
      </c>
      <c r="V624" t="n">
        <v>0.76</v>
      </c>
      <c r="W624" t="n">
        <v>0.64</v>
      </c>
      <c r="X624" t="n">
        <v>0.08</v>
      </c>
      <c r="Y624" t="n">
        <v>1</v>
      </c>
      <c r="Z624" t="n">
        <v>10</v>
      </c>
    </row>
    <row r="625">
      <c r="A625" t="n">
        <v>67</v>
      </c>
      <c r="B625" t="n">
        <v>150</v>
      </c>
      <c r="C625" t="inlineStr">
        <is>
          <t xml:space="preserve">CONCLUIDO	</t>
        </is>
      </c>
      <c r="D625" t="n">
        <v>11.9095</v>
      </c>
      <c r="E625" t="n">
        <v>8.4</v>
      </c>
      <c r="F625" t="n">
        <v>5.12</v>
      </c>
      <c r="G625" t="n">
        <v>61.46</v>
      </c>
      <c r="H625" t="n">
        <v>0.95</v>
      </c>
      <c r="I625" t="n">
        <v>5</v>
      </c>
      <c r="J625" t="n">
        <v>333.83</v>
      </c>
      <c r="K625" t="n">
        <v>61.82</v>
      </c>
      <c r="L625" t="n">
        <v>17.75</v>
      </c>
      <c r="M625" t="n">
        <v>3</v>
      </c>
      <c r="N625" t="n">
        <v>104.26</v>
      </c>
      <c r="O625" t="n">
        <v>41406.86</v>
      </c>
      <c r="P625" t="n">
        <v>89.44</v>
      </c>
      <c r="Q625" t="n">
        <v>202.81</v>
      </c>
      <c r="R625" t="n">
        <v>20.28</v>
      </c>
      <c r="S625" t="n">
        <v>13.89</v>
      </c>
      <c r="T625" t="n">
        <v>1513.77</v>
      </c>
      <c r="U625" t="n">
        <v>0.6899999999999999</v>
      </c>
      <c r="V625" t="n">
        <v>0.76</v>
      </c>
      <c r="W625" t="n">
        <v>0.64</v>
      </c>
      <c r="X625" t="n">
        <v>0.08</v>
      </c>
      <c r="Y625" t="n">
        <v>1</v>
      </c>
      <c r="Z625" t="n">
        <v>10</v>
      </c>
    </row>
    <row r="626">
      <c r="A626" t="n">
        <v>68</v>
      </c>
      <c r="B626" t="n">
        <v>150</v>
      </c>
      <c r="C626" t="inlineStr">
        <is>
          <t xml:space="preserve">CONCLUIDO	</t>
        </is>
      </c>
      <c r="D626" t="n">
        <v>11.8996</v>
      </c>
      <c r="E626" t="n">
        <v>8.4</v>
      </c>
      <c r="F626" t="n">
        <v>5.13</v>
      </c>
      <c r="G626" t="n">
        <v>61.54</v>
      </c>
      <c r="H626" t="n">
        <v>0.96</v>
      </c>
      <c r="I626" t="n">
        <v>5</v>
      </c>
      <c r="J626" t="n">
        <v>334.43</v>
      </c>
      <c r="K626" t="n">
        <v>61.82</v>
      </c>
      <c r="L626" t="n">
        <v>18</v>
      </c>
      <c r="M626" t="n">
        <v>3</v>
      </c>
      <c r="N626" t="n">
        <v>104.61</v>
      </c>
      <c r="O626" t="n">
        <v>41480.31</v>
      </c>
      <c r="P626" t="n">
        <v>89.48</v>
      </c>
      <c r="Q626" t="n">
        <v>202.81</v>
      </c>
      <c r="R626" t="n">
        <v>20.35</v>
      </c>
      <c r="S626" t="n">
        <v>13.89</v>
      </c>
      <c r="T626" t="n">
        <v>1551.93</v>
      </c>
      <c r="U626" t="n">
        <v>0.68</v>
      </c>
      <c r="V626" t="n">
        <v>0.75</v>
      </c>
      <c r="W626" t="n">
        <v>0.65</v>
      </c>
      <c r="X626" t="n">
        <v>0.09</v>
      </c>
      <c r="Y626" t="n">
        <v>1</v>
      </c>
      <c r="Z626" t="n">
        <v>10</v>
      </c>
    </row>
    <row r="627">
      <c r="A627" t="n">
        <v>69</v>
      </c>
      <c r="B627" t="n">
        <v>150</v>
      </c>
      <c r="C627" t="inlineStr">
        <is>
          <t xml:space="preserve">CONCLUIDO	</t>
        </is>
      </c>
      <c r="D627" t="n">
        <v>11.9083</v>
      </c>
      <c r="E627" t="n">
        <v>8.4</v>
      </c>
      <c r="F627" t="n">
        <v>5.12</v>
      </c>
      <c r="G627" t="n">
        <v>61.47</v>
      </c>
      <c r="H627" t="n">
        <v>0.97</v>
      </c>
      <c r="I627" t="n">
        <v>5</v>
      </c>
      <c r="J627" t="n">
        <v>335.02</v>
      </c>
      <c r="K627" t="n">
        <v>61.82</v>
      </c>
      <c r="L627" t="n">
        <v>18.25</v>
      </c>
      <c r="M627" t="n">
        <v>3</v>
      </c>
      <c r="N627" t="n">
        <v>104.95</v>
      </c>
      <c r="O627" t="n">
        <v>41553.93</v>
      </c>
      <c r="P627" t="n">
        <v>89.3</v>
      </c>
      <c r="Q627" t="n">
        <v>202.81</v>
      </c>
      <c r="R627" t="n">
        <v>20.34</v>
      </c>
      <c r="S627" t="n">
        <v>13.89</v>
      </c>
      <c r="T627" t="n">
        <v>1542.49</v>
      </c>
      <c r="U627" t="n">
        <v>0.68</v>
      </c>
      <c r="V627" t="n">
        <v>0.76</v>
      </c>
      <c r="W627" t="n">
        <v>0.64</v>
      </c>
      <c r="X627" t="n">
        <v>0.08</v>
      </c>
      <c r="Y627" t="n">
        <v>1</v>
      </c>
      <c r="Z627" t="n">
        <v>10</v>
      </c>
    </row>
    <row r="628">
      <c r="A628" t="n">
        <v>70</v>
      </c>
      <c r="B628" t="n">
        <v>150</v>
      </c>
      <c r="C628" t="inlineStr">
        <is>
          <t xml:space="preserve">CONCLUIDO	</t>
        </is>
      </c>
      <c r="D628" t="n">
        <v>11.904</v>
      </c>
      <c r="E628" t="n">
        <v>8.4</v>
      </c>
      <c r="F628" t="n">
        <v>5.13</v>
      </c>
      <c r="G628" t="n">
        <v>61.51</v>
      </c>
      <c r="H628" t="n">
        <v>0.98</v>
      </c>
      <c r="I628" t="n">
        <v>5</v>
      </c>
      <c r="J628" t="n">
        <v>335.62</v>
      </c>
      <c r="K628" t="n">
        <v>61.82</v>
      </c>
      <c r="L628" t="n">
        <v>18.5</v>
      </c>
      <c r="M628" t="n">
        <v>3</v>
      </c>
      <c r="N628" t="n">
        <v>105.3</v>
      </c>
      <c r="O628" t="n">
        <v>41627.72</v>
      </c>
      <c r="P628" t="n">
        <v>89.20999999999999</v>
      </c>
      <c r="Q628" t="n">
        <v>202.81</v>
      </c>
      <c r="R628" t="n">
        <v>20.36</v>
      </c>
      <c r="S628" t="n">
        <v>13.89</v>
      </c>
      <c r="T628" t="n">
        <v>1554</v>
      </c>
      <c r="U628" t="n">
        <v>0.68</v>
      </c>
      <c r="V628" t="n">
        <v>0.75</v>
      </c>
      <c r="W628" t="n">
        <v>0.65</v>
      </c>
      <c r="X628" t="n">
        <v>0.09</v>
      </c>
      <c r="Y628" t="n">
        <v>1</v>
      </c>
      <c r="Z628" t="n">
        <v>10</v>
      </c>
    </row>
    <row r="629">
      <c r="A629" t="n">
        <v>71</v>
      </c>
      <c r="B629" t="n">
        <v>150</v>
      </c>
      <c r="C629" t="inlineStr">
        <is>
          <t xml:space="preserve">CONCLUIDO	</t>
        </is>
      </c>
      <c r="D629" t="n">
        <v>11.9087</v>
      </c>
      <c r="E629" t="n">
        <v>8.4</v>
      </c>
      <c r="F629" t="n">
        <v>5.12</v>
      </c>
      <c r="G629" t="n">
        <v>61.47</v>
      </c>
      <c r="H629" t="n">
        <v>0.99</v>
      </c>
      <c r="I629" t="n">
        <v>5</v>
      </c>
      <c r="J629" t="n">
        <v>336.22</v>
      </c>
      <c r="K629" t="n">
        <v>61.82</v>
      </c>
      <c r="L629" t="n">
        <v>18.75</v>
      </c>
      <c r="M629" t="n">
        <v>3</v>
      </c>
      <c r="N629" t="n">
        <v>105.65</v>
      </c>
      <c r="O629" t="n">
        <v>41701.68</v>
      </c>
      <c r="P629" t="n">
        <v>89.06999999999999</v>
      </c>
      <c r="Q629" t="n">
        <v>202.81</v>
      </c>
      <c r="R629" t="n">
        <v>20.29</v>
      </c>
      <c r="S629" t="n">
        <v>13.89</v>
      </c>
      <c r="T629" t="n">
        <v>1518.47</v>
      </c>
      <c r="U629" t="n">
        <v>0.68</v>
      </c>
      <c r="V629" t="n">
        <v>0.76</v>
      </c>
      <c r="W629" t="n">
        <v>0.65</v>
      </c>
      <c r="X629" t="n">
        <v>0.08</v>
      </c>
      <c r="Y629" t="n">
        <v>1</v>
      </c>
      <c r="Z629" t="n">
        <v>10</v>
      </c>
    </row>
    <row r="630">
      <c r="A630" t="n">
        <v>72</v>
      </c>
      <c r="B630" t="n">
        <v>150</v>
      </c>
      <c r="C630" t="inlineStr">
        <is>
          <t xml:space="preserve">CONCLUIDO	</t>
        </is>
      </c>
      <c r="D630" t="n">
        <v>11.9154</v>
      </c>
      <c r="E630" t="n">
        <v>8.390000000000001</v>
      </c>
      <c r="F630" t="n">
        <v>5.12</v>
      </c>
      <c r="G630" t="n">
        <v>61.41</v>
      </c>
      <c r="H630" t="n">
        <v>1.01</v>
      </c>
      <c r="I630" t="n">
        <v>5</v>
      </c>
      <c r="J630" t="n">
        <v>336.82</v>
      </c>
      <c r="K630" t="n">
        <v>61.82</v>
      </c>
      <c r="L630" t="n">
        <v>19</v>
      </c>
      <c r="M630" t="n">
        <v>3</v>
      </c>
      <c r="N630" t="n">
        <v>106</v>
      </c>
      <c r="O630" t="n">
        <v>41775.82</v>
      </c>
      <c r="P630" t="n">
        <v>88.87</v>
      </c>
      <c r="Q630" t="n">
        <v>202.81</v>
      </c>
      <c r="R630" t="n">
        <v>20.18</v>
      </c>
      <c r="S630" t="n">
        <v>13.89</v>
      </c>
      <c r="T630" t="n">
        <v>1466.48</v>
      </c>
      <c r="U630" t="n">
        <v>0.6899999999999999</v>
      </c>
      <c r="V630" t="n">
        <v>0.76</v>
      </c>
      <c r="W630" t="n">
        <v>0.64</v>
      </c>
      <c r="X630" t="n">
        <v>0.08</v>
      </c>
      <c r="Y630" t="n">
        <v>1</v>
      </c>
      <c r="Z630" t="n">
        <v>10</v>
      </c>
    </row>
    <row r="631">
      <c r="A631" t="n">
        <v>73</v>
      </c>
      <c r="B631" t="n">
        <v>150</v>
      </c>
      <c r="C631" t="inlineStr">
        <is>
          <t xml:space="preserve">CONCLUIDO	</t>
        </is>
      </c>
      <c r="D631" t="n">
        <v>11.913</v>
      </c>
      <c r="E631" t="n">
        <v>8.390000000000001</v>
      </c>
      <c r="F631" t="n">
        <v>5.12</v>
      </c>
      <c r="G631" t="n">
        <v>61.43</v>
      </c>
      <c r="H631" t="n">
        <v>1.02</v>
      </c>
      <c r="I631" t="n">
        <v>5</v>
      </c>
      <c r="J631" t="n">
        <v>337.43</v>
      </c>
      <c r="K631" t="n">
        <v>61.82</v>
      </c>
      <c r="L631" t="n">
        <v>19.25</v>
      </c>
      <c r="M631" t="n">
        <v>3</v>
      </c>
      <c r="N631" t="n">
        <v>106.35</v>
      </c>
      <c r="O631" t="n">
        <v>41850.13</v>
      </c>
      <c r="P631" t="n">
        <v>88.69</v>
      </c>
      <c r="Q631" t="n">
        <v>202.81</v>
      </c>
      <c r="R631" t="n">
        <v>20.16</v>
      </c>
      <c r="S631" t="n">
        <v>13.89</v>
      </c>
      <c r="T631" t="n">
        <v>1452.64</v>
      </c>
      <c r="U631" t="n">
        <v>0.6899999999999999</v>
      </c>
      <c r="V631" t="n">
        <v>0.76</v>
      </c>
      <c r="W631" t="n">
        <v>0.65</v>
      </c>
      <c r="X631" t="n">
        <v>0.08</v>
      </c>
      <c r="Y631" t="n">
        <v>1</v>
      </c>
      <c r="Z631" t="n">
        <v>10</v>
      </c>
    </row>
    <row r="632">
      <c r="A632" t="n">
        <v>74</v>
      </c>
      <c r="B632" t="n">
        <v>150</v>
      </c>
      <c r="C632" t="inlineStr">
        <is>
          <t xml:space="preserve">CONCLUIDO	</t>
        </is>
      </c>
      <c r="D632" t="n">
        <v>11.9237</v>
      </c>
      <c r="E632" t="n">
        <v>8.390000000000001</v>
      </c>
      <c r="F632" t="n">
        <v>5.11</v>
      </c>
      <c r="G632" t="n">
        <v>61.34</v>
      </c>
      <c r="H632" t="n">
        <v>1.03</v>
      </c>
      <c r="I632" t="n">
        <v>5</v>
      </c>
      <c r="J632" t="n">
        <v>338.03</v>
      </c>
      <c r="K632" t="n">
        <v>61.82</v>
      </c>
      <c r="L632" t="n">
        <v>19.5</v>
      </c>
      <c r="M632" t="n">
        <v>3</v>
      </c>
      <c r="N632" t="n">
        <v>106.71</v>
      </c>
      <c r="O632" t="n">
        <v>41924.62</v>
      </c>
      <c r="P632" t="n">
        <v>88.29000000000001</v>
      </c>
      <c r="Q632" t="n">
        <v>202.82</v>
      </c>
      <c r="R632" t="n">
        <v>19.96</v>
      </c>
      <c r="S632" t="n">
        <v>13.89</v>
      </c>
      <c r="T632" t="n">
        <v>1354.82</v>
      </c>
      <c r="U632" t="n">
        <v>0.7</v>
      </c>
      <c r="V632" t="n">
        <v>0.76</v>
      </c>
      <c r="W632" t="n">
        <v>0.64</v>
      </c>
      <c r="X632" t="n">
        <v>0.07000000000000001</v>
      </c>
      <c r="Y632" t="n">
        <v>1</v>
      </c>
      <c r="Z632" t="n">
        <v>10</v>
      </c>
    </row>
    <row r="633">
      <c r="A633" t="n">
        <v>75</v>
      </c>
      <c r="B633" t="n">
        <v>150</v>
      </c>
      <c r="C633" t="inlineStr">
        <is>
          <t xml:space="preserve">CONCLUIDO	</t>
        </is>
      </c>
      <c r="D633" t="n">
        <v>11.9217</v>
      </c>
      <c r="E633" t="n">
        <v>8.390000000000001</v>
      </c>
      <c r="F633" t="n">
        <v>5.11</v>
      </c>
      <c r="G633" t="n">
        <v>61.36</v>
      </c>
      <c r="H633" t="n">
        <v>1.04</v>
      </c>
      <c r="I633" t="n">
        <v>5</v>
      </c>
      <c r="J633" t="n">
        <v>338.63</v>
      </c>
      <c r="K633" t="n">
        <v>61.82</v>
      </c>
      <c r="L633" t="n">
        <v>19.75</v>
      </c>
      <c r="M633" t="n">
        <v>3</v>
      </c>
      <c r="N633" t="n">
        <v>107.06</v>
      </c>
      <c r="O633" t="n">
        <v>41999.28</v>
      </c>
      <c r="P633" t="n">
        <v>88.17</v>
      </c>
      <c r="Q633" t="n">
        <v>202.81</v>
      </c>
      <c r="R633" t="n">
        <v>19.97</v>
      </c>
      <c r="S633" t="n">
        <v>13.89</v>
      </c>
      <c r="T633" t="n">
        <v>1359.96</v>
      </c>
      <c r="U633" t="n">
        <v>0.7</v>
      </c>
      <c r="V633" t="n">
        <v>0.76</v>
      </c>
      <c r="W633" t="n">
        <v>0.64</v>
      </c>
      <c r="X633" t="n">
        <v>0.07000000000000001</v>
      </c>
      <c r="Y633" t="n">
        <v>1</v>
      </c>
      <c r="Z633" t="n">
        <v>10</v>
      </c>
    </row>
    <row r="634">
      <c r="A634" t="n">
        <v>76</v>
      </c>
      <c r="B634" t="n">
        <v>150</v>
      </c>
      <c r="C634" t="inlineStr">
        <is>
          <t xml:space="preserve">CONCLUIDO	</t>
        </is>
      </c>
      <c r="D634" t="n">
        <v>11.9201</v>
      </c>
      <c r="E634" t="n">
        <v>8.390000000000001</v>
      </c>
      <c r="F634" t="n">
        <v>5.11</v>
      </c>
      <c r="G634" t="n">
        <v>61.37</v>
      </c>
      <c r="H634" t="n">
        <v>1.05</v>
      </c>
      <c r="I634" t="n">
        <v>5</v>
      </c>
      <c r="J634" t="n">
        <v>339.24</v>
      </c>
      <c r="K634" t="n">
        <v>61.82</v>
      </c>
      <c r="L634" t="n">
        <v>20</v>
      </c>
      <c r="M634" t="n">
        <v>3</v>
      </c>
      <c r="N634" t="n">
        <v>107.42</v>
      </c>
      <c r="O634" t="n">
        <v>42074.12</v>
      </c>
      <c r="P634" t="n">
        <v>87.95</v>
      </c>
      <c r="Q634" t="n">
        <v>202.81</v>
      </c>
      <c r="R634" t="n">
        <v>19.96</v>
      </c>
      <c r="S634" t="n">
        <v>13.89</v>
      </c>
      <c r="T634" t="n">
        <v>1354.6</v>
      </c>
      <c r="U634" t="n">
        <v>0.7</v>
      </c>
      <c r="V634" t="n">
        <v>0.76</v>
      </c>
      <c r="W634" t="n">
        <v>0.65</v>
      </c>
      <c r="X634" t="n">
        <v>0.08</v>
      </c>
      <c r="Y634" t="n">
        <v>1</v>
      </c>
      <c r="Z634" t="n">
        <v>10</v>
      </c>
    </row>
    <row r="635">
      <c r="A635" t="n">
        <v>77</v>
      </c>
      <c r="B635" t="n">
        <v>150</v>
      </c>
      <c r="C635" t="inlineStr">
        <is>
          <t xml:space="preserve">CONCLUIDO	</t>
        </is>
      </c>
      <c r="D635" t="n">
        <v>11.9095</v>
      </c>
      <c r="E635" t="n">
        <v>8.4</v>
      </c>
      <c r="F635" t="n">
        <v>5.12</v>
      </c>
      <c r="G635" t="n">
        <v>61.46</v>
      </c>
      <c r="H635" t="n">
        <v>1.06</v>
      </c>
      <c r="I635" t="n">
        <v>5</v>
      </c>
      <c r="J635" t="n">
        <v>339.85</v>
      </c>
      <c r="K635" t="n">
        <v>61.82</v>
      </c>
      <c r="L635" t="n">
        <v>20.25</v>
      </c>
      <c r="M635" t="n">
        <v>3</v>
      </c>
      <c r="N635" t="n">
        <v>107.78</v>
      </c>
      <c r="O635" t="n">
        <v>42149.15</v>
      </c>
      <c r="P635" t="n">
        <v>88.11</v>
      </c>
      <c r="Q635" t="n">
        <v>202.82</v>
      </c>
      <c r="R635" t="n">
        <v>20.22</v>
      </c>
      <c r="S635" t="n">
        <v>13.89</v>
      </c>
      <c r="T635" t="n">
        <v>1486.63</v>
      </c>
      <c r="U635" t="n">
        <v>0.6899999999999999</v>
      </c>
      <c r="V635" t="n">
        <v>0.76</v>
      </c>
      <c r="W635" t="n">
        <v>0.65</v>
      </c>
      <c r="X635" t="n">
        <v>0.08</v>
      </c>
      <c r="Y635" t="n">
        <v>1</v>
      </c>
      <c r="Z635" t="n">
        <v>10</v>
      </c>
    </row>
    <row r="636">
      <c r="A636" t="n">
        <v>78</v>
      </c>
      <c r="B636" t="n">
        <v>150</v>
      </c>
      <c r="C636" t="inlineStr">
        <is>
          <t xml:space="preserve">CONCLUIDO	</t>
        </is>
      </c>
      <c r="D636" t="n">
        <v>11.9107</v>
      </c>
      <c r="E636" t="n">
        <v>8.4</v>
      </c>
      <c r="F636" t="n">
        <v>5.12</v>
      </c>
      <c r="G636" t="n">
        <v>61.45</v>
      </c>
      <c r="H636" t="n">
        <v>1.07</v>
      </c>
      <c r="I636" t="n">
        <v>5</v>
      </c>
      <c r="J636" t="n">
        <v>340.46</v>
      </c>
      <c r="K636" t="n">
        <v>61.82</v>
      </c>
      <c r="L636" t="n">
        <v>20.5</v>
      </c>
      <c r="M636" t="n">
        <v>3</v>
      </c>
      <c r="N636" t="n">
        <v>108.14</v>
      </c>
      <c r="O636" t="n">
        <v>42224.35</v>
      </c>
      <c r="P636" t="n">
        <v>88.09</v>
      </c>
      <c r="Q636" t="n">
        <v>202.82</v>
      </c>
      <c r="R636" t="n">
        <v>20.26</v>
      </c>
      <c r="S636" t="n">
        <v>13.89</v>
      </c>
      <c r="T636" t="n">
        <v>1502.84</v>
      </c>
      <c r="U636" t="n">
        <v>0.6899999999999999</v>
      </c>
      <c r="V636" t="n">
        <v>0.76</v>
      </c>
      <c r="W636" t="n">
        <v>0.64</v>
      </c>
      <c r="X636" t="n">
        <v>0.08</v>
      </c>
      <c r="Y636" t="n">
        <v>1</v>
      </c>
      <c r="Z636" t="n">
        <v>10</v>
      </c>
    </row>
    <row r="637">
      <c r="A637" t="n">
        <v>79</v>
      </c>
      <c r="B637" t="n">
        <v>150</v>
      </c>
      <c r="C637" t="inlineStr">
        <is>
          <t xml:space="preserve">CONCLUIDO	</t>
        </is>
      </c>
      <c r="D637" t="n">
        <v>11.9115</v>
      </c>
      <c r="E637" t="n">
        <v>8.4</v>
      </c>
      <c r="F637" t="n">
        <v>5.12</v>
      </c>
      <c r="G637" t="n">
        <v>61.44</v>
      </c>
      <c r="H637" t="n">
        <v>1.08</v>
      </c>
      <c r="I637" t="n">
        <v>5</v>
      </c>
      <c r="J637" t="n">
        <v>341.07</v>
      </c>
      <c r="K637" t="n">
        <v>61.82</v>
      </c>
      <c r="L637" t="n">
        <v>20.75</v>
      </c>
      <c r="M637" t="n">
        <v>3</v>
      </c>
      <c r="N637" t="n">
        <v>108.5</v>
      </c>
      <c r="O637" t="n">
        <v>42299.74</v>
      </c>
      <c r="P637" t="n">
        <v>87.76000000000001</v>
      </c>
      <c r="Q637" t="n">
        <v>202.81</v>
      </c>
      <c r="R637" t="n">
        <v>20.15</v>
      </c>
      <c r="S637" t="n">
        <v>13.89</v>
      </c>
      <c r="T637" t="n">
        <v>1448.57</v>
      </c>
      <c r="U637" t="n">
        <v>0.6899999999999999</v>
      </c>
      <c r="V637" t="n">
        <v>0.76</v>
      </c>
      <c r="W637" t="n">
        <v>0.65</v>
      </c>
      <c r="X637" t="n">
        <v>0.08</v>
      </c>
      <c r="Y637" t="n">
        <v>1</v>
      </c>
      <c r="Z637" t="n">
        <v>10</v>
      </c>
    </row>
    <row r="638">
      <c r="A638" t="n">
        <v>80</v>
      </c>
      <c r="B638" t="n">
        <v>150</v>
      </c>
      <c r="C638" t="inlineStr">
        <is>
          <t xml:space="preserve">CONCLUIDO	</t>
        </is>
      </c>
      <c r="D638" t="n">
        <v>12.0261</v>
      </c>
      <c r="E638" t="n">
        <v>8.32</v>
      </c>
      <c r="F638" t="n">
        <v>5.1</v>
      </c>
      <c r="G638" t="n">
        <v>76.44</v>
      </c>
      <c r="H638" t="n">
        <v>1.1</v>
      </c>
      <c r="I638" t="n">
        <v>4</v>
      </c>
      <c r="J638" t="n">
        <v>341.68</v>
      </c>
      <c r="K638" t="n">
        <v>61.82</v>
      </c>
      <c r="L638" t="n">
        <v>21</v>
      </c>
      <c r="M638" t="n">
        <v>2</v>
      </c>
      <c r="N638" t="n">
        <v>108.86</v>
      </c>
      <c r="O638" t="n">
        <v>42375.31</v>
      </c>
      <c r="P638" t="n">
        <v>87.31</v>
      </c>
      <c r="Q638" t="n">
        <v>202.81</v>
      </c>
      <c r="R638" t="n">
        <v>19.38</v>
      </c>
      <c r="S638" t="n">
        <v>13.89</v>
      </c>
      <c r="T638" t="n">
        <v>1068.66</v>
      </c>
      <c r="U638" t="n">
        <v>0.72</v>
      </c>
      <c r="V638" t="n">
        <v>0.76</v>
      </c>
      <c r="W638" t="n">
        <v>0.64</v>
      </c>
      <c r="X638" t="n">
        <v>0.06</v>
      </c>
      <c r="Y638" t="n">
        <v>1</v>
      </c>
      <c r="Z638" t="n">
        <v>10</v>
      </c>
    </row>
    <row r="639">
      <c r="A639" t="n">
        <v>81</v>
      </c>
      <c r="B639" t="n">
        <v>150</v>
      </c>
      <c r="C639" t="inlineStr">
        <is>
          <t xml:space="preserve">CONCLUIDO	</t>
        </is>
      </c>
      <c r="D639" t="n">
        <v>12.0293</v>
      </c>
      <c r="E639" t="n">
        <v>8.31</v>
      </c>
      <c r="F639" t="n">
        <v>5.09</v>
      </c>
      <c r="G639" t="n">
        <v>76.40000000000001</v>
      </c>
      <c r="H639" t="n">
        <v>1.11</v>
      </c>
      <c r="I639" t="n">
        <v>4</v>
      </c>
      <c r="J639" t="n">
        <v>342.3</v>
      </c>
      <c r="K639" t="n">
        <v>61.82</v>
      </c>
      <c r="L639" t="n">
        <v>21.25</v>
      </c>
      <c r="M639" t="n">
        <v>2</v>
      </c>
      <c r="N639" t="n">
        <v>109.23</v>
      </c>
      <c r="O639" t="n">
        <v>42451.07</v>
      </c>
      <c r="P639" t="n">
        <v>87.3</v>
      </c>
      <c r="Q639" t="n">
        <v>202.81</v>
      </c>
      <c r="R639" t="n">
        <v>19.37</v>
      </c>
      <c r="S639" t="n">
        <v>13.89</v>
      </c>
      <c r="T639" t="n">
        <v>1065.93</v>
      </c>
      <c r="U639" t="n">
        <v>0.72</v>
      </c>
      <c r="V639" t="n">
        <v>0.76</v>
      </c>
      <c r="W639" t="n">
        <v>0.64</v>
      </c>
      <c r="X639" t="n">
        <v>0.06</v>
      </c>
      <c r="Y639" t="n">
        <v>1</v>
      </c>
      <c r="Z639" t="n">
        <v>10</v>
      </c>
    </row>
    <row r="640">
      <c r="A640" t="n">
        <v>82</v>
      </c>
      <c r="B640" t="n">
        <v>150</v>
      </c>
      <c r="C640" t="inlineStr">
        <is>
          <t xml:space="preserve">CONCLUIDO	</t>
        </is>
      </c>
      <c r="D640" t="n">
        <v>12.0236</v>
      </c>
      <c r="E640" t="n">
        <v>8.32</v>
      </c>
      <c r="F640" t="n">
        <v>5.1</v>
      </c>
      <c r="G640" t="n">
        <v>76.45999999999999</v>
      </c>
      <c r="H640" t="n">
        <v>1.12</v>
      </c>
      <c r="I640" t="n">
        <v>4</v>
      </c>
      <c r="J640" t="n">
        <v>342.91</v>
      </c>
      <c r="K640" t="n">
        <v>61.82</v>
      </c>
      <c r="L640" t="n">
        <v>21.5</v>
      </c>
      <c r="M640" t="n">
        <v>2</v>
      </c>
      <c r="N640" t="n">
        <v>109.59</v>
      </c>
      <c r="O640" t="n">
        <v>42527.02</v>
      </c>
      <c r="P640" t="n">
        <v>87.51000000000001</v>
      </c>
      <c r="Q640" t="n">
        <v>202.81</v>
      </c>
      <c r="R640" t="n">
        <v>19.49</v>
      </c>
      <c r="S640" t="n">
        <v>13.89</v>
      </c>
      <c r="T640" t="n">
        <v>1125.54</v>
      </c>
      <c r="U640" t="n">
        <v>0.71</v>
      </c>
      <c r="V640" t="n">
        <v>0.76</v>
      </c>
      <c r="W640" t="n">
        <v>0.64</v>
      </c>
      <c r="X640" t="n">
        <v>0.06</v>
      </c>
      <c r="Y640" t="n">
        <v>1</v>
      </c>
      <c r="Z640" t="n">
        <v>10</v>
      </c>
    </row>
    <row r="641">
      <c r="A641" t="n">
        <v>83</v>
      </c>
      <c r="B641" t="n">
        <v>150</v>
      </c>
      <c r="C641" t="inlineStr">
        <is>
          <t xml:space="preserve">CONCLUIDO	</t>
        </is>
      </c>
      <c r="D641" t="n">
        <v>12.0265</v>
      </c>
      <c r="E641" t="n">
        <v>8.32</v>
      </c>
      <c r="F641" t="n">
        <v>5.1</v>
      </c>
      <c r="G641" t="n">
        <v>76.43000000000001</v>
      </c>
      <c r="H641" t="n">
        <v>1.13</v>
      </c>
      <c r="I641" t="n">
        <v>4</v>
      </c>
      <c r="J641" t="n">
        <v>343.53</v>
      </c>
      <c r="K641" t="n">
        <v>61.82</v>
      </c>
      <c r="L641" t="n">
        <v>21.75</v>
      </c>
      <c r="M641" t="n">
        <v>2</v>
      </c>
      <c r="N641" t="n">
        <v>109.96</v>
      </c>
      <c r="O641" t="n">
        <v>42603.15</v>
      </c>
      <c r="P641" t="n">
        <v>87.67</v>
      </c>
      <c r="Q641" t="n">
        <v>202.81</v>
      </c>
      <c r="R641" t="n">
        <v>19.49</v>
      </c>
      <c r="S641" t="n">
        <v>13.89</v>
      </c>
      <c r="T641" t="n">
        <v>1123.37</v>
      </c>
      <c r="U641" t="n">
        <v>0.71</v>
      </c>
      <c r="V641" t="n">
        <v>0.76</v>
      </c>
      <c r="W641" t="n">
        <v>0.64</v>
      </c>
      <c r="X641" t="n">
        <v>0.06</v>
      </c>
      <c r="Y641" t="n">
        <v>1</v>
      </c>
      <c r="Z641" t="n">
        <v>10</v>
      </c>
    </row>
    <row r="642">
      <c r="A642" t="n">
        <v>84</v>
      </c>
      <c r="B642" t="n">
        <v>150</v>
      </c>
      <c r="C642" t="inlineStr">
        <is>
          <t xml:space="preserve">CONCLUIDO	</t>
        </is>
      </c>
      <c r="D642" t="n">
        <v>12.0301</v>
      </c>
      <c r="E642" t="n">
        <v>8.31</v>
      </c>
      <c r="F642" t="n">
        <v>5.09</v>
      </c>
      <c r="G642" t="n">
        <v>76.40000000000001</v>
      </c>
      <c r="H642" t="n">
        <v>1.14</v>
      </c>
      <c r="I642" t="n">
        <v>4</v>
      </c>
      <c r="J642" t="n">
        <v>344.15</v>
      </c>
      <c r="K642" t="n">
        <v>61.82</v>
      </c>
      <c r="L642" t="n">
        <v>22</v>
      </c>
      <c r="M642" t="n">
        <v>2</v>
      </c>
      <c r="N642" t="n">
        <v>110.33</v>
      </c>
      <c r="O642" t="n">
        <v>42679.6</v>
      </c>
      <c r="P642" t="n">
        <v>87.78</v>
      </c>
      <c r="Q642" t="n">
        <v>202.81</v>
      </c>
      <c r="R642" t="n">
        <v>19.39</v>
      </c>
      <c r="S642" t="n">
        <v>13.89</v>
      </c>
      <c r="T642" t="n">
        <v>1074.24</v>
      </c>
      <c r="U642" t="n">
        <v>0.72</v>
      </c>
      <c r="V642" t="n">
        <v>0.76</v>
      </c>
      <c r="W642" t="n">
        <v>0.64</v>
      </c>
      <c r="X642" t="n">
        <v>0.06</v>
      </c>
      <c r="Y642" t="n">
        <v>1</v>
      </c>
      <c r="Z642" t="n">
        <v>10</v>
      </c>
    </row>
    <row r="643">
      <c r="A643" t="n">
        <v>85</v>
      </c>
      <c r="B643" t="n">
        <v>150</v>
      </c>
      <c r="C643" t="inlineStr">
        <is>
          <t xml:space="preserve">CONCLUIDO	</t>
        </is>
      </c>
      <c r="D643" t="n">
        <v>12.0212</v>
      </c>
      <c r="E643" t="n">
        <v>8.32</v>
      </c>
      <c r="F643" t="n">
        <v>5.1</v>
      </c>
      <c r="G643" t="n">
        <v>76.48999999999999</v>
      </c>
      <c r="H643" t="n">
        <v>1.15</v>
      </c>
      <c r="I643" t="n">
        <v>4</v>
      </c>
      <c r="J643" t="n">
        <v>344.77</v>
      </c>
      <c r="K643" t="n">
        <v>61.82</v>
      </c>
      <c r="L643" t="n">
        <v>22.25</v>
      </c>
      <c r="M643" t="n">
        <v>2</v>
      </c>
      <c r="N643" t="n">
        <v>110.7</v>
      </c>
      <c r="O643" t="n">
        <v>42756.12</v>
      </c>
      <c r="P643" t="n">
        <v>87.98</v>
      </c>
      <c r="Q643" t="n">
        <v>202.81</v>
      </c>
      <c r="R643" t="n">
        <v>19.56</v>
      </c>
      <c r="S643" t="n">
        <v>13.89</v>
      </c>
      <c r="T643" t="n">
        <v>1159.45</v>
      </c>
      <c r="U643" t="n">
        <v>0.71</v>
      </c>
      <c r="V643" t="n">
        <v>0.76</v>
      </c>
      <c r="W643" t="n">
        <v>0.64</v>
      </c>
      <c r="X643" t="n">
        <v>0.06</v>
      </c>
      <c r="Y643" t="n">
        <v>1</v>
      </c>
      <c r="Z643" t="n">
        <v>10</v>
      </c>
    </row>
    <row r="644">
      <c r="A644" t="n">
        <v>86</v>
      </c>
      <c r="B644" t="n">
        <v>150</v>
      </c>
      <c r="C644" t="inlineStr">
        <is>
          <t xml:space="preserve">CONCLUIDO	</t>
        </is>
      </c>
      <c r="D644" t="n">
        <v>12.0172</v>
      </c>
      <c r="E644" t="n">
        <v>8.32</v>
      </c>
      <c r="F644" t="n">
        <v>5.1</v>
      </c>
      <c r="G644" t="n">
        <v>76.53</v>
      </c>
      <c r="H644" t="n">
        <v>1.16</v>
      </c>
      <c r="I644" t="n">
        <v>4</v>
      </c>
      <c r="J644" t="n">
        <v>345.39</v>
      </c>
      <c r="K644" t="n">
        <v>61.82</v>
      </c>
      <c r="L644" t="n">
        <v>22.5</v>
      </c>
      <c r="M644" t="n">
        <v>2</v>
      </c>
      <c r="N644" t="n">
        <v>111.07</v>
      </c>
      <c r="O644" t="n">
        <v>42832.82</v>
      </c>
      <c r="P644" t="n">
        <v>88.15000000000001</v>
      </c>
      <c r="Q644" t="n">
        <v>202.81</v>
      </c>
      <c r="R644" t="n">
        <v>19.66</v>
      </c>
      <c r="S644" t="n">
        <v>13.89</v>
      </c>
      <c r="T644" t="n">
        <v>1210.47</v>
      </c>
      <c r="U644" t="n">
        <v>0.71</v>
      </c>
      <c r="V644" t="n">
        <v>0.76</v>
      </c>
      <c r="W644" t="n">
        <v>0.64</v>
      </c>
      <c r="X644" t="n">
        <v>0.06</v>
      </c>
      <c r="Y644" t="n">
        <v>1</v>
      </c>
      <c r="Z644" t="n">
        <v>10</v>
      </c>
    </row>
    <row r="645">
      <c r="A645" t="n">
        <v>87</v>
      </c>
      <c r="B645" t="n">
        <v>150</v>
      </c>
      <c r="C645" t="inlineStr">
        <is>
          <t xml:space="preserve">CONCLUIDO	</t>
        </is>
      </c>
      <c r="D645" t="n">
        <v>12.0228</v>
      </c>
      <c r="E645" t="n">
        <v>8.32</v>
      </c>
      <c r="F645" t="n">
        <v>5.1</v>
      </c>
      <c r="G645" t="n">
        <v>76.47</v>
      </c>
      <c r="H645" t="n">
        <v>1.17</v>
      </c>
      <c r="I645" t="n">
        <v>4</v>
      </c>
      <c r="J645" t="n">
        <v>346.02</v>
      </c>
      <c r="K645" t="n">
        <v>61.82</v>
      </c>
      <c r="L645" t="n">
        <v>22.75</v>
      </c>
      <c r="M645" t="n">
        <v>2</v>
      </c>
      <c r="N645" t="n">
        <v>111.45</v>
      </c>
      <c r="O645" t="n">
        <v>42909.73</v>
      </c>
      <c r="P645" t="n">
        <v>88.08</v>
      </c>
      <c r="Q645" t="n">
        <v>202.81</v>
      </c>
      <c r="R645" t="n">
        <v>19.54</v>
      </c>
      <c r="S645" t="n">
        <v>13.89</v>
      </c>
      <c r="T645" t="n">
        <v>1151.87</v>
      </c>
      <c r="U645" t="n">
        <v>0.71</v>
      </c>
      <c r="V645" t="n">
        <v>0.76</v>
      </c>
      <c r="W645" t="n">
        <v>0.64</v>
      </c>
      <c r="X645" t="n">
        <v>0.06</v>
      </c>
      <c r="Y645" t="n">
        <v>1</v>
      </c>
      <c r="Z645" t="n">
        <v>10</v>
      </c>
    </row>
    <row r="646">
      <c r="A646" t="n">
        <v>88</v>
      </c>
      <c r="B646" t="n">
        <v>150</v>
      </c>
      <c r="C646" t="inlineStr">
        <is>
          <t xml:space="preserve">CONCLUIDO	</t>
        </is>
      </c>
      <c r="D646" t="n">
        <v>12.0164</v>
      </c>
      <c r="E646" t="n">
        <v>8.32</v>
      </c>
      <c r="F646" t="n">
        <v>5.1</v>
      </c>
      <c r="G646" t="n">
        <v>76.54000000000001</v>
      </c>
      <c r="H646" t="n">
        <v>1.18</v>
      </c>
      <c r="I646" t="n">
        <v>4</v>
      </c>
      <c r="J646" t="n">
        <v>346.64</v>
      </c>
      <c r="K646" t="n">
        <v>61.82</v>
      </c>
      <c r="L646" t="n">
        <v>23</v>
      </c>
      <c r="M646" t="n">
        <v>2</v>
      </c>
      <c r="N646" t="n">
        <v>111.82</v>
      </c>
      <c r="O646" t="n">
        <v>42986.83</v>
      </c>
      <c r="P646" t="n">
        <v>88.2</v>
      </c>
      <c r="Q646" t="n">
        <v>202.81</v>
      </c>
      <c r="R646" t="n">
        <v>19.62</v>
      </c>
      <c r="S646" t="n">
        <v>13.89</v>
      </c>
      <c r="T646" t="n">
        <v>1190.77</v>
      </c>
      <c r="U646" t="n">
        <v>0.71</v>
      </c>
      <c r="V646" t="n">
        <v>0.76</v>
      </c>
      <c r="W646" t="n">
        <v>0.64</v>
      </c>
      <c r="X646" t="n">
        <v>0.06</v>
      </c>
      <c r="Y646" t="n">
        <v>1</v>
      </c>
      <c r="Z646" t="n">
        <v>10</v>
      </c>
    </row>
    <row r="647">
      <c r="A647" t="n">
        <v>89</v>
      </c>
      <c r="B647" t="n">
        <v>150</v>
      </c>
      <c r="C647" t="inlineStr">
        <is>
          <t xml:space="preserve">CONCLUIDO	</t>
        </is>
      </c>
      <c r="D647" t="n">
        <v>12.0164</v>
      </c>
      <c r="E647" t="n">
        <v>8.32</v>
      </c>
      <c r="F647" t="n">
        <v>5.1</v>
      </c>
      <c r="G647" t="n">
        <v>76.54000000000001</v>
      </c>
      <c r="H647" t="n">
        <v>1.19</v>
      </c>
      <c r="I647" t="n">
        <v>4</v>
      </c>
      <c r="J647" t="n">
        <v>347.27</v>
      </c>
      <c r="K647" t="n">
        <v>61.82</v>
      </c>
      <c r="L647" t="n">
        <v>23.25</v>
      </c>
      <c r="M647" t="n">
        <v>2</v>
      </c>
      <c r="N647" t="n">
        <v>112.2</v>
      </c>
      <c r="O647" t="n">
        <v>43064.12</v>
      </c>
      <c r="P647" t="n">
        <v>88.15000000000001</v>
      </c>
      <c r="Q647" t="n">
        <v>202.81</v>
      </c>
      <c r="R647" t="n">
        <v>19.68</v>
      </c>
      <c r="S647" t="n">
        <v>13.89</v>
      </c>
      <c r="T647" t="n">
        <v>1217.46</v>
      </c>
      <c r="U647" t="n">
        <v>0.71</v>
      </c>
      <c r="V647" t="n">
        <v>0.76</v>
      </c>
      <c r="W647" t="n">
        <v>0.64</v>
      </c>
      <c r="X647" t="n">
        <v>0.06</v>
      </c>
      <c r="Y647" t="n">
        <v>1</v>
      </c>
      <c r="Z647" t="n">
        <v>10</v>
      </c>
    </row>
    <row r="648">
      <c r="A648" t="n">
        <v>90</v>
      </c>
      <c r="B648" t="n">
        <v>150</v>
      </c>
      <c r="C648" t="inlineStr">
        <is>
          <t xml:space="preserve">CONCLUIDO	</t>
        </is>
      </c>
      <c r="D648" t="n">
        <v>12.0273</v>
      </c>
      <c r="E648" t="n">
        <v>8.31</v>
      </c>
      <c r="F648" t="n">
        <v>5.09</v>
      </c>
      <c r="G648" t="n">
        <v>76.42</v>
      </c>
      <c r="H648" t="n">
        <v>1.2</v>
      </c>
      <c r="I648" t="n">
        <v>4</v>
      </c>
      <c r="J648" t="n">
        <v>347.9</v>
      </c>
      <c r="K648" t="n">
        <v>61.82</v>
      </c>
      <c r="L648" t="n">
        <v>23.5</v>
      </c>
      <c r="M648" t="n">
        <v>2</v>
      </c>
      <c r="N648" t="n">
        <v>112.58</v>
      </c>
      <c r="O648" t="n">
        <v>43141.62</v>
      </c>
      <c r="P648" t="n">
        <v>87.88</v>
      </c>
      <c r="Q648" t="n">
        <v>202.82</v>
      </c>
      <c r="R648" t="n">
        <v>19.45</v>
      </c>
      <c r="S648" t="n">
        <v>13.89</v>
      </c>
      <c r="T648" t="n">
        <v>1103.81</v>
      </c>
      <c r="U648" t="n">
        <v>0.71</v>
      </c>
      <c r="V648" t="n">
        <v>0.76</v>
      </c>
      <c r="W648" t="n">
        <v>0.64</v>
      </c>
      <c r="X648" t="n">
        <v>0.06</v>
      </c>
      <c r="Y648" t="n">
        <v>1</v>
      </c>
      <c r="Z648" t="n">
        <v>10</v>
      </c>
    </row>
    <row r="649">
      <c r="A649" t="n">
        <v>91</v>
      </c>
      <c r="B649" t="n">
        <v>150</v>
      </c>
      <c r="C649" t="inlineStr">
        <is>
          <t xml:space="preserve">CONCLUIDO	</t>
        </is>
      </c>
      <c r="D649" t="n">
        <v>12.0236</v>
      </c>
      <c r="E649" t="n">
        <v>8.32</v>
      </c>
      <c r="F649" t="n">
        <v>5.1</v>
      </c>
      <c r="G649" t="n">
        <v>76.45999999999999</v>
      </c>
      <c r="H649" t="n">
        <v>1.21</v>
      </c>
      <c r="I649" t="n">
        <v>4</v>
      </c>
      <c r="J649" t="n">
        <v>348.53</v>
      </c>
      <c r="K649" t="n">
        <v>61.82</v>
      </c>
      <c r="L649" t="n">
        <v>23.75</v>
      </c>
      <c r="M649" t="n">
        <v>2</v>
      </c>
      <c r="N649" t="n">
        <v>112.96</v>
      </c>
      <c r="O649" t="n">
        <v>43219.31</v>
      </c>
      <c r="P649" t="n">
        <v>88.13</v>
      </c>
      <c r="Q649" t="n">
        <v>202.81</v>
      </c>
      <c r="R649" t="n">
        <v>19.42</v>
      </c>
      <c r="S649" t="n">
        <v>13.89</v>
      </c>
      <c r="T649" t="n">
        <v>1092.35</v>
      </c>
      <c r="U649" t="n">
        <v>0.72</v>
      </c>
      <c r="V649" t="n">
        <v>0.76</v>
      </c>
      <c r="W649" t="n">
        <v>0.65</v>
      </c>
      <c r="X649" t="n">
        <v>0.06</v>
      </c>
      <c r="Y649" t="n">
        <v>1</v>
      </c>
      <c r="Z649" t="n">
        <v>10</v>
      </c>
    </row>
    <row r="650">
      <c r="A650" t="n">
        <v>92</v>
      </c>
      <c r="B650" t="n">
        <v>150</v>
      </c>
      <c r="C650" t="inlineStr">
        <is>
          <t xml:space="preserve">CONCLUIDO	</t>
        </is>
      </c>
      <c r="D650" t="n">
        <v>12.02</v>
      </c>
      <c r="E650" t="n">
        <v>8.32</v>
      </c>
      <c r="F650" t="n">
        <v>5.1</v>
      </c>
      <c r="G650" t="n">
        <v>76.5</v>
      </c>
      <c r="H650" t="n">
        <v>1.23</v>
      </c>
      <c r="I650" t="n">
        <v>4</v>
      </c>
      <c r="J650" t="n">
        <v>349.16</v>
      </c>
      <c r="K650" t="n">
        <v>61.82</v>
      </c>
      <c r="L650" t="n">
        <v>24</v>
      </c>
      <c r="M650" t="n">
        <v>2</v>
      </c>
      <c r="N650" t="n">
        <v>113.34</v>
      </c>
      <c r="O650" t="n">
        <v>43297.21</v>
      </c>
      <c r="P650" t="n">
        <v>88.11</v>
      </c>
      <c r="Q650" t="n">
        <v>202.81</v>
      </c>
      <c r="R650" t="n">
        <v>19.54</v>
      </c>
      <c r="S650" t="n">
        <v>13.89</v>
      </c>
      <c r="T650" t="n">
        <v>1149.5</v>
      </c>
      <c r="U650" t="n">
        <v>0.71</v>
      </c>
      <c r="V650" t="n">
        <v>0.76</v>
      </c>
      <c r="W650" t="n">
        <v>0.64</v>
      </c>
      <c r="X650" t="n">
        <v>0.06</v>
      </c>
      <c r="Y650" t="n">
        <v>1</v>
      </c>
      <c r="Z650" t="n">
        <v>10</v>
      </c>
    </row>
    <row r="651">
      <c r="A651" t="n">
        <v>93</v>
      </c>
      <c r="B651" t="n">
        <v>150</v>
      </c>
      <c r="C651" t="inlineStr">
        <is>
          <t xml:space="preserve">CONCLUIDO	</t>
        </is>
      </c>
      <c r="D651" t="n">
        <v>12.0236</v>
      </c>
      <c r="E651" t="n">
        <v>8.32</v>
      </c>
      <c r="F651" t="n">
        <v>5.1</v>
      </c>
      <c r="G651" t="n">
        <v>76.45999999999999</v>
      </c>
      <c r="H651" t="n">
        <v>1.24</v>
      </c>
      <c r="I651" t="n">
        <v>4</v>
      </c>
      <c r="J651" t="n">
        <v>349.79</v>
      </c>
      <c r="K651" t="n">
        <v>61.82</v>
      </c>
      <c r="L651" t="n">
        <v>24.25</v>
      </c>
      <c r="M651" t="n">
        <v>2</v>
      </c>
      <c r="N651" t="n">
        <v>113.72</v>
      </c>
      <c r="O651" t="n">
        <v>43375.3</v>
      </c>
      <c r="P651" t="n">
        <v>87.95999999999999</v>
      </c>
      <c r="Q651" t="n">
        <v>202.81</v>
      </c>
      <c r="R651" t="n">
        <v>19.48</v>
      </c>
      <c r="S651" t="n">
        <v>13.89</v>
      </c>
      <c r="T651" t="n">
        <v>1121.27</v>
      </c>
      <c r="U651" t="n">
        <v>0.71</v>
      </c>
      <c r="V651" t="n">
        <v>0.76</v>
      </c>
      <c r="W651" t="n">
        <v>0.64</v>
      </c>
      <c r="X651" t="n">
        <v>0.06</v>
      </c>
      <c r="Y651" t="n">
        <v>1</v>
      </c>
      <c r="Z651" t="n">
        <v>10</v>
      </c>
    </row>
    <row r="652">
      <c r="A652" t="n">
        <v>94</v>
      </c>
      <c r="B652" t="n">
        <v>150</v>
      </c>
      <c r="C652" t="inlineStr">
        <is>
          <t xml:space="preserve">CONCLUIDO	</t>
        </is>
      </c>
      <c r="D652" t="n">
        <v>12.0244</v>
      </c>
      <c r="E652" t="n">
        <v>8.32</v>
      </c>
      <c r="F652" t="n">
        <v>5.1</v>
      </c>
      <c r="G652" t="n">
        <v>76.45</v>
      </c>
      <c r="H652" t="n">
        <v>1.25</v>
      </c>
      <c r="I652" t="n">
        <v>4</v>
      </c>
      <c r="J652" t="n">
        <v>350.43</v>
      </c>
      <c r="K652" t="n">
        <v>61.82</v>
      </c>
      <c r="L652" t="n">
        <v>24.5</v>
      </c>
      <c r="M652" t="n">
        <v>2</v>
      </c>
      <c r="N652" t="n">
        <v>114.11</v>
      </c>
      <c r="O652" t="n">
        <v>43453.61</v>
      </c>
      <c r="P652" t="n">
        <v>87.90000000000001</v>
      </c>
      <c r="Q652" t="n">
        <v>202.81</v>
      </c>
      <c r="R652" t="n">
        <v>19.52</v>
      </c>
      <c r="S652" t="n">
        <v>13.89</v>
      </c>
      <c r="T652" t="n">
        <v>1137.78</v>
      </c>
      <c r="U652" t="n">
        <v>0.71</v>
      </c>
      <c r="V652" t="n">
        <v>0.76</v>
      </c>
      <c r="W652" t="n">
        <v>0.64</v>
      </c>
      <c r="X652" t="n">
        <v>0.06</v>
      </c>
      <c r="Y652" t="n">
        <v>1</v>
      </c>
      <c r="Z652" t="n">
        <v>10</v>
      </c>
    </row>
    <row r="653">
      <c r="A653" t="n">
        <v>95</v>
      </c>
      <c r="B653" t="n">
        <v>150</v>
      </c>
      <c r="C653" t="inlineStr">
        <is>
          <t xml:space="preserve">CONCLUIDO	</t>
        </is>
      </c>
      <c r="D653" t="n">
        <v>12.0261</v>
      </c>
      <c r="E653" t="n">
        <v>8.32</v>
      </c>
      <c r="F653" t="n">
        <v>5.1</v>
      </c>
      <c r="G653" t="n">
        <v>76.44</v>
      </c>
      <c r="H653" t="n">
        <v>1.26</v>
      </c>
      <c r="I653" t="n">
        <v>4</v>
      </c>
      <c r="J653" t="n">
        <v>351.06</v>
      </c>
      <c r="K653" t="n">
        <v>61.82</v>
      </c>
      <c r="L653" t="n">
        <v>24.75</v>
      </c>
      <c r="M653" t="n">
        <v>2</v>
      </c>
      <c r="N653" t="n">
        <v>114.49</v>
      </c>
      <c r="O653" t="n">
        <v>43532.12</v>
      </c>
      <c r="P653" t="n">
        <v>87.75</v>
      </c>
      <c r="Q653" t="n">
        <v>202.81</v>
      </c>
      <c r="R653" t="n">
        <v>19.43</v>
      </c>
      <c r="S653" t="n">
        <v>13.89</v>
      </c>
      <c r="T653" t="n">
        <v>1095.44</v>
      </c>
      <c r="U653" t="n">
        <v>0.71</v>
      </c>
      <c r="V653" t="n">
        <v>0.76</v>
      </c>
      <c r="W653" t="n">
        <v>0.64</v>
      </c>
      <c r="X653" t="n">
        <v>0.06</v>
      </c>
      <c r="Y653" t="n">
        <v>1</v>
      </c>
      <c r="Z653" t="n">
        <v>10</v>
      </c>
    </row>
    <row r="654">
      <c r="A654" t="n">
        <v>96</v>
      </c>
      <c r="B654" t="n">
        <v>150</v>
      </c>
      <c r="C654" t="inlineStr">
        <is>
          <t xml:space="preserve">CONCLUIDO	</t>
        </is>
      </c>
      <c r="D654" t="n">
        <v>12.0309</v>
      </c>
      <c r="E654" t="n">
        <v>8.31</v>
      </c>
      <c r="F654" t="n">
        <v>5.09</v>
      </c>
      <c r="G654" t="n">
        <v>76.39</v>
      </c>
      <c r="H654" t="n">
        <v>1.27</v>
      </c>
      <c r="I654" t="n">
        <v>4</v>
      </c>
      <c r="J654" t="n">
        <v>351.7</v>
      </c>
      <c r="K654" t="n">
        <v>61.82</v>
      </c>
      <c r="L654" t="n">
        <v>25</v>
      </c>
      <c r="M654" t="n">
        <v>2</v>
      </c>
      <c r="N654" t="n">
        <v>114.88</v>
      </c>
      <c r="O654" t="n">
        <v>43610.83</v>
      </c>
      <c r="P654" t="n">
        <v>87.66</v>
      </c>
      <c r="Q654" t="n">
        <v>202.81</v>
      </c>
      <c r="R654" t="n">
        <v>19.32</v>
      </c>
      <c r="S654" t="n">
        <v>13.89</v>
      </c>
      <c r="T654" t="n">
        <v>1039.62</v>
      </c>
      <c r="U654" t="n">
        <v>0.72</v>
      </c>
      <c r="V654" t="n">
        <v>0.76</v>
      </c>
      <c r="W654" t="n">
        <v>0.64</v>
      </c>
      <c r="X654" t="n">
        <v>0.05</v>
      </c>
      <c r="Y654" t="n">
        <v>1</v>
      </c>
      <c r="Z654" t="n">
        <v>10</v>
      </c>
    </row>
    <row r="655">
      <c r="A655" t="n">
        <v>97</v>
      </c>
      <c r="B655" t="n">
        <v>150</v>
      </c>
      <c r="C655" t="inlineStr">
        <is>
          <t xml:space="preserve">CONCLUIDO	</t>
        </is>
      </c>
      <c r="D655" t="n">
        <v>12.0269</v>
      </c>
      <c r="E655" t="n">
        <v>8.31</v>
      </c>
      <c r="F655" t="n">
        <v>5.1</v>
      </c>
      <c r="G655" t="n">
        <v>76.43000000000001</v>
      </c>
      <c r="H655" t="n">
        <v>1.28</v>
      </c>
      <c r="I655" t="n">
        <v>4</v>
      </c>
      <c r="J655" t="n">
        <v>352.34</v>
      </c>
      <c r="K655" t="n">
        <v>61.82</v>
      </c>
      <c r="L655" t="n">
        <v>25.25</v>
      </c>
      <c r="M655" t="n">
        <v>2</v>
      </c>
      <c r="N655" t="n">
        <v>115.27</v>
      </c>
      <c r="O655" t="n">
        <v>43689.76</v>
      </c>
      <c r="P655" t="n">
        <v>87.61</v>
      </c>
      <c r="Q655" t="n">
        <v>202.81</v>
      </c>
      <c r="R655" t="n">
        <v>19.44</v>
      </c>
      <c r="S655" t="n">
        <v>13.89</v>
      </c>
      <c r="T655" t="n">
        <v>1098.07</v>
      </c>
      <c r="U655" t="n">
        <v>0.71</v>
      </c>
      <c r="V655" t="n">
        <v>0.76</v>
      </c>
      <c r="W655" t="n">
        <v>0.64</v>
      </c>
      <c r="X655" t="n">
        <v>0.06</v>
      </c>
      <c r="Y655" t="n">
        <v>1</v>
      </c>
      <c r="Z655" t="n">
        <v>10</v>
      </c>
    </row>
    <row r="656">
      <c r="A656" t="n">
        <v>98</v>
      </c>
      <c r="B656" t="n">
        <v>150</v>
      </c>
      <c r="C656" t="inlineStr">
        <is>
          <t xml:space="preserve">CONCLUIDO	</t>
        </is>
      </c>
      <c r="D656" t="n">
        <v>12.0297</v>
      </c>
      <c r="E656" t="n">
        <v>8.31</v>
      </c>
      <c r="F656" t="n">
        <v>5.09</v>
      </c>
      <c r="G656" t="n">
        <v>76.40000000000001</v>
      </c>
      <c r="H656" t="n">
        <v>1.29</v>
      </c>
      <c r="I656" t="n">
        <v>4</v>
      </c>
      <c r="J656" t="n">
        <v>352.98</v>
      </c>
      <c r="K656" t="n">
        <v>61.82</v>
      </c>
      <c r="L656" t="n">
        <v>25.5</v>
      </c>
      <c r="M656" t="n">
        <v>2</v>
      </c>
      <c r="N656" t="n">
        <v>115.66</v>
      </c>
      <c r="O656" t="n">
        <v>43769.02</v>
      </c>
      <c r="P656" t="n">
        <v>87.55</v>
      </c>
      <c r="Q656" t="n">
        <v>202.81</v>
      </c>
      <c r="R656" t="n">
        <v>19.31</v>
      </c>
      <c r="S656" t="n">
        <v>13.89</v>
      </c>
      <c r="T656" t="n">
        <v>1036.39</v>
      </c>
      <c r="U656" t="n">
        <v>0.72</v>
      </c>
      <c r="V656" t="n">
        <v>0.76</v>
      </c>
      <c r="W656" t="n">
        <v>0.64</v>
      </c>
      <c r="X656" t="n">
        <v>0.06</v>
      </c>
      <c r="Y656" t="n">
        <v>1</v>
      </c>
      <c r="Z656" t="n">
        <v>10</v>
      </c>
    </row>
    <row r="657">
      <c r="A657" t="n">
        <v>99</v>
      </c>
      <c r="B657" t="n">
        <v>150</v>
      </c>
      <c r="C657" t="inlineStr">
        <is>
          <t xml:space="preserve">CONCLUIDO	</t>
        </is>
      </c>
      <c r="D657" t="n">
        <v>12.0317</v>
      </c>
      <c r="E657" t="n">
        <v>8.31</v>
      </c>
      <c r="F657" t="n">
        <v>5.09</v>
      </c>
      <c r="G657" t="n">
        <v>76.38</v>
      </c>
      <c r="H657" t="n">
        <v>1.3</v>
      </c>
      <c r="I657" t="n">
        <v>4</v>
      </c>
      <c r="J657" t="n">
        <v>353.63</v>
      </c>
      <c r="K657" t="n">
        <v>61.82</v>
      </c>
      <c r="L657" t="n">
        <v>25.75</v>
      </c>
      <c r="M657" t="n">
        <v>2</v>
      </c>
      <c r="N657" t="n">
        <v>116.06</v>
      </c>
      <c r="O657" t="n">
        <v>43848.38</v>
      </c>
      <c r="P657" t="n">
        <v>87.39</v>
      </c>
      <c r="Q657" t="n">
        <v>202.81</v>
      </c>
      <c r="R657" t="n">
        <v>19.29</v>
      </c>
      <c r="S657" t="n">
        <v>13.89</v>
      </c>
      <c r="T657" t="n">
        <v>1022.53</v>
      </c>
      <c r="U657" t="n">
        <v>0.72</v>
      </c>
      <c r="V657" t="n">
        <v>0.76</v>
      </c>
      <c r="W657" t="n">
        <v>0.64</v>
      </c>
      <c r="X657" t="n">
        <v>0.05</v>
      </c>
      <c r="Y657" t="n">
        <v>1</v>
      </c>
      <c r="Z657" t="n">
        <v>10</v>
      </c>
    </row>
    <row r="658">
      <c r="A658" t="n">
        <v>100</v>
      </c>
      <c r="B658" t="n">
        <v>150</v>
      </c>
      <c r="C658" t="inlineStr">
        <is>
          <t xml:space="preserve">CONCLUIDO	</t>
        </is>
      </c>
      <c r="D658" t="n">
        <v>12.0253</v>
      </c>
      <c r="E658" t="n">
        <v>8.32</v>
      </c>
      <c r="F658" t="n">
        <v>5.1</v>
      </c>
      <c r="G658" t="n">
        <v>76.45</v>
      </c>
      <c r="H658" t="n">
        <v>1.31</v>
      </c>
      <c r="I658" t="n">
        <v>4</v>
      </c>
      <c r="J658" t="n">
        <v>354.27</v>
      </c>
      <c r="K658" t="n">
        <v>61.82</v>
      </c>
      <c r="L658" t="n">
        <v>26</v>
      </c>
      <c r="M658" t="n">
        <v>2</v>
      </c>
      <c r="N658" t="n">
        <v>116.45</v>
      </c>
      <c r="O658" t="n">
        <v>43927.95</v>
      </c>
      <c r="P658" t="n">
        <v>87.40000000000001</v>
      </c>
      <c r="Q658" t="n">
        <v>202.85</v>
      </c>
      <c r="R658" t="n">
        <v>19.42</v>
      </c>
      <c r="S658" t="n">
        <v>13.89</v>
      </c>
      <c r="T658" t="n">
        <v>1091.67</v>
      </c>
      <c r="U658" t="n">
        <v>0.72</v>
      </c>
      <c r="V658" t="n">
        <v>0.76</v>
      </c>
      <c r="W658" t="n">
        <v>0.64</v>
      </c>
      <c r="X658" t="n">
        <v>0.06</v>
      </c>
      <c r="Y658" t="n">
        <v>1</v>
      </c>
      <c r="Z658" t="n">
        <v>10</v>
      </c>
    </row>
    <row r="659">
      <c r="A659" t="n">
        <v>101</v>
      </c>
      <c r="B659" t="n">
        <v>150</v>
      </c>
      <c r="C659" t="inlineStr">
        <is>
          <t xml:space="preserve">CONCLUIDO	</t>
        </is>
      </c>
      <c r="D659" t="n">
        <v>12.0249</v>
      </c>
      <c r="E659" t="n">
        <v>8.32</v>
      </c>
      <c r="F659" t="n">
        <v>5.1</v>
      </c>
      <c r="G659" t="n">
        <v>76.45</v>
      </c>
      <c r="H659" t="n">
        <v>1.32</v>
      </c>
      <c r="I659" t="n">
        <v>4</v>
      </c>
      <c r="J659" t="n">
        <v>354.92</v>
      </c>
      <c r="K659" t="n">
        <v>61.82</v>
      </c>
      <c r="L659" t="n">
        <v>26.25</v>
      </c>
      <c r="M659" t="n">
        <v>2</v>
      </c>
      <c r="N659" t="n">
        <v>116.85</v>
      </c>
      <c r="O659" t="n">
        <v>44007.74</v>
      </c>
      <c r="P659" t="n">
        <v>87.28</v>
      </c>
      <c r="Q659" t="n">
        <v>202.84</v>
      </c>
      <c r="R659" t="n">
        <v>19.43</v>
      </c>
      <c r="S659" t="n">
        <v>13.89</v>
      </c>
      <c r="T659" t="n">
        <v>1092.55</v>
      </c>
      <c r="U659" t="n">
        <v>0.72</v>
      </c>
      <c r="V659" t="n">
        <v>0.76</v>
      </c>
      <c r="W659" t="n">
        <v>0.64</v>
      </c>
      <c r="X659" t="n">
        <v>0.06</v>
      </c>
      <c r="Y659" t="n">
        <v>1</v>
      </c>
      <c r="Z659" t="n">
        <v>10</v>
      </c>
    </row>
    <row r="660">
      <c r="A660" t="n">
        <v>102</v>
      </c>
      <c r="B660" t="n">
        <v>150</v>
      </c>
      <c r="C660" t="inlineStr">
        <is>
          <t xml:space="preserve">CONCLUIDO	</t>
        </is>
      </c>
      <c r="D660" t="n">
        <v>12.0345</v>
      </c>
      <c r="E660" t="n">
        <v>8.31</v>
      </c>
      <c r="F660" t="n">
        <v>5.09</v>
      </c>
      <c r="G660" t="n">
        <v>76.34999999999999</v>
      </c>
      <c r="H660" t="n">
        <v>1.33</v>
      </c>
      <c r="I660" t="n">
        <v>4</v>
      </c>
      <c r="J660" t="n">
        <v>355.57</v>
      </c>
      <c r="K660" t="n">
        <v>61.82</v>
      </c>
      <c r="L660" t="n">
        <v>26.5</v>
      </c>
      <c r="M660" t="n">
        <v>2</v>
      </c>
      <c r="N660" t="n">
        <v>117.25</v>
      </c>
      <c r="O660" t="n">
        <v>44087.74</v>
      </c>
      <c r="P660" t="n">
        <v>86.98999999999999</v>
      </c>
      <c r="Q660" t="n">
        <v>202.81</v>
      </c>
      <c r="R660" t="n">
        <v>19.28</v>
      </c>
      <c r="S660" t="n">
        <v>13.89</v>
      </c>
      <c r="T660" t="n">
        <v>1019.6</v>
      </c>
      <c r="U660" t="n">
        <v>0.72</v>
      </c>
      <c r="V660" t="n">
        <v>0.76</v>
      </c>
      <c r="W660" t="n">
        <v>0.64</v>
      </c>
      <c r="X660" t="n">
        <v>0.05</v>
      </c>
      <c r="Y660" t="n">
        <v>1</v>
      </c>
      <c r="Z660" t="n">
        <v>10</v>
      </c>
    </row>
    <row r="661">
      <c r="A661" t="n">
        <v>103</v>
      </c>
      <c r="B661" t="n">
        <v>150</v>
      </c>
      <c r="C661" t="inlineStr">
        <is>
          <t xml:space="preserve">CONCLUIDO	</t>
        </is>
      </c>
      <c r="D661" t="n">
        <v>12.0381</v>
      </c>
      <c r="E661" t="n">
        <v>8.31</v>
      </c>
      <c r="F661" t="n">
        <v>5.09</v>
      </c>
      <c r="G661" t="n">
        <v>76.31</v>
      </c>
      <c r="H661" t="n">
        <v>1.34</v>
      </c>
      <c r="I661" t="n">
        <v>4</v>
      </c>
      <c r="J661" t="n">
        <v>356.22</v>
      </c>
      <c r="K661" t="n">
        <v>61.82</v>
      </c>
      <c r="L661" t="n">
        <v>26.75</v>
      </c>
      <c r="M661" t="n">
        <v>2</v>
      </c>
      <c r="N661" t="n">
        <v>117.65</v>
      </c>
      <c r="O661" t="n">
        <v>44167.96</v>
      </c>
      <c r="P661" t="n">
        <v>86.67</v>
      </c>
      <c r="Q661" t="n">
        <v>202.81</v>
      </c>
      <c r="R661" t="n">
        <v>19.11</v>
      </c>
      <c r="S661" t="n">
        <v>13.89</v>
      </c>
      <c r="T661" t="n">
        <v>935.14</v>
      </c>
      <c r="U661" t="n">
        <v>0.73</v>
      </c>
      <c r="V661" t="n">
        <v>0.76</v>
      </c>
      <c r="W661" t="n">
        <v>0.64</v>
      </c>
      <c r="X661" t="n">
        <v>0.05</v>
      </c>
      <c r="Y661" t="n">
        <v>1</v>
      </c>
      <c r="Z661" t="n">
        <v>10</v>
      </c>
    </row>
    <row r="662">
      <c r="A662" t="n">
        <v>104</v>
      </c>
      <c r="B662" t="n">
        <v>150</v>
      </c>
      <c r="C662" t="inlineStr">
        <is>
          <t xml:space="preserve">CONCLUIDO	</t>
        </is>
      </c>
      <c r="D662" t="n">
        <v>12.0409</v>
      </c>
      <c r="E662" t="n">
        <v>8.300000000000001</v>
      </c>
      <c r="F662" t="n">
        <v>5.09</v>
      </c>
      <c r="G662" t="n">
        <v>76.28</v>
      </c>
      <c r="H662" t="n">
        <v>1.35</v>
      </c>
      <c r="I662" t="n">
        <v>4</v>
      </c>
      <c r="J662" t="n">
        <v>356.87</v>
      </c>
      <c r="K662" t="n">
        <v>61.82</v>
      </c>
      <c r="L662" t="n">
        <v>27</v>
      </c>
      <c r="M662" t="n">
        <v>2</v>
      </c>
      <c r="N662" t="n">
        <v>118.05</v>
      </c>
      <c r="O662" t="n">
        <v>44248.41</v>
      </c>
      <c r="P662" t="n">
        <v>86.48999999999999</v>
      </c>
      <c r="Q662" t="n">
        <v>202.81</v>
      </c>
      <c r="R662" t="n">
        <v>19.12</v>
      </c>
      <c r="S662" t="n">
        <v>13.89</v>
      </c>
      <c r="T662" t="n">
        <v>941.8</v>
      </c>
      <c r="U662" t="n">
        <v>0.73</v>
      </c>
      <c r="V662" t="n">
        <v>0.76</v>
      </c>
      <c r="W662" t="n">
        <v>0.64</v>
      </c>
      <c r="X662" t="n">
        <v>0.05</v>
      </c>
      <c r="Y662" t="n">
        <v>1</v>
      </c>
      <c r="Z662" t="n">
        <v>10</v>
      </c>
    </row>
    <row r="663">
      <c r="A663" t="n">
        <v>105</v>
      </c>
      <c r="B663" t="n">
        <v>150</v>
      </c>
      <c r="C663" t="inlineStr">
        <is>
          <t xml:space="preserve">CONCLUIDO	</t>
        </is>
      </c>
      <c r="D663" t="n">
        <v>12.0361</v>
      </c>
      <c r="E663" t="n">
        <v>8.31</v>
      </c>
      <c r="F663" t="n">
        <v>5.09</v>
      </c>
      <c r="G663" t="n">
        <v>76.33</v>
      </c>
      <c r="H663" t="n">
        <v>1.36</v>
      </c>
      <c r="I663" t="n">
        <v>4</v>
      </c>
      <c r="J663" t="n">
        <v>357.52</v>
      </c>
      <c r="K663" t="n">
        <v>61.82</v>
      </c>
      <c r="L663" t="n">
        <v>27.25</v>
      </c>
      <c r="M663" t="n">
        <v>2</v>
      </c>
      <c r="N663" t="n">
        <v>118.45</v>
      </c>
      <c r="O663" t="n">
        <v>44329.08</v>
      </c>
      <c r="P663" t="n">
        <v>86.48</v>
      </c>
      <c r="Q663" t="n">
        <v>202.85</v>
      </c>
      <c r="R663" t="n">
        <v>19.22</v>
      </c>
      <c r="S663" t="n">
        <v>13.89</v>
      </c>
      <c r="T663" t="n">
        <v>990.6900000000001</v>
      </c>
      <c r="U663" t="n">
        <v>0.72</v>
      </c>
      <c r="V663" t="n">
        <v>0.76</v>
      </c>
      <c r="W663" t="n">
        <v>0.64</v>
      </c>
      <c r="X663" t="n">
        <v>0.05</v>
      </c>
      <c r="Y663" t="n">
        <v>1</v>
      </c>
      <c r="Z663" t="n">
        <v>10</v>
      </c>
    </row>
    <row r="664">
      <c r="A664" t="n">
        <v>106</v>
      </c>
      <c r="B664" t="n">
        <v>150</v>
      </c>
      <c r="C664" t="inlineStr">
        <is>
          <t xml:space="preserve">CONCLUIDO	</t>
        </is>
      </c>
      <c r="D664" t="n">
        <v>12.0389</v>
      </c>
      <c r="E664" t="n">
        <v>8.31</v>
      </c>
      <c r="F664" t="n">
        <v>5.09</v>
      </c>
      <c r="G664" t="n">
        <v>76.3</v>
      </c>
      <c r="H664" t="n">
        <v>1.37</v>
      </c>
      <c r="I664" t="n">
        <v>4</v>
      </c>
      <c r="J664" t="n">
        <v>358.18</v>
      </c>
      <c r="K664" t="n">
        <v>61.82</v>
      </c>
      <c r="L664" t="n">
        <v>27.5</v>
      </c>
      <c r="M664" t="n">
        <v>2</v>
      </c>
      <c r="N664" t="n">
        <v>118.86</v>
      </c>
      <c r="O664" t="n">
        <v>44409.98</v>
      </c>
      <c r="P664" t="n">
        <v>86.41</v>
      </c>
      <c r="Q664" t="n">
        <v>202.81</v>
      </c>
      <c r="R664" t="n">
        <v>19.16</v>
      </c>
      <c r="S664" t="n">
        <v>13.89</v>
      </c>
      <c r="T664" t="n">
        <v>961.88</v>
      </c>
      <c r="U664" t="n">
        <v>0.72</v>
      </c>
      <c r="V664" t="n">
        <v>0.76</v>
      </c>
      <c r="W664" t="n">
        <v>0.64</v>
      </c>
      <c r="X664" t="n">
        <v>0.05</v>
      </c>
      <c r="Y664" t="n">
        <v>1</v>
      </c>
      <c r="Z664" t="n">
        <v>10</v>
      </c>
    </row>
    <row r="665">
      <c r="A665" t="n">
        <v>107</v>
      </c>
      <c r="B665" t="n">
        <v>150</v>
      </c>
      <c r="C665" t="inlineStr">
        <is>
          <t xml:space="preserve">CONCLUIDO	</t>
        </is>
      </c>
      <c r="D665" t="n">
        <v>12.0369</v>
      </c>
      <c r="E665" t="n">
        <v>8.31</v>
      </c>
      <c r="F665" t="n">
        <v>5.09</v>
      </c>
      <c r="G665" t="n">
        <v>76.33</v>
      </c>
      <c r="H665" t="n">
        <v>1.38</v>
      </c>
      <c r="I665" t="n">
        <v>4</v>
      </c>
      <c r="J665" t="n">
        <v>358.84</v>
      </c>
      <c r="K665" t="n">
        <v>61.82</v>
      </c>
      <c r="L665" t="n">
        <v>27.75</v>
      </c>
      <c r="M665" t="n">
        <v>2</v>
      </c>
      <c r="N665" t="n">
        <v>119.27</v>
      </c>
      <c r="O665" t="n">
        <v>44491.1</v>
      </c>
      <c r="P665" t="n">
        <v>86.29000000000001</v>
      </c>
      <c r="Q665" t="n">
        <v>202.81</v>
      </c>
      <c r="R665" t="n">
        <v>19.15</v>
      </c>
      <c r="S665" t="n">
        <v>13.89</v>
      </c>
      <c r="T665" t="n">
        <v>957.22</v>
      </c>
      <c r="U665" t="n">
        <v>0.73</v>
      </c>
      <c r="V665" t="n">
        <v>0.76</v>
      </c>
      <c r="W665" t="n">
        <v>0.64</v>
      </c>
      <c r="X665" t="n">
        <v>0.05</v>
      </c>
      <c r="Y665" t="n">
        <v>1</v>
      </c>
      <c r="Z665" t="n">
        <v>10</v>
      </c>
    </row>
    <row r="666">
      <c r="A666" t="n">
        <v>108</v>
      </c>
      <c r="B666" t="n">
        <v>150</v>
      </c>
      <c r="C666" t="inlineStr">
        <is>
          <t xml:space="preserve">CONCLUIDO	</t>
        </is>
      </c>
      <c r="D666" t="n">
        <v>12.0357</v>
      </c>
      <c r="E666" t="n">
        <v>8.31</v>
      </c>
      <c r="F666" t="n">
        <v>5.09</v>
      </c>
      <c r="G666" t="n">
        <v>76.34</v>
      </c>
      <c r="H666" t="n">
        <v>1.39</v>
      </c>
      <c r="I666" t="n">
        <v>4</v>
      </c>
      <c r="J666" t="n">
        <v>359.5</v>
      </c>
      <c r="K666" t="n">
        <v>61.82</v>
      </c>
      <c r="L666" t="n">
        <v>28</v>
      </c>
      <c r="M666" t="n">
        <v>2</v>
      </c>
      <c r="N666" t="n">
        <v>119.68</v>
      </c>
      <c r="O666" t="n">
        <v>44572.45</v>
      </c>
      <c r="P666" t="n">
        <v>86.23</v>
      </c>
      <c r="Q666" t="n">
        <v>202.81</v>
      </c>
      <c r="R666" t="n">
        <v>19.16</v>
      </c>
      <c r="S666" t="n">
        <v>13.89</v>
      </c>
      <c r="T666" t="n">
        <v>959.66</v>
      </c>
      <c r="U666" t="n">
        <v>0.73</v>
      </c>
      <c r="V666" t="n">
        <v>0.76</v>
      </c>
      <c r="W666" t="n">
        <v>0.64</v>
      </c>
      <c r="X666" t="n">
        <v>0.05</v>
      </c>
      <c r="Y666" t="n">
        <v>1</v>
      </c>
      <c r="Z666" t="n">
        <v>10</v>
      </c>
    </row>
    <row r="667">
      <c r="A667" t="n">
        <v>109</v>
      </c>
      <c r="B667" t="n">
        <v>150</v>
      </c>
      <c r="C667" t="inlineStr">
        <is>
          <t xml:space="preserve">CONCLUIDO	</t>
        </is>
      </c>
      <c r="D667" t="n">
        <v>12.0417</v>
      </c>
      <c r="E667" t="n">
        <v>8.300000000000001</v>
      </c>
      <c r="F667" t="n">
        <v>5.08</v>
      </c>
      <c r="G667" t="n">
        <v>76.28</v>
      </c>
      <c r="H667" t="n">
        <v>1.4</v>
      </c>
      <c r="I667" t="n">
        <v>4</v>
      </c>
      <c r="J667" t="n">
        <v>360.16</v>
      </c>
      <c r="K667" t="n">
        <v>61.82</v>
      </c>
      <c r="L667" t="n">
        <v>28.25</v>
      </c>
      <c r="M667" t="n">
        <v>2</v>
      </c>
      <c r="N667" t="n">
        <v>120.09</v>
      </c>
      <c r="O667" t="n">
        <v>44654.04</v>
      </c>
      <c r="P667" t="n">
        <v>85.95</v>
      </c>
      <c r="Q667" t="n">
        <v>202.81</v>
      </c>
      <c r="R667" t="n">
        <v>19.1</v>
      </c>
      <c r="S667" t="n">
        <v>13.89</v>
      </c>
      <c r="T667" t="n">
        <v>931.96</v>
      </c>
      <c r="U667" t="n">
        <v>0.73</v>
      </c>
      <c r="V667" t="n">
        <v>0.76</v>
      </c>
      <c r="W667" t="n">
        <v>0.64</v>
      </c>
      <c r="X667" t="n">
        <v>0.05</v>
      </c>
      <c r="Y667" t="n">
        <v>1</v>
      </c>
      <c r="Z667" t="n">
        <v>10</v>
      </c>
    </row>
    <row r="668">
      <c r="A668" t="n">
        <v>110</v>
      </c>
      <c r="B668" t="n">
        <v>150</v>
      </c>
      <c r="C668" t="inlineStr">
        <is>
          <t xml:space="preserve">CONCLUIDO	</t>
        </is>
      </c>
      <c r="D668" t="n">
        <v>12.0369</v>
      </c>
      <c r="E668" t="n">
        <v>8.31</v>
      </c>
      <c r="F668" t="n">
        <v>5.09</v>
      </c>
      <c r="G668" t="n">
        <v>76.33</v>
      </c>
      <c r="H668" t="n">
        <v>1.41</v>
      </c>
      <c r="I668" t="n">
        <v>4</v>
      </c>
      <c r="J668" t="n">
        <v>360.82</v>
      </c>
      <c r="K668" t="n">
        <v>61.82</v>
      </c>
      <c r="L668" t="n">
        <v>28.5</v>
      </c>
      <c r="M668" t="n">
        <v>2</v>
      </c>
      <c r="N668" t="n">
        <v>120.5</v>
      </c>
      <c r="O668" t="n">
        <v>44735.86</v>
      </c>
      <c r="P668" t="n">
        <v>85.97</v>
      </c>
      <c r="Q668" t="n">
        <v>202.81</v>
      </c>
      <c r="R668" t="n">
        <v>19.08</v>
      </c>
      <c r="S668" t="n">
        <v>13.89</v>
      </c>
      <c r="T668" t="n">
        <v>918.86</v>
      </c>
      <c r="U668" t="n">
        <v>0.73</v>
      </c>
      <c r="V668" t="n">
        <v>0.76</v>
      </c>
      <c r="W668" t="n">
        <v>0.65</v>
      </c>
      <c r="X668" t="n">
        <v>0.05</v>
      </c>
      <c r="Y668" t="n">
        <v>1</v>
      </c>
      <c r="Z668" t="n">
        <v>10</v>
      </c>
    </row>
    <row r="669">
      <c r="A669" t="n">
        <v>111</v>
      </c>
      <c r="B669" t="n">
        <v>150</v>
      </c>
      <c r="C669" t="inlineStr">
        <is>
          <t xml:space="preserve">CONCLUIDO	</t>
        </is>
      </c>
      <c r="D669" t="n">
        <v>12.0381</v>
      </c>
      <c r="E669" t="n">
        <v>8.31</v>
      </c>
      <c r="F669" t="n">
        <v>5.09</v>
      </c>
      <c r="G669" t="n">
        <v>76.31</v>
      </c>
      <c r="H669" t="n">
        <v>1.42</v>
      </c>
      <c r="I669" t="n">
        <v>4</v>
      </c>
      <c r="J669" t="n">
        <v>361.49</v>
      </c>
      <c r="K669" t="n">
        <v>61.82</v>
      </c>
      <c r="L669" t="n">
        <v>28.75</v>
      </c>
      <c r="M669" t="n">
        <v>2</v>
      </c>
      <c r="N669" t="n">
        <v>120.92</v>
      </c>
      <c r="O669" t="n">
        <v>44817.91</v>
      </c>
      <c r="P669" t="n">
        <v>85.77</v>
      </c>
      <c r="Q669" t="n">
        <v>202.82</v>
      </c>
      <c r="R669" t="n">
        <v>19.11</v>
      </c>
      <c r="S669" t="n">
        <v>13.89</v>
      </c>
      <c r="T669" t="n">
        <v>935.74</v>
      </c>
      <c r="U669" t="n">
        <v>0.73</v>
      </c>
      <c r="V669" t="n">
        <v>0.76</v>
      </c>
      <c r="W669" t="n">
        <v>0.64</v>
      </c>
      <c r="X669" t="n">
        <v>0.05</v>
      </c>
      <c r="Y669" t="n">
        <v>1</v>
      </c>
      <c r="Z669" t="n">
        <v>10</v>
      </c>
    </row>
    <row r="670">
      <c r="A670" t="n">
        <v>112</v>
      </c>
      <c r="B670" t="n">
        <v>150</v>
      </c>
      <c r="C670" t="inlineStr">
        <is>
          <t xml:space="preserve">CONCLUIDO	</t>
        </is>
      </c>
      <c r="D670" t="n">
        <v>12.0401</v>
      </c>
      <c r="E670" t="n">
        <v>8.31</v>
      </c>
      <c r="F670" t="n">
        <v>5.09</v>
      </c>
      <c r="G670" t="n">
        <v>76.29000000000001</v>
      </c>
      <c r="H670" t="n">
        <v>1.43</v>
      </c>
      <c r="I670" t="n">
        <v>4</v>
      </c>
      <c r="J670" t="n">
        <v>362.16</v>
      </c>
      <c r="K670" t="n">
        <v>61.82</v>
      </c>
      <c r="L670" t="n">
        <v>29</v>
      </c>
      <c r="M670" t="n">
        <v>2</v>
      </c>
      <c r="N670" t="n">
        <v>121.34</v>
      </c>
      <c r="O670" t="n">
        <v>44900.33</v>
      </c>
      <c r="P670" t="n">
        <v>85.56</v>
      </c>
      <c r="Q670" t="n">
        <v>202.81</v>
      </c>
      <c r="R670" t="n">
        <v>19.01</v>
      </c>
      <c r="S670" t="n">
        <v>13.89</v>
      </c>
      <c r="T670" t="n">
        <v>885.29</v>
      </c>
      <c r="U670" t="n">
        <v>0.73</v>
      </c>
      <c r="V670" t="n">
        <v>0.76</v>
      </c>
      <c r="W670" t="n">
        <v>0.65</v>
      </c>
      <c r="X670" t="n">
        <v>0.05</v>
      </c>
      <c r="Y670" t="n">
        <v>1</v>
      </c>
      <c r="Z670" t="n">
        <v>10</v>
      </c>
    </row>
    <row r="671">
      <c r="A671" t="n">
        <v>113</v>
      </c>
      <c r="B671" t="n">
        <v>150</v>
      </c>
      <c r="C671" t="inlineStr">
        <is>
          <t xml:space="preserve">CONCLUIDO	</t>
        </is>
      </c>
      <c r="D671" t="n">
        <v>12.0442</v>
      </c>
      <c r="E671" t="n">
        <v>8.300000000000001</v>
      </c>
      <c r="F671" t="n">
        <v>5.08</v>
      </c>
      <c r="G671" t="n">
        <v>76.25</v>
      </c>
      <c r="H671" t="n">
        <v>1.44</v>
      </c>
      <c r="I671" t="n">
        <v>4</v>
      </c>
      <c r="J671" t="n">
        <v>362.83</v>
      </c>
      <c r="K671" t="n">
        <v>61.82</v>
      </c>
      <c r="L671" t="n">
        <v>29.25</v>
      </c>
      <c r="M671" t="n">
        <v>2</v>
      </c>
      <c r="N671" t="n">
        <v>121.75</v>
      </c>
      <c r="O671" t="n">
        <v>44982.86</v>
      </c>
      <c r="P671" t="n">
        <v>85.26000000000001</v>
      </c>
      <c r="Q671" t="n">
        <v>202.81</v>
      </c>
      <c r="R671" t="n">
        <v>19.03</v>
      </c>
      <c r="S671" t="n">
        <v>13.89</v>
      </c>
      <c r="T671" t="n">
        <v>893.46</v>
      </c>
      <c r="U671" t="n">
        <v>0.73</v>
      </c>
      <c r="V671" t="n">
        <v>0.76</v>
      </c>
      <c r="W671" t="n">
        <v>0.64</v>
      </c>
      <c r="X671" t="n">
        <v>0.05</v>
      </c>
      <c r="Y671" t="n">
        <v>1</v>
      </c>
      <c r="Z671" t="n">
        <v>10</v>
      </c>
    </row>
    <row r="672">
      <c r="A672" t="n">
        <v>114</v>
      </c>
      <c r="B672" t="n">
        <v>150</v>
      </c>
      <c r="C672" t="inlineStr">
        <is>
          <t xml:space="preserve">CONCLUIDO	</t>
        </is>
      </c>
      <c r="D672" t="n">
        <v>12.0434</v>
      </c>
      <c r="E672" t="n">
        <v>8.300000000000001</v>
      </c>
      <c r="F672" t="n">
        <v>5.08</v>
      </c>
      <c r="G672" t="n">
        <v>76.26000000000001</v>
      </c>
      <c r="H672" t="n">
        <v>1.45</v>
      </c>
      <c r="I672" t="n">
        <v>4</v>
      </c>
      <c r="J672" t="n">
        <v>363.5</v>
      </c>
      <c r="K672" t="n">
        <v>61.82</v>
      </c>
      <c r="L672" t="n">
        <v>29.5</v>
      </c>
      <c r="M672" t="n">
        <v>2</v>
      </c>
      <c r="N672" t="n">
        <v>122.18</v>
      </c>
      <c r="O672" t="n">
        <v>45065.64</v>
      </c>
      <c r="P672" t="n">
        <v>84.97</v>
      </c>
      <c r="Q672" t="n">
        <v>202.81</v>
      </c>
      <c r="R672" t="n">
        <v>19.06</v>
      </c>
      <c r="S672" t="n">
        <v>13.89</v>
      </c>
      <c r="T672" t="n">
        <v>911.48</v>
      </c>
      <c r="U672" t="n">
        <v>0.73</v>
      </c>
      <c r="V672" t="n">
        <v>0.76</v>
      </c>
      <c r="W672" t="n">
        <v>0.64</v>
      </c>
      <c r="X672" t="n">
        <v>0.05</v>
      </c>
      <c r="Y672" t="n">
        <v>1</v>
      </c>
      <c r="Z672" t="n">
        <v>10</v>
      </c>
    </row>
    <row r="673">
      <c r="A673" t="n">
        <v>115</v>
      </c>
      <c r="B673" t="n">
        <v>150</v>
      </c>
      <c r="C673" t="inlineStr">
        <is>
          <t xml:space="preserve">CONCLUIDO	</t>
        </is>
      </c>
      <c r="D673" t="n">
        <v>12.0401</v>
      </c>
      <c r="E673" t="n">
        <v>8.31</v>
      </c>
      <c r="F673" t="n">
        <v>5.09</v>
      </c>
      <c r="G673" t="n">
        <v>76.29000000000001</v>
      </c>
      <c r="H673" t="n">
        <v>1.46</v>
      </c>
      <c r="I673" t="n">
        <v>4</v>
      </c>
      <c r="J673" t="n">
        <v>364.17</v>
      </c>
      <c r="K673" t="n">
        <v>61.82</v>
      </c>
      <c r="L673" t="n">
        <v>29.75</v>
      </c>
      <c r="M673" t="n">
        <v>2</v>
      </c>
      <c r="N673" t="n">
        <v>122.6</v>
      </c>
      <c r="O673" t="n">
        <v>45148.66</v>
      </c>
      <c r="P673" t="n">
        <v>84.70999999999999</v>
      </c>
      <c r="Q673" t="n">
        <v>202.81</v>
      </c>
      <c r="R673" t="n">
        <v>19.07</v>
      </c>
      <c r="S673" t="n">
        <v>13.89</v>
      </c>
      <c r="T673" t="n">
        <v>916.01</v>
      </c>
      <c r="U673" t="n">
        <v>0.73</v>
      </c>
      <c r="V673" t="n">
        <v>0.76</v>
      </c>
      <c r="W673" t="n">
        <v>0.64</v>
      </c>
      <c r="X673" t="n">
        <v>0.05</v>
      </c>
      <c r="Y673" t="n">
        <v>1</v>
      </c>
      <c r="Z673" t="n">
        <v>10</v>
      </c>
    </row>
    <row r="674">
      <c r="A674" t="n">
        <v>116</v>
      </c>
      <c r="B674" t="n">
        <v>150</v>
      </c>
      <c r="C674" t="inlineStr">
        <is>
          <t xml:space="preserve">CONCLUIDO	</t>
        </is>
      </c>
      <c r="D674" t="n">
        <v>12.0365</v>
      </c>
      <c r="E674" t="n">
        <v>8.31</v>
      </c>
      <c r="F674" t="n">
        <v>5.09</v>
      </c>
      <c r="G674" t="n">
        <v>76.33</v>
      </c>
      <c r="H674" t="n">
        <v>1.47</v>
      </c>
      <c r="I674" t="n">
        <v>4</v>
      </c>
      <c r="J674" t="n">
        <v>364.85</v>
      </c>
      <c r="K674" t="n">
        <v>61.82</v>
      </c>
      <c r="L674" t="n">
        <v>30</v>
      </c>
      <c r="M674" t="n">
        <v>2</v>
      </c>
      <c r="N674" t="n">
        <v>123.02</v>
      </c>
      <c r="O674" t="n">
        <v>45231.92</v>
      </c>
      <c r="P674" t="n">
        <v>84.59</v>
      </c>
      <c r="Q674" t="n">
        <v>202.81</v>
      </c>
      <c r="R674" t="n">
        <v>19.18</v>
      </c>
      <c r="S674" t="n">
        <v>13.89</v>
      </c>
      <c r="T674" t="n">
        <v>970.62</v>
      </c>
      <c r="U674" t="n">
        <v>0.72</v>
      </c>
      <c r="V674" t="n">
        <v>0.76</v>
      </c>
      <c r="W674" t="n">
        <v>0.64</v>
      </c>
      <c r="X674" t="n">
        <v>0.05</v>
      </c>
      <c r="Y674" t="n">
        <v>1</v>
      </c>
      <c r="Z674" t="n">
        <v>10</v>
      </c>
    </row>
    <row r="675">
      <c r="A675" t="n">
        <v>117</v>
      </c>
      <c r="B675" t="n">
        <v>150</v>
      </c>
      <c r="C675" t="inlineStr">
        <is>
          <t xml:space="preserve">CONCLUIDO	</t>
        </is>
      </c>
      <c r="D675" t="n">
        <v>12.1503</v>
      </c>
      <c r="E675" t="n">
        <v>8.23</v>
      </c>
      <c r="F675" t="n">
        <v>5.07</v>
      </c>
      <c r="G675" t="n">
        <v>101.33</v>
      </c>
      <c r="H675" t="n">
        <v>1.48</v>
      </c>
      <c r="I675" t="n">
        <v>3</v>
      </c>
      <c r="J675" t="n">
        <v>365.52</v>
      </c>
      <c r="K675" t="n">
        <v>61.82</v>
      </c>
      <c r="L675" t="n">
        <v>30.25</v>
      </c>
      <c r="M675" t="n">
        <v>1</v>
      </c>
      <c r="N675" t="n">
        <v>123.45</v>
      </c>
      <c r="O675" t="n">
        <v>45315.43</v>
      </c>
      <c r="P675" t="n">
        <v>84.09</v>
      </c>
      <c r="Q675" t="n">
        <v>202.81</v>
      </c>
      <c r="R675" t="n">
        <v>18.49</v>
      </c>
      <c r="S675" t="n">
        <v>13.89</v>
      </c>
      <c r="T675" t="n">
        <v>632</v>
      </c>
      <c r="U675" t="n">
        <v>0.75</v>
      </c>
      <c r="V675" t="n">
        <v>0.76</v>
      </c>
      <c r="W675" t="n">
        <v>0.64</v>
      </c>
      <c r="X675" t="n">
        <v>0.03</v>
      </c>
      <c r="Y675" t="n">
        <v>1</v>
      </c>
      <c r="Z675" t="n">
        <v>10</v>
      </c>
    </row>
    <row r="676">
      <c r="A676" t="n">
        <v>118</v>
      </c>
      <c r="B676" t="n">
        <v>150</v>
      </c>
      <c r="C676" t="inlineStr">
        <is>
          <t xml:space="preserve">CONCLUIDO	</t>
        </is>
      </c>
      <c r="D676" t="n">
        <v>12.1441</v>
      </c>
      <c r="E676" t="n">
        <v>8.23</v>
      </c>
      <c r="F676" t="n">
        <v>5.07</v>
      </c>
      <c r="G676" t="n">
        <v>101.41</v>
      </c>
      <c r="H676" t="n">
        <v>1.49</v>
      </c>
      <c r="I676" t="n">
        <v>3</v>
      </c>
      <c r="J676" t="n">
        <v>366.2</v>
      </c>
      <c r="K676" t="n">
        <v>61.82</v>
      </c>
      <c r="L676" t="n">
        <v>30.5</v>
      </c>
      <c r="M676" t="n">
        <v>1</v>
      </c>
      <c r="N676" t="n">
        <v>123.88</v>
      </c>
      <c r="O676" t="n">
        <v>45399.2</v>
      </c>
      <c r="P676" t="n">
        <v>84.31</v>
      </c>
      <c r="Q676" t="n">
        <v>202.81</v>
      </c>
      <c r="R676" t="n">
        <v>18.63</v>
      </c>
      <c r="S676" t="n">
        <v>13.89</v>
      </c>
      <c r="T676" t="n">
        <v>700.48</v>
      </c>
      <c r="U676" t="n">
        <v>0.75</v>
      </c>
      <c r="V676" t="n">
        <v>0.76</v>
      </c>
      <c r="W676" t="n">
        <v>0.64</v>
      </c>
      <c r="X676" t="n">
        <v>0.03</v>
      </c>
      <c r="Y676" t="n">
        <v>1</v>
      </c>
      <c r="Z676" t="n">
        <v>10</v>
      </c>
    </row>
    <row r="677">
      <c r="A677" t="n">
        <v>119</v>
      </c>
      <c r="B677" t="n">
        <v>150</v>
      </c>
      <c r="C677" t="inlineStr">
        <is>
          <t xml:space="preserve">CONCLUIDO	</t>
        </is>
      </c>
      <c r="D677" t="n">
        <v>12.1445</v>
      </c>
      <c r="E677" t="n">
        <v>8.23</v>
      </c>
      <c r="F677" t="n">
        <v>5.07</v>
      </c>
      <c r="G677" t="n">
        <v>101.41</v>
      </c>
      <c r="H677" t="n">
        <v>1.49</v>
      </c>
      <c r="I677" t="n">
        <v>3</v>
      </c>
      <c r="J677" t="n">
        <v>366.88</v>
      </c>
      <c r="K677" t="n">
        <v>61.82</v>
      </c>
      <c r="L677" t="n">
        <v>30.75</v>
      </c>
      <c r="M677" t="n">
        <v>1</v>
      </c>
      <c r="N677" t="n">
        <v>124.31</v>
      </c>
      <c r="O677" t="n">
        <v>45483.22</v>
      </c>
      <c r="P677" t="n">
        <v>84.43000000000001</v>
      </c>
      <c r="Q677" t="n">
        <v>202.81</v>
      </c>
      <c r="R677" t="n">
        <v>18.64</v>
      </c>
      <c r="S677" t="n">
        <v>13.89</v>
      </c>
      <c r="T677" t="n">
        <v>702.62</v>
      </c>
      <c r="U677" t="n">
        <v>0.75</v>
      </c>
      <c r="V677" t="n">
        <v>0.76</v>
      </c>
      <c r="W677" t="n">
        <v>0.64</v>
      </c>
      <c r="X677" t="n">
        <v>0.03</v>
      </c>
      <c r="Y677" t="n">
        <v>1</v>
      </c>
      <c r="Z677" t="n">
        <v>10</v>
      </c>
    </row>
    <row r="678">
      <c r="A678" t="n">
        <v>120</v>
      </c>
      <c r="B678" t="n">
        <v>150</v>
      </c>
      <c r="C678" t="inlineStr">
        <is>
          <t xml:space="preserve">CONCLUIDO	</t>
        </is>
      </c>
      <c r="D678" t="n">
        <v>12.1453</v>
      </c>
      <c r="E678" t="n">
        <v>8.23</v>
      </c>
      <c r="F678" t="n">
        <v>5.07</v>
      </c>
      <c r="G678" t="n">
        <v>101.39</v>
      </c>
      <c r="H678" t="n">
        <v>1.5</v>
      </c>
      <c r="I678" t="n">
        <v>3</v>
      </c>
      <c r="J678" t="n">
        <v>367.57</v>
      </c>
      <c r="K678" t="n">
        <v>61.82</v>
      </c>
      <c r="L678" t="n">
        <v>31</v>
      </c>
      <c r="M678" t="n">
        <v>1</v>
      </c>
      <c r="N678" t="n">
        <v>124.74</v>
      </c>
      <c r="O678" t="n">
        <v>45567.49</v>
      </c>
      <c r="P678" t="n">
        <v>84.58</v>
      </c>
      <c r="Q678" t="n">
        <v>202.81</v>
      </c>
      <c r="R678" t="n">
        <v>18.62</v>
      </c>
      <c r="S678" t="n">
        <v>13.89</v>
      </c>
      <c r="T678" t="n">
        <v>696.4400000000001</v>
      </c>
      <c r="U678" t="n">
        <v>0.75</v>
      </c>
      <c r="V678" t="n">
        <v>0.76</v>
      </c>
      <c r="W678" t="n">
        <v>0.64</v>
      </c>
      <c r="X678" t="n">
        <v>0.03</v>
      </c>
      <c r="Y678" t="n">
        <v>1</v>
      </c>
      <c r="Z678" t="n">
        <v>10</v>
      </c>
    </row>
    <row r="679">
      <c r="A679" t="n">
        <v>121</v>
      </c>
      <c r="B679" t="n">
        <v>150</v>
      </c>
      <c r="C679" t="inlineStr">
        <is>
          <t xml:space="preserve">CONCLUIDO	</t>
        </is>
      </c>
      <c r="D679" t="n">
        <v>12.1457</v>
      </c>
      <c r="E679" t="n">
        <v>8.23</v>
      </c>
      <c r="F679" t="n">
        <v>5.07</v>
      </c>
      <c r="G679" t="n">
        <v>101.39</v>
      </c>
      <c r="H679" t="n">
        <v>1.51</v>
      </c>
      <c r="I679" t="n">
        <v>3</v>
      </c>
      <c r="J679" t="n">
        <v>368.25</v>
      </c>
      <c r="K679" t="n">
        <v>61.82</v>
      </c>
      <c r="L679" t="n">
        <v>31.25</v>
      </c>
      <c r="M679" t="n">
        <v>1</v>
      </c>
      <c r="N679" t="n">
        <v>125.18</v>
      </c>
      <c r="O679" t="n">
        <v>45652.02</v>
      </c>
      <c r="P679" t="n">
        <v>84.70999999999999</v>
      </c>
      <c r="Q679" t="n">
        <v>202.81</v>
      </c>
      <c r="R679" t="n">
        <v>18.56</v>
      </c>
      <c r="S679" t="n">
        <v>13.89</v>
      </c>
      <c r="T679" t="n">
        <v>665.8099999999999</v>
      </c>
      <c r="U679" t="n">
        <v>0.75</v>
      </c>
      <c r="V679" t="n">
        <v>0.76</v>
      </c>
      <c r="W679" t="n">
        <v>0.64</v>
      </c>
      <c r="X679" t="n">
        <v>0.03</v>
      </c>
      <c r="Y679" t="n">
        <v>1</v>
      </c>
      <c r="Z679" t="n">
        <v>10</v>
      </c>
    </row>
    <row r="680">
      <c r="A680" t="n">
        <v>122</v>
      </c>
      <c r="B680" t="n">
        <v>150</v>
      </c>
      <c r="C680" t="inlineStr">
        <is>
          <t xml:space="preserve">CONCLUIDO	</t>
        </is>
      </c>
      <c r="D680" t="n">
        <v>12.1474</v>
      </c>
      <c r="E680" t="n">
        <v>8.23</v>
      </c>
      <c r="F680" t="n">
        <v>5.07</v>
      </c>
      <c r="G680" t="n">
        <v>101.37</v>
      </c>
      <c r="H680" t="n">
        <v>1.52</v>
      </c>
      <c r="I680" t="n">
        <v>3</v>
      </c>
      <c r="J680" t="n">
        <v>368.94</v>
      </c>
      <c r="K680" t="n">
        <v>61.82</v>
      </c>
      <c r="L680" t="n">
        <v>31.5</v>
      </c>
      <c r="M680" t="n">
        <v>1</v>
      </c>
      <c r="N680" t="n">
        <v>125.62</v>
      </c>
      <c r="O680" t="n">
        <v>45736.8</v>
      </c>
      <c r="P680" t="n">
        <v>84.76000000000001</v>
      </c>
      <c r="Q680" t="n">
        <v>202.81</v>
      </c>
      <c r="R680" t="n">
        <v>18.51</v>
      </c>
      <c r="S680" t="n">
        <v>13.89</v>
      </c>
      <c r="T680" t="n">
        <v>641.61</v>
      </c>
      <c r="U680" t="n">
        <v>0.75</v>
      </c>
      <c r="V680" t="n">
        <v>0.76</v>
      </c>
      <c r="W680" t="n">
        <v>0.64</v>
      </c>
      <c r="X680" t="n">
        <v>0.03</v>
      </c>
      <c r="Y680" t="n">
        <v>1</v>
      </c>
      <c r="Z680" t="n">
        <v>10</v>
      </c>
    </row>
    <row r="681">
      <c r="A681" t="n">
        <v>123</v>
      </c>
      <c r="B681" t="n">
        <v>150</v>
      </c>
      <c r="C681" t="inlineStr">
        <is>
          <t xml:space="preserve">CONCLUIDO	</t>
        </is>
      </c>
      <c r="D681" t="n">
        <v>12.1503</v>
      </c>
      <c r="E681" t="n">
        <v>8.23</v>
      </c>
      <c r="F681" t="n">
        <v>5.07</v>
      </c>
      <c r="G681" t="n">
        <v>101.33</v>
      </c>
      <c r="H681" t="n">
        <v>1.53</v>
      </c>
      <c r="I681" t="n">
        <v>3</v>
      </c>
      <c r="J681" t="n">
        <v>369.63</v>
      </c>
      <c r="K681" t="n">
        <v>61.82</v>
      </c>
      <c r="L681" t="n">
        <v>31.75</v>
      </c>
      <c r="M681" t="n">
        <v>1</v>
      </c>
      <c r="N681" t="n">
        <v>126.06</v>
      </c>
      <c r="O681" t="n">
        <v>45821.85</v>
      </c>
      <c r="P681" t="n">
        <v>84.84999999999999</v>
      </c>
      <c r="Q681" t="n">
        <v>202.81</v>
      </c>
      <c r="R681" t="n">
        <v>18.49</v>
      </c>
      <c r="S681" t="n">
        <v>13.89</v>
      </c>
      <c r="T681" t="n">
        <v>628.28</v>
      </c>
      <c r="U681" t="n">
        <v>0.75</v>
      </c>
      <c r="V681" t="n">
        <v>0.76</v>
      </c>
      <c r="W681" t="n">
        <v>0.64</v>
      </c>
      <c r="X681" t="n">
        <v>0.03</v>
      </c>
      <c r="Y681" t="n">
        <v>1</v>
      </c>
      <c r="Z681" t="n">
        <v>10</v>
      </c>
    </row>
    <row r="682">
      <c r="A682" t="n">
        <v>124</v>
      </c>
      <c r="B682" t="n">
        <v>150</v>
      </c>
      <c r="C682" t="inlineStr">
        <is>
          <t xml:space="preserve">CONCLUIDO	</t>
        </is>
      </c>
      <c r="D682" t="n">
        <v>12.1486</v>
      </c>
      <c r="E682" t="n">
        <v>8.23</v>
      </c>
      <c r="F682" t="n">
        <v>5.07</v>
      </c>
      <c r="G682" t="n">
        <v>101.35</v>
      </c>
      <c r="H682" t="n">
        <v>1.54</v>
      </c>
      <c r="I682" t="n">
        <v>3</v>
      </c>
      <c r="J682" t="n">
        <v>370.32</v>
      </c>
      <c r="K682" t="n">
        <v>61.82</v>
      </c>
      <c r="L682" t="n">
        <v>32</v>
      </c>
      <c r="M682" t="n">
        <v>1</v>
      </c>
      <c r="N682" t="n">
        <v>126.5</v>
      </c>
      <c r="O682" t="n">
        <v>45907.3</v>
      </c>
      <c r="P682" t="n">
        <v>84.89</v>
      </c>
      <c r="Q682" t="n">
        <v>202.81</v>
      </c>
      <c r="R682" t="n">
        <v>18.49</v>
      </c>
      <c r="S682" t="n">
        <v>13.89</v>
      </c>
      <c r="T682" t="n">
        <v>629.66</v>
      </c>
      <c r="U682" t="n">
        <v>0.75</v>
      </c>
      <c r="V682" t="n">
        <v>0.76</v>
      </c>
      <c r="W682" t="n">
        <v>0.64</v>
      </c>
      <c r="X682" t="n">
        <v>0.03</v>
      </c>
      <c r="Y682" t="n">
        <v>1</v>
      </c>
      <c r="Z682" t="n">
        <v>10</v>
      </c>
    </row>
    <row r="683">
      <c r="A683" t="n">
        <v>125</v>
      </c>
      <c r="B683" t="n">
        <v>150</v>
      </c>
      <c r="C683" t="inlineStr">
        <is>
          <t xml:space="preserve">CONCLUIDO	</t>
        </is>
      </c>
      <c r="D683" t="n">
        <v>12.147</v>
      </c>
      <c r="E683" t="n">
        <v>8.23</v>
      </c>
      <c r="F683" t="n">
        <v>5.07</v>
      </c>
      <c r="G683" t="n">
        <v>101.37</v>
      </c>
      <c r="H683" t="n">
        <v>1.55</v>
      </c>
      <c r="I683" t="n">
        <v>3</v>
      </c>
      <c r="J683" t="n">
        <v>371.02</v>
      </c>
      <c r="K683" t="n">
        <v>61.82</v>
      </c>
      <c r="L683" t="n">
        <v>32.25</v>
      </c>
      <c r="M683" t="n">
        <v>1</v>
      </c>
      <c r="N683" t="n">
        <v>126.94</v>
      </c>
      <c r="O683" t="n">
        <v>45992.88</v>
      </c>
      <c r="P683" t="n">
        <v>85.06999999999999</v>
      </c>
      <c r="Q683" t="n">
        <v>202.81</v>
      </c>
      <c r="R683" t="n">
        <v>18.51</v>
      </c>
      <c r="S683" t="n">
        <v>13.89</v>
      </c>
      <c r="T683" t="n">
        <v>640.75</v>
      </c>
      <c r="U683" t="n">
        <v>0.75</v>
      </c>
      <c r="V683" t="n">
        <v>0.76</v>
      </c>
      <c r="W683" t="n">
        <v>0.64</v>
      </c>
      <c r="X683" t="n">
        <v>0.03</v>
      </c>
      <c r="Y683" t="n">
        <v>1</v>
      </c>
      <c r="Z683" t="n">
        <v>10</v>
      </c>
    </row>
    <row r="684">
      <c r="A684" t="n">
        <v>126</v>
      </c>
      <c r="B684" t="n">
        <v>150</v>
      </c>
      <c r="C684" t="inlineStr">
        <is>
          <t xml:space="preserve">CONCLUIDO	</t>
        </is>
      </c>
      <c r="D684" t="n">
        <v>12.1462</v>
      </c>
      <c r="E684" t="n">
        <v>8.23</v>
      </c>
      <c r="F684" t="n">
        <v>5.07</v>
      </c>
      <c r="G684" t="n">
        <v>101.38</v>
      </c>
      <c r="H684" t="n">
        <v>1.56</v>
      </c>
      <c r="I684" t="n">
        <v>3</v>
      </c>
      <c r="J684" t="n">
        <v>371.71</v>
      </c>
      <c r="K684" t="n">
        <v>61.82</v>
      </c>
      <c r="L684" t="n">
        <v>32.5</v>
      </c>
      <c r="M684" t="n">
        <v>1</v>
      </c>
      <c r="N684" t="n">
        <v>127.39</v>
      </c>
      <c r="O684" t="n">
        <v>46078.74</v>
      </c>
      <c r="P684" t="n">
        <v>85.2</v>
      </c>
      <c r="Q684" t="n">
        <v>202.81</v>
      </c>
      <c r="R684" t="n">
        <v>18.57</v>
      </c>
      <c r="S684" t="n">
        <v>13.89</v>
      </c>
      <c r="T684" t="n">
        <v>669</v>
      </c>
      <c r="U684" t="n">
        <v>0.75</v>
      </c>
      <c r="V684" t="n">
        <v>0.76</v>
      </c>
      <c r="W684" t="n">
        <v>0.64</v>
      </c>
      <c r="X684" t="n">
        <v>0.03</v>
      </c>
      <c r="Y684" t="n">
        <v>1</v>
      </c>
      <c r="Z684" t="n">
        <v>10</v>
      </c>
    </row>
    <row r="685">
      <c r="A685" t="n">
        <v>127</v>
      </c>
      <c r="B685" t="n">
        <v>150</v>
      </c>
      <c r="C685" t="inlineStr">
        <is>
          <t xml:space="preserve">CONCLUIDO	</t>
        </is>
      </c>
      <c r="D685" t="n">
        <v>12.1498</v>
      </c>
      <c r="E685" t="n">
        <v>8.23</v>
      </c>
      <c r="F685" t="n">
        <v>5.07</v>
      </c>
      <c r="G685" t="n">
        <v>101.33</v>
      </c>
      <c r="H685" t="n">
        <v>1.57</v>
      </c>
      <c r="I685" t="n">
        <v>3</v>
      </c>
      <c r="J685" t="n">
        <v>372.41</v>
      </c>
      <c r="K685" t="n">
        <v>61.82</v>
      </c>
      <c r="L685" t="n">
        <v>32.75</v>
      </c>
      <c r="M685" t="n">
        <v>1</v>
      </c>
      <c r="N685" t="n">
        <v>127.84</v>
      </c>
      <c r="O685" t="n">
        <v>46164.87</v>
      </c>
      <c r="P685" t="n">
        <v>85.38</v>
      </c>
      <c r="Q685" t="n">
        <v>202.81</v>
      </c>
      <c r="R685" t="n">
        <v>18.51</v>
      </c>
      <c r="S685" t="n">
        <v>13.89</v>
      </c>
      <c r="T685" t="n">
        <v>638.83</v>
      </c>
      <c r="U685" t="n">
        <v>0.75</v>
      </c>
      <c r="V685" t="n">
        <v>0.76</v>
      </c>
      <c r="W685" t="n">
        <v>0.64</v>
      </c>
      <c r="X685" t="n">
        <v>0.03</v>
      </c>
      <c r="Y685" t="n">
        <v>1</v>
      </c>
      <c r="Z685" t="n">
        <v>10</v>
      </c>
    </row>
    <row r="686">
      <c r="A686" t="n">
        <v>128</v>
      </c>
      <c r="B686" t="n">
        <v>150</v>
      </c>
      <c r="C686" t="inlineStr">
        <is>
          <t xml:space="preserve">CONCLUIDO	</t>
        </is>
      </c>
      <c r="D686" t="n">
        <v>12.1474</v>
      </c>
      <c r="E686" t="n">
        <v>8.23</v>
      </c>
      <c r="F686" t="n">
        <v>5.07</v>
      </c>
      <c r="G686" t="n">
        <v>101.37</v>
      </c>
      <c r="H686" t="n">
        <v>1.58</v>
      </c>
      <c r="I686" t="n">
        <v>3</v>
      </c>
      <c r="J686" t="n">
        <v>373.11</v>
      </c>
      <c r="K686" t="n">
        <v>61.82</v>
      </c>
      <c r="L686" t="n">
        <v>33</v>
      </c>
      <c r="M686" t="n">
        <v>1</v>
      </c>
      <c r="N686" t="n">
        <v>128.29</v>
      </c>
      <c r="O686" t="n">
        <v>46251.27</v>
      </c>
      <c r="P686" t="n">
        <v>85.59</v>
      </c>
      <c r="Q686" t="n">
        <v>202.81</v>
      </c>
      <c r="R686" t="n">
        <v>18.56</v>
      </c>
      <c r="S686" t="n">
        <v>13.89</v>
      </c>
      <c r="T686" t="n">
        <v>663.9299999999999</v>
      </c>
      <c r="U686" t="n">
        <v>0.75</v>
      </c>
      <c r="V686" t="n">
        <v>0.76</v>
      </c>
      <c r="W686" t="n">
        <v>0.64</v>
      </c>
      <c r="X686" t="n">
        <v>0.03</v>
      </c>
      <c r="Y686" t="n">
        <v>1</v>
      </c>
      <c r="Z686" t="n">
        <v>10</v>
      </c>
    </row>
    <row r="687">
      <c r="A687" t="n">
        <v>129</v>
      </c>
      <c r="B687" t="n">
        <v>150</v>
      </c>
      <c r="C687" t="inlineStr">
        <is>
          <t xml:space="preserve">CONCLUIDO	</t>
        </is>
      </c>
      <c r="D687" t="n">
        <v>12.1433</v>
      </c>
      <c r="E687" t="n">
        <v>8.24</v>
      </c>
      <c r="F687" t="n">
        <v>5.07</v>
      </c>
      <c r="G687" t="n">
        <v>101.42</v>
      </c>
      <c r="H687" t="n">
        <v>1.59</v>
      </c>
      <c r="I687" t="n">
        <v>3</v>
      </c>
      <c r="J687" t="n">
        <v>373.81</v>
      </c>
      <c r="K687" t="n">
        <v>61.82</v>
      </c>
      <c r="L687" t="n">
        <v>33.25</v>
      </c>
      <c r="M687" t="n">
        <v>1</v>
      </c>
      <c r="N687" t="n">
        <v>128.74</v>
      </c>
      <c r="O687" t="n">
        <v>46337.95</v>
      </c>
      <c r="P687" t="n">
        <v>85.76000000000001</v>
      </c>
      <c r="Q687" t="n">
        <v>202.81</v>
      </c>
      <c r="R687" t="n">
        <v>18.59</v>
      </c>
      <c r="S687" t="n">
        <v>13.89</v>
      </c>
      <c r="T687" t="n">
        <v>681.27</v>
      </c>
      <c r="U687" t="n">
        <v>0.75</v>
      </c>
      <c r="V687" t="n">
        <v>0.76</v>
      </c>
      <c r="W687" t="n">
        <v>0.64</v>
      </c>
      <c r="X687" t="n">
        <v>0.03</v>
      </c>
      <c r="Y687" t="n">
        <v>1</v>
      </c>
      <c r="Z687" t="n">
        <v>10</v>
      </c>
    </row>
    <row r="688">
      <c r="A688" t="n">
        <v>130</v>
      </c>
      <c r="B688" t="n">
        <v>150</v>
      </c>
      <c r="C688" t="inlineStr">
        <is>
          <t xml:space="preserve">CONCLUIDO	</t>
        </is>
      </c>
      <c r="D688" t="n">
        <v>12.1433</v>
      </c>
      <c r="E688" t="n">
        <v>8.24</v>
      </c>
      <c r="F688" t="n">
        <v>5.07</v>
      </c>
      <c r="G688" t="n">
        <v>101.42</v>
      </c>
      <c r="H688" t="n">
        <v>1.6</v>
      </c>
      <c r="I688" t="n">
        <v>3</v>
      </c>
      <c r="J688" t="n">
        <v>374.52</v>
      </c>
      <c r="K688" t="n">
        <v>61.82</v>
      </c>
      <c r="L688" t="n">
        <v>33.5</v>
      </c>
      <c r="M688" t="n">
        <v>1</v>
      </c>
      <c r="N688" t="n">
        <v>129.2</v>
      </c>
      <c r="O688" t="n">
        <v>46424.91</v>
      </c>
      <c r="P688" t="n">
        <v>85.84999999999999</v>
      </c>
      <c r="Q688" t="n">
        <v>202.81</v>
      </c>
      <c r="R688" t="n">
        <v>18.66</v>
      </c>
      <c r="S688" t="n">
        <v>13.89</v>
      </c>
      <c r="T688" t="n">
        <v>714.5</v>
      </c>
      <c r="U688" t="n">
        <v>0.74</v>
      </c>
      <c r="V688" t="n">
        <v>0.76</v>
      </c>
      <c r="W688" t="n">
        <v>0.64</v>
      </c>
      <c r="X688" t="n">
        <v>0.03</v>
      </c>
      <c r="Y688" t="n">
        <v>1</v>
      </c>
      <c r="Z688" t="n">
        <v>10</v>
      </c>
    </row>
    <row r="689">
      <c r="A689" t="n">
        <v>131</v>
      </c>
      <c r="B689" t="n">
        <v>150</v>
      </c>
      <c r="C689" t="inlineStr">
        <is>
          <t xml:space="preserve">CONCLUIDO	</t>
        </is>
      </c>
      <c r="D689" t="n">
        <v>12.1429</v>
      </c>
      <c r="E689" t="n">
        <v>8.24</v>
      </c>
      <c r="F689" t="n">
        <v>5.07</v>
      </c>
      <c r="G689" t="n">
        <v>101.43</v>
      </c>
      <c r="H689" t="n">
        <v>1.6</v>
      </c>
      <c r="I689" t="n">
        <v>3</v>
      </c>
      <c r="J689" t="n">
        <v>375.23</v>
      </c>
      <c r="K689" t="n">
        <v>61.82</v>
      </c>
      <c r="L689" t="n">
        <v>33.75</v>
      </c>
      <c r="M689" t="n">
        <v>1</v>
      </c>
      <c r="N689" t="n">
        <v>129.65</v>
      </c>
      <c r="O689" t="n">
        <v>46512.15</v>
      </c>
      <c r="P689" t="n">
        <v>85.86</v>
      </c>
      <c r="Q689" t="n">
        <v>202.81</v>
      </c>
      <c r="R689" t="n">
        <v>18.6</v>
      </c>
      <c r="S689" t="n">
        <v>13.89</v>
      </c>
      <c r="T689" t="n">
        <v>686.02</v>
      </c>
      <c r="U689" t="n">
        <v>0.75</v>
      </c>
      <c r="V689" t="n">
        <v>0.76</v>
      </c>
      <c r="W689" t="n">
        <v>0.64</v>
      </c>
      <c r="X689" t="n">
        <v>0.03</v>
      </c>
      <c r="Y689" t="n">
        <v>1</v>
      </c>
      <c r="Z689" t="n">
        <v>10</v>
      </c>
    </row>
    <row r="690">
      <c r="A690" t="n">
        <v>132</v>
      </c>
      <c r="B690" t="n">
        <v>150</v>
      </c>
      <c r="C690" t="inlineStr">
        <is>
          <t xml:space="preserve">CONCLUIDO	</t>
        </is>
      </c>
      <c r="D690" t="n">
        <v>12.1466</v>
      </c>
      <c r="E690" t="n">
        <v>8.23</v>
      </c>
      <c r="F690" t="n">
        <v>5.07</v>
      </c>
      <c r="G690" t="n">
        <v>101.38</v>
      </c>
      <c r="H690" t="n">
        <v>1.61</v>
      </c>
      <c r="I690" t="n">
        <v>3</v>
      </c>
      <c r="J690" t="n">
        <v>375.93</v>
      </c>
      <c r="K690" t="n">
        <v>61.82</v>
      </c>
      <c r="L690" t="n">
        <v>34</v>
      </c>
      <c r="M690" t="n">
        <v>1</v>
      </c>
      <c r="N690" t="n">
        <v>130.11</v>
      </c>
      <c r="O690" t="n">
        <v>46599.68</v>
      </c>
      <c r="P690" t="n">
        <v>85.79000000000001</v>
      </c>
      <c r="Q690" t="n">
        <v>202.81</v>
      </c>
      <c r="R690" t="n">
        <v>18.54</v>
      </c>
      <c r="S690" t="n">
        <v>13.89</v>
      </c>
      <c r="T690" t="n">
        <v>652.8200000000001</v>
      </c>
      <c r="U690" t="n">
        <v>0.75</v>
      </c>
      <c r="V690" t="n">
        <v>0.76</v>
      </c>
      <c r="W690" t="n">
        <v>0.64</v>
      </c>
      <c r="X690" t="n">
        <v>0.03</v>
      </c>
      <c r="Y690" t="n">
        <v>1</v>
      </c>
      <c r="Z690" t="n">
        <v>10</v>
      </c>
    </row>
    <row r="691">
      <c r="A691" t="n">
        <v>133</v>
      </c>
      <c r="B691" t="n">
        <v>150</v>
      </c>
      <c r="C691" t="inlineStr">
        <is>
          <t xml:space="preserve">CONCLUIDO	</t>
        </is>
      </c>
      <c r="D691" t="n">
        <v>12.1474</v>
      </c>
      <c r="E691" t="n">
        <v>8.23</v>
      </c>
      <c r="F691" t="n">
        <v>5.07</v>
      </c>
      <c r="G691" t="n">
        <v>101.37</v>
      </c>
      <c r="H691" t="n">
        <v>1.62</v>
      </c>
      <c r="I691" t="n">
        <v>3</v>
      </c>
      <c r="J691" t="n">
        <v>376.65</v>
      </c>
      <c r="K691" t="n">
        <v>61.82</v>
      </c>
      <c r="L691" t="n">
        <v>34.25</v>
      </c>
      <c r="M691" t="n">
        <v>1</v>
      </c>
      <c r="N691" t="n">
        <v>130.58</v>
      </c>
      <c r="O691" t="n">
        <v>46687.5</v>
      </c>
      <c r="P691" t="n">
        <v>85.97</v>
      </c>
      <c r="Q691" t="n">
        <v>202.81</v>
      </c>
      <c r="R691" t="n">
        <v>18.57</v>
      </c>
      <c r="S691" t="n">
        <v>13.89</v>
      </c>
      <c r="T691" t="n">
        <v>670.29</v>
      </c>
      <c r="U691" t="n">
        <v>0.75</v>
      </c>
      <c r="V691" t="n">
        <v>0.76</v>
      </c>
      <c r="W691" t="n">
        <v>0.64</v>
      </c>
      <c r="X691" t="n">
        <v>0.03</v>
      </c>
      <c r="Y691" t="n">
        <v>1</v>
      </c>
      <c r="Z691" t="n">
        <v>10</v>
      </c>
    </row>
    <row r="692">
      <c r="A692" t="n">
        <v>134</v>
      </c>
      <c r="B692" t="n">
        <v>150</v>
      </c>
      <c r="C692" t="inlineStr">
        <is>
          <t xml:space="preserve">CONCLUIDO	</t>
        </is>
      </c>
      <c r="D692" t="n">
        <v>12.1449</v>
      </c>
      <c r="E692" t="n">
        <v>8.23</v>
      </c>
      <c r="F692" t="n">
        <v>5.07</v>
      </c>
      <c r="G692" t="n">
        <v>101.4</v>
      </c>
      <c r="H692" t="n">
        <v>1.63</v>
      </c>
      <c r="I692" t="n">
        <v>3</v>
      </c>
      <c r="J692" t="n">
        <v>377.36</v>
      </c>
      <c r="K692" t="n">
        <v>61.82</v>
      </c>
      <c r="L692" t="n">
        <v>34.5</v>
      </c>
      <c r="M692" t="n">
        <v>1</v>
      </c>
      <c r="N692" t="n">
        <v>131.04</v>
      </c>
      <c r="O692" t="n">
        <v>46775.73</v>
      </c>
      <c r="P692" t="n">
        <v>86.09</v>
      </c>
      <c r="Q692" t="n">
        <v>202.81</v>
      </c>
      <c r="R692" t="n">
        <v>18.64</v>
      </c>
      <c r="S692" t="n">
        <v>13.89</v>
      </c>
      <c r="T692" t="n">
        <v>705.36</v>
      </c>
      <c r="U692" t="n">
        <v>0.75</v>
      </c>
      <c r="V692" t="n">
        <v>0.76</v>
      </c>
      <c r="W692" t="n">
        <v>0.64</v>
      </c>
      <c r="X692" t="n">
        <v>0.03</v>
      </c>
      <c r="Y692" t="n">
        <v>1</v>
      </c>
      <c r="Z692" t="n">
        <v>10</v>
      </c>
    </row>
    <row r="693">
      <c r="A693" t="n">
        <v>135</v>
      </c>
      <c r="B693" t="n">
        <v>150</v>
      </c>
      <c r="C693" t="inlineStr">
        <is>
          <t xml:space="preserve">CONCLUIDO	</t>
        </is>
      </c>
      <c r="D693" t="n">
        <v>12.1429</v>
      </c>
      <c r="E693" t="n">
        <v>8.24</v>
      </c>
      <c r="F693" t="n">
        <v>5.07</v>
      </c>
      <c r="G693" t="n">
        <v>101.43</v>
      </c>
      <c r="H693" t="n">
        <v>1.64</v>
      </c>
      <c r="I693" t="n">
        <v>3</v>
      </c>
      <c r="J693" t="n">
        <v>378.08</v>
      </c>
      <c r="K693" t="n">
        <v>61.82</v>
      </c>
      <c r="L693" t="n">
        <v>34.75</v>
      </c>
      <c r="M693" t="n">
        <v>1</v>
      </c>
      <c r="N693" t="n">
        <v>131.51</v>
      </c>
      <c r="O693" t="n">
        <v>46864.14</v>
      </c>
      <c r="P693" t="n">
        <v>86.16</v>
      </c>
      <c r="Q693" t="n">
        <v>202.84</v>
      </c>
      <c r="R693" t="n">
        <v>18.68</v>
      </c>
      <c r="S693" t="n">
        <v>13.89</v>
      </c>
      <c r="T693" t="n">
        <v>725.51</v>
      </c>
      <c r="U693" t="n">
        <v>0.74</v>
      </c>
      <c r="V693" t="n">
        <v>0.76</v>
      </c>
      <c r="W693" t="n">
        <v>0.64</v>
      </c>
      <c r="X693" t="n">
        <v>0.03</v>
      </c>
      <c r="Y693" t="n">
        <v>1</v>
      </c>
      <c r="Z693" t="n">
        <v>10</v>
      </c>
    </row>
    <row r="694">
      <c r="A694" t="n">
        <v>136</v>
      </c>
      <c r="B694" t="n">
        <v>150</v>
      </c>
      <c r="C694" t="inlineStr">
        <is>
          <t xml:space="preserve">CONCLUIDO	</t>
        </is>
      </c>
      <c r="D694" t="n">
        <v>12.1392</v>
      </c>
      <c r="E694" t="n">
        <v>8.24</v>
      </c>
      <c r="F694" t="n">
        <v>5.07</v>
      </c>
      <c r="G694" t="n">
        <v>101.48</v>
      </c>
      <c r="H694" t="n">
        <v>1.65</v>
      </c>
      <c r="I694" t="n">
        <v>3</v>
      </c>
      <c r="J694" t="n">
        <v>378.8</v>
      </c>
      <c r="K694" t="n">
        <v>61.82</v>
      </c>
      <c r="L694" t="n">
        <v>35</v>
      </c>
      <c r="M694" t="n">
        <v>1</v>
      </c>
      <c r="N694" t="n">
        <v>131.98</v>
      </c>
      <c r="O694" t="n">
        <v>46952.84</v>
      </c>
      <c r="P694" t="n">
        <v>86.29000000000001</v>
      </c>
      <c r="Q694" t="n">
        <v>202.81</v>
      </c>
      <c r="R694" t="n">
        <v>18.73</v>
      </c>
      <c r="S694" t="n">
        <v>13.89</v>
      </c>
      <c r="T694" t="n">
        <v>748.99</v>
      </c>
      <c r="U694" t="n">
        <v>0.74</v>
      </c>
      <c r="V694" t="n">
        <v>0.76</v>
      </c>
      <c r="W694" t="n">
        <v>0.64</v>
      </c>
      <c r="X694" t="n">
        <v>0.04</v>
      </c>
      <c r="Y694" t="n">
        <v>1</v>
      </c>
      <c r="Z694" t="n">
        <v>10</v>
      </c>
    </row>
    <row r="695">
      <c r="A695" t="n">
        <v>137</v>
      </c>
      <c r="B695" t="n">
        <v>150</v>
      </c>
      <c r="C695" t="inlineStr">
        <is>
          <t xml:space="preserve">CONCLUIDO	</t>
        </is>
      </c>
      <c r="D695" t="n">
        <v>12.1437</v>
      </c>
      <c r="E695" t="n">
        <v>8.23</v>
      </c>
      <c r="F695" t="n">
        <v>5.07</v>
      </c>
      <c r="G695" t="n">
        <v>101.42</v>
      </c>
      <c r="H695" t="n">
        <v>1.66</v>
      </c>
      <c r="I695" t="n">
        <v>3</v>
      </c>
      <c r="J695" t="n">
        <v>379.52</v>
      </c>
      <c r="K695" t="n">
        <v>61.82</v>
      </c>
      <c r="L695" t="n">
        <v>35.25</v>
      </c>
      <c r="M695" t="n">
        <v>1</v>
      </c>
      <c r="N695" t="n">
        <v>132.45</v>
      </c>
      <c r="O695" t="n">
        <v>47041.84</v>
      </c>
      <c r="P695" t="n">
        <v>86.3</v>
      </c>
      <c r="Q695" t="n">
        <v>202.81</v>
      </c>
      <c r="R695" t="n">
        <v>18.66</v>
      </c>
      <c r="S695" t="n">
        <v>13.89</v>
      </c>
      <c r="T695" t="n">
        <v>715.5700000000001</v>
      </c>
      <c r="U695" t="n">
        <v>0.74</v>
      </c>
      <c r="V695" t="n">
        <v>0.76</v>
      </c>
      <c r="W695" t="n">
        <v>0.64</v>
      </c>
      <c r="X695" t="n">
        <v>0.03</v>
      </c>
      <c r="Y695" t="n">
        <v>1</v>
      </c>
      <c r="Z695" t="n">
        <v>10</v>
      </c>
    </row>
    <row r="696">
      <c r="A696" t="n">
        <v>138</v>
      </c>
      <c r="B696" t="n">
        <v>150</v>
      </c>
      <c r="C696" t="inlineStr">
        <is>
          <t xml:space="preserve">CONCLUIDO	</t>
        </is>
      </c>
      <c r="D696" t="n">
        <v>12.1429</v>
      </c>
      <c r="E696" t="n">
        <v>8.24</v>
      </c>
      <c r="F696" t="n">
        <v>5.07</v>
      </c>
      <c r="G696" t="n">
        <v>101.43</v>
      </c>
      <c r="H696" t="n">
        <v>1.67</v>
      </c>
      <c r="I696" t="n">
        <v>3</v>
      </c>
      <c r="J696" t="n">
        <v>380.24</v>
      </c>
      <c r="K696" t="n">
        <v>61.82</v>
      </c>
      <c r="L696" t="n">
        <v>35.5</v>
      </c>
      <c r="M696" t="n">
        <v>1</v>
      </c>
      <c r="N696" t="n">
        <v>132.92</v>
      </c>
      <c r="O696" t="n">
        <v>47131.15</v>
      </c>
      <c r="P696" t="n">
        <v>86.40000000000001</v>
      </c>
      <c r="Q696" t="n">
        <v>202.81</v>
      </c>
      <c r="R696" t="n">
        <v>18.63</v>
      </c>
      <c r="S696" t="n">
        <v>13.89</v>
      </c>
      <c r="T696" t="n">
        <v>701.75</v>
      </c>
      <c r="U696" t="n">
        <v>0.75</v>
      </c>
      <c r="V696" t="n">
        <v>0.76</v>
      </c>
      <c r="W696" t="n">
        <v>0.64</v>
      </c>
      <c r="X696" t="n">
        <v>0.03</v>
      </c>
      <c r="Y696" t="n">
        <v>1</v>
      </c>
      <c r="Z696" t="n">
        <v>10</v>
      </c>
    </row>
    <row r="697">
      <c r="A697" t="n">
        <v>139</v>
      </c>
      <c r="B697" t="n">
        <v>150</v>
      </c>
      <c r="C697" t="inlineStr">
        <is>
          <t xml:space="preserve">CONCLUIDO	</t>
        </is>
      </c>
      <c r="D697" t="n">
        <v>12.1457</v>
      </c>
      <c r="E697" t="n">
        <v>8.23</v>
      </c>
      <c r="F697" t="n">
        <v>5.07</v>
      </c>
      <c r="G697" t="n">
        <v>101.39</v>
      </c>
      <c r="H697" t="n">
        <v>1.67</v>
      </c>
      <c r="I697" t="n">
        <v>3</v>
      </c>
      <c r="J697" t="n">
        <v>380.97</v>
      </c>
      <c r="K697" t="n">
        <v>61.82</v>
      </c>
      <c r="L697" t="n">
        <v>35.75</v>
      </c>
      <c r="M697" t="n">
        <v>1</v>
      </c>
      <c r="N697" t="n">
        <v>133.4</v>
      </c>
      <c r="O697" t="n">
        <v>47220.77</v>
      </c>
      <c r="P697" t="n">
        <v>86.48</v>
      </c>
      <c r="Q697" t="n">
        <v>202.81</v>
      </c>
      <c r="R697" t="n">
        <v>18.57</v>
      </c>
      <c r="S697" t="n">
        <v>13.89</v>
      </c>
      <c r="T697" t="n">
        <v>671.41</v>
      </c>
      <c r="U697" t="n">
        <v>0.75</v>
      </c>
      <c r="V697" t="n">
        <v>0.76</v>
      </c>
      <c r="W697" t="n">
        <v>0.64</v>
      </c>
      <c r="X697" t="n">
        <v>0.03</v>
      </c>
      <c r="Y697" t="n">
        <v>1</v>
      </c>
      <c r="Z697" t="n">
        <v>10</v>
      </c>
    </row>
    <row r="698">
      <c r="A698" t="n">
        <v>140</v>
      </c>
      <c r="B698" t="n">
        <v>150</v>
      </c>
      <c r="C698" t="inlineStr">
        <is>
          <t xml:space="preserve">CONCLUIDO	</t>
        </is>
      </c>
      <c r="D698" t="n">
        <v>12.1449</v>
      </c>
      <c r="E698" t="n">
        <v>8.23</v>
      </c>
      <c r="F698" t="n">
        <v>5.07</v>
      </c>
      <c r="G698" t="n">
        <v>101.4</v>
      </c>
      <c r="H698" t="n">
        <v>1.68</v>
      </c>
      <c r="I698" t="n">
        <v>3</v>
      </c>
      <c r="J698" t="n">
        <v>381.7</v>
      </c>
      <c r="K698" t="n">
        <v>61.82</v>
      </c>
      <c r="L698" t="n">
        <v>36</v>
      </c>
      <c r="M698" t="n">
        <v>1</v>
      </c>
      <c r="N698" t="n">
        <v>133.88</v>
      </c>
      <c r="O698" t="n">
        <v>47310.69</v>
      </c>
      <c r="P698" t="n">
        <v>86.55</v>
      </c>
      <c r="Q698" t="n">
        <v>202.81</v>
      </c>
      <c r="R698" t="n">
        <v>18.64</v>
      </c>
      <c r="S698" t="n">
        <v>13.89</v>
      </c>
      <c r="T698" t="n">
        <v>703.4299999999999</v>
      </c>
      <c r="U698" t="n">
        <v>0.75</v>
      </c>
      <c r="V698" t="n">
        <v>0.76</v>
      </c>
      <c r="W698" t="n">
        <v>0.64</v>
      </c>
      <c r="X698" t="n">
        <v>0.03</v>
      </c>
      <c r="Y698" t="n">
        <v>1</v>
      </c>
      <c r="Z698" t="n">
        <v>10</v>
      </c>
    </row>
    <row r="699">
      <c r="A699" t="n">
        <v>141</v>
      </c>
      <c r="B699" t="n">
        <v>150</v>
      </c>
      <c r="C699" t="inlineStr">
        <is>
          <t xml:space="preserve">CONCLUIDO	</t>
        </is>
      </c>
      <c r="D699" t="n">
        <v>12.1392</v>
      </c>
      <c r="E699" t="n">
        <v>8.24</v>
      </c>
      <c r="F699" t="n">
        <v>5.07</v>
      </c>
      <c r="G699" t="n">
        <v>101.48</v>
      </c>
      <c r="H699" t="n">
        <v>1.69</v>
      </c>
      <c r="I699" t="n">
        <v>3</v>
      </c>
      <c r="J699" t="n">
        <v>382.43</v>
      </c>
      <c r="K699" t="n">
        <v>61.82</v>
      </c>
      <c r="L699" t="n">
        <v>36.25</v>
      </c>
      <c r="M699" t="n">
        <v>1</v>
      </c>
      <c r="N699" t="n">
        <v>134.36</v>
      </c>
      <c r="O699" t="n">
        <v>47400.92</v>
      </c>
      <c r="P699" t="n">
        <v>86.68000000000001</v>
      </c>
      <c r="Q699" t="n">
        <v>202.82</v>
      </c>
      <c r="R699" t="n">
        <v>18.72</v>
      </c>
      <c r="S699" t="n">
        <v>13.89</v>
      </c>
      <c r="T699" t="n">
        <v>743.23</v>
      </c>
      <c r="U699" t="n">
        <v>0.74</v>
      </c>
      <c r="V699" t="n">
        <v>0.76</v>
      </c>
      <c r="W699" t="n">
        <v>0.64</v>
      </c>
      <c r="X699" t="n">
        <v>0.04</v>
      </c>
      <c r="Y699" t="n">
        <v>1</v>
      </c>
      <c r="Z699" t="n">
        <v>10</v>
      </c>
    </row>
    <row r="700">
      <c r="A700" t="n">
        <v>142</v>
      </c>
      <c r="B700" t="n">
        <v>150</v>
      </c>
      <c r="C700" t="inlineStr">
        <is>
          <t xml:space="preserve">CONCLUIDO	</t>
        </is>
      </c>
      <c r="D700" t="n">
        <v>12.1392</v>
      </c>
      <c r="E700" t="n">
        <v>8.24</v>
      </c>
      <c r="F700" t="n">
        <v>5.07</v>
      </c>
      <c r="G700" t="n">
        <v>101.48</v>
      </c>
      <c r="H700" t="n">
        <v>1.7</v>
      </c>
      <c r="I700" t="n">
        <v>3</v>
      </c>
      <c r="J700" t="n">
        <v>383.17</v>
      </c>
      <c r="K700" t="n">
        <v>61.82</v>
      </c>
      <c r="L700" t="n">
        <v>36.5</v>
      </c>
      <c r="M700" t="n">
        <v>1</v>
      </c>
      <c r="N700" t="n">
        <v>134.84</v>
      </c>
      <c r="O700" t="n">
        <v>47491.48</v>
      </c>
      <c r="P700" t="n">
        <v>86.72</v>
      </c>
      <c r="Q700" t="n">
        <v>202.81</v>
      </c>
      <c r="R700" t="n">
        <v>18.67</v>
      </c>
      <c r="S700" t="n">
        <v>13.89</v>
      </c>
      <c r="T700" t="n">
        <v>720.24</v>
      </c>
      <c r="U700" t="n">
        <v>0.74</v>
      </c>
      <c r="V700" t="n">
        <v>0.76</v>
      </c>
      <c r="W700" t="n">
        <v>0.64</v>
      </c>
      <c r="X700" t="n">
        <v>0.04</v>
      </c>
      <c r="Y700" t="n">
        <v>1</v>
      </c>
      <c r="Z700" t="n">
        <v>10</v>
      </c>
    </row>
    <row r="701">
      <c r="A701" t="n">
        <v>143</v>
      </c>
      <c r="B701" t="n">
        <v>150</v>
      </c>
      <c r="C701" t="inlineStr">
        <is>
          <t xml:space="preserve">CONCLUIDO	</t>
        </is>
      </c>
      <c r="D701" t="n">
        <v>12.1462</v>
      </c>
      <c r="E701" t="n">
        <v>8.23</v>
      </c>
      <c r="F701" t="n">
        <v>5.07</v>
      </c>
      <c r="G701" t="n">
        <v>101.38</v>
      </c>
      <c r="H701" t="n">
        <v>1.71</v>
      </c>
      <c r="I701" t="n">
        <v>3</v>
      </c>
      <c r="J701" t="n">
        <v>383.9</v>
      </c>
      <c r="K701" t="n">
        <v>61.82</v>
      </c>
      <c r="L701" t="n">
        <v>36.75</v>
      </c>
      <c r="M701" t="n">
        <v>1</v>
      </c>
      <c r="N701" t="n">
        <v>135.33</v>
      </c>
      <c r="O701" t="n">
        <v>47582.35</v>
      </c>
      <c r="P701" t="n">
        <v>86.69</v>
      </c>
      <c r="Q701" t="n">
        <v>202.81</v>
      </c>
      <c r="R701" t="n">
        <v>18.61</v>
      </c>
      <c r="S701" t="n">
        <v>13.89</v>
      </c>
      <c r="T701" t="n">
        <v>689.0700000000001</v>
      </c>
      <c r="U701" t="n">
        <v>0.75</v>
      </c>
      <c r="V701" t="n">
        <v>0.76</v>
      </c>
      <c r="W701" t="n">
        <v>0.64</v>
      </c>
      <c r="X701" t="n">
        <v>0.03</v>
      </c>
      <c r="Y701" t="n">
        <v>1</v>
      </c>
      <c r="Z701" t="n">
        <v>10</v>
      </c>
    </row>
    <row r="702">
      <c r="A702" t="n">
        <v>144</v>
      </c>
      <c r="B702" t="n">
        <v>150</v>
      </c>
      <c r="C702" t="inlineStr">
        <is>
          <t xml:space="preserve">CONCLUIDO	</t>
        </is>
      </c>
      <c r="D702" t="n">
        <v>12.1429</v>
      </c>
      <c r="E702" t="n">
        <v>8.24</v>
      </c>
      <c r="F702" t="n">
        <v>5.07</v>
      </c>
      <c r="G702" t="n">
        <v>101.43</v>
      </c>
      <c r="H702" t="n">
        <v>1.72</v>
      </c>
      <c r="I702" t="n">
        <v>3</v>
      </c>
      <c r="J702" t="n">
        <v>384.64</v>
      </c>
      <c r="K702" t="n">
        <v>61.82</v>
      </c>
      <c r="L702" t="n">
        <v>37</v>
      </c>
      <c r="M702" t="n">
        <v>1</v>
      </c>
      <c r="N702" t="n">
        <v>135.82</v>
      </c>
      <c r="O702" t="n">
        <v>47673.67</v>
      </c>
      <c r="P702" t="n">
        <v>86.75</v>
      </c>
      <c r="Q702" t="n">
        <v>202.81</v>
      </c>
      <c r="R702" t="n">
        <v>18.65</v>
      </c>
      <c r="S702" t="n">
        <v>13.89</v>
      </c>
      <c r="T702" t="n">
        <v>707.59</v>
      </c>
      <c r="U702" t="n">
        <v>0.75</v>
      </c>
      <c r="V702" t="n">
        <v>0.76</v>
      </c>
      <c r="W702" t="n">
        <v>0.64</v>
      </c>
      <c r="X702" t="n">
        <v>0.03</v>
      </c>
      <c r="Y702" t="n">
        <v>1</v>
      </c>
      <c r="Z702" t="n">
        <v>10</v>
      </c>
    </row>
    <row r="703">
      <c r="A703" t="n">
        <v>145</v>
      </c>
      <c r="B703" t="n">
        <v>150</v>
      </c>
      <c r="C703" t="inlineStr">
        <is>
          <t xml:space="preserve">CONCLUIDO	</t>
        </is>
      </c>
      <c r="D703" t="n">
        <v>12.1404</v>
      </c>
      <c r="E703" t="n">
        <v>8.24</v>
      </c>
      <c r="F703" t="n">
        <v>5.07</v>
      </c>
      <c r="G703" t="n">
        <v>101.46</v>
      </c>
      <c r="H703" t="n">
        <v>1.72</v>
      </c>
      <c r="I703" t="n">
        <v>3</v>
      </c>
      <c r="J703" t="n">
        <v>385.38</v>
      </c>
      <c r="K703" t="n">
        <v>61.82</v>
      </c>
      <c r="L703" t="n">
        <v>37.25</v>
      </c>
      <c r="M703" t="n">
        <v>1</v>
      </c>
      <c r="N703" t="n">
        <v>136.31</v>
      </c>
      <c r="O703" t="n">
        <v>47765.19</v>
      </c>
      <c r="P703" t="n">
        <v>86.78</v>
      </c>
      <c r="Q703" t="n">
        <v>202.81</v>
      </c>
      <c r="R703" t="n">
        <v>18.68</v>
      </c>
      <c r="S703" t="n">
        <v>13.89</v>
      </c>
      <c r="T703" t="n">
        <v>725.1</v>
      </c>
      <c r="U703" t="n">
        <v>0.74</v>
      </c>
      <c r="V703" t="n">
        <v>0.76</v>
      </c>
      <c r="W703" t="n">
        <v>0.64</v>
      </c>
      <c r="X703" t="n">
        <v>0.04</v>
      </c>
      <c r="Y703" t="n">
        <v>1</v>
      </c>
      <c r="Z703" t="n">
        <v>10</v>
      </c>
    </row>
    <row r="704">
      <c r="A704" t="n">
        <v>146</v>
      </c>
      <c r="B704" t="n">
        <v>150</v>
      </c>
      <c r="C704" t="inlineStr">
        <is>
          <t xml:space="preserve">CONCLUIDO	</t>
        </is>
      </c>
      <c r="D704" t="n">
        <v>12.1388</v>
      </c>
      <c r="E704" t="n">
        <v>8.24</v>
      </c>
      <c r="F704" t="n">
        <v>5.07</v>
      </c>
      <c r="G704" t="n">
        <v>101.48</v>
      </c>
      <c r="H704" t="n">
        <v>1.73</v>
      </c>
      <c r="I704" t="n">
        <v>3</v>
      </c>
      <c r="J704" t="n">
        <v>386.13</v>
      </c>
      <c r="K704" t="n">
        <v>61.82</v>
      </c>
      <c r="L704" t="n">
        <v>37.5</v>
      </c>
      <c r="M704" t="n">
        <v>1</v>
      </c>
      <c r="N704" t="n">
        <v>136.81</v>
      </c>
      <c r="O704" t="n">
        <v>47857.05</v>
      </c>
      <c r="P704" t="n">
        <v>86.93000000000001</v>
      </c>
      <c r="Q704" t="n">
        <v>202.81</v>
      </c>
      <c r="R704" t="n">
        <v>18.76</v>
      </c>
      <c r="S704" t="n">
        <v>13.89</v>
      </c>
      <c r="T704" t="n">
        <v>763.72</v>
      </c>
      <c r="U704" t="n">
        <v>0.74</v>
      </c>
      <c r="V704" t="n">
        <v>0.76</v>
      </c>
      <c r="W704" t="n">
        <v>0.64</v>
      </c>
      <c r="X704" t="n">
        <v>0.04</v>
      </c>
      <c r="Y704" t="n">
        <v>1</v>
      </c>
      <c r="Z704" t="n">
        <v>10</v>
      </c>
    </row>
    <row r="705">
      <c r="A705" t="n">
        <v>147</v>
      </c>
      <c r="B705" t="n">
        <v>150</v>
      </c>
      <c r="C705" t="inlineStr">
        <is>
          <t xml:space="preserve">CONCLUIDO	</t>
        </is>
      </c>
      <c r="D705" t="n">
        <v>12.1417</v>
      </c>
      <c r="E705" t="n">
        <v>8.24</v>
      </c>
      <c r="F705" t="n">
        <v>5.07</v>
      </c>
      <c r="G705" t="n">
        <v>101.44</v>
      </c>
      <c r="H705" t="n">
        <v>1.74</v>
      </c>
      <c r="I705" t="n">
        <v>3</v>
      </c>
      <c r="J705" t="n">
        <v>386.88</v>
      </c>
      <c r="K705" t="n">
        <v>61.82</v>
      </c>
      <c r="L705" t="n">
        <v>37.75</v>
      </c>
      <c r="M705" t="n">
        <v>1</v>
      </c>
      <c r="N705" t="n">
        <v>137.31</v>
      </c>
      <c r="O705" t="n">
        <v>47949.23</v>
      </c>
      <c r="P705" t="n">
        <v>86.90000000000001</v>
      </c>
      <c r="Q705" t="n">
        <v>202.81</v>
      </c>
      <c r="R705" t="n">
        <v>18.69</v>
      </c>
      <c r="S705" t="n">
        <v>13.89</v>
      </c>
      <c r="T705" t="n">
        <v>730.48</v>
      </c>
      <c r="U705" t="n">
        <v>0.74</v>
      </c>
      <c r="V705" t="n">
        <v>0.76</v>
      </c>
      <c r="W705" t="n">
        <v>0.64</v>
      </c>
      <c r="X705" t="n">
        <v>0.03</v>
      </c>
      <c r="Y705" t="n">
        <v>1</v>
      </c>
      <c r="Z705" t="n">
        <v>10</v>
      </c>
    </row>
    <row r="706">
      <c r="A706" t="n">
        <v>148</v>
      </c>
      <c r="B706" t="n">
        <v>150</v>
      </c>
      <c r="C706" t="inlineStr">
        <is>
          <t xml:space="preserve">CONCLUIDO	</t>
        </is>
      </c>
      <c r="D706" t="n">
        <v>12.1392</v>
      </c>
      <c r="E706" t="n">
        <v>8.24</v>
      </c>
      <c r="F706" t="n">
        <v>5.07</v>
      </c>
      <c r="G706" t="n">
        <v>101.48</v>
      </c>
      <c r="H706" t="n">
        <v>1.75</v>
      </c>
      <c r="I706" t="n">
        <v>3</v>
      </c>
      <c r="J706" t="n">
        <v>387.63</v>
      </c>
      <c r="K706" t="n">
        <v>61.82</v>
      </c>
      <c r="L706" t="n">
        <v>38</v>
      </c>
      <c r="M706" t="n">
        <v>1</v>
      </c>
      <c r="N706" t="n">
        <v>137.81</v>
      </c>
      <c r="O706" t="n">
        <v>48041.76</v>
      </c>
      <c r="P706" t="n">
        <v>86.95</v>
      </c>
      <c r="Q706" t="n">
        <v>202.81</v>
      </c>
      <c r="R706" t="n">
        <v>18.72</v>
      </c>
      <c r="S706" t="n">
        <v>13.89</v>
      </c>
      <c r="T706" t="n">
        <v>742.63</v>
      </c>
      <c r="U706" t="n">
        <v>0.74</v>
      </c>
      <c r="V706" t="n">
        <v>0.76</v>
      </c>
      <c r="W706" t="n">
        <v>0.64</v>
      </c>
      <c r="X706" t="n">
        <v>0.04</v>
      </c>
      <c r="Y706" t="n">
        <v>1</v>
      </c>
      <c r="Z706" t="n">
        <v>10</v>
      </c>
    </row>
    <row r="707">
      <c r="A707" t="n">
        <v>149</v>
      </c>
      <c r="B707" t="n">
        <v>150</v>
      </c>
      <c r="C707" t="inlineStr">
        <is>
          <t xml:space="preserve">CONCLUIDO	</t>
        </is>
      </c>
      <c r="D707" t="n">
        <v>12.1376</v>
      </c>
      <c r="E707" t="n">
        <v>8.24</v>
      </c>
      <c r="F707" t="n">
        <v>5.08</v>
      </c>
      <c r="G707" t="n">
        <v>101.5</v>
      </c>
      <c r="H707" t="n">
        <v>1.76</v>
      </c>
      <c r="I707" t="n">
        <v>3</v>
      </c>
      <c r="J707" t="n">
        <v>388.38</v>
      </c>
      <c r="K707" t="n">
        <v>61.82</v>
      </c>
      <c r="L707" t="n">
        <v>38.25</v>
      </c>
      <c r="M707" t="n">
        <v>1</v>
      </c>
      <c r="N707" t="n">
        <v>138.31</v>
      </c>
      <c r="O707" t="n">
        <v>48134.63</v>
      </c>
      <c r="P707" t="n">
        <v>87.09</v>
      </c>
      <c r="Q707" t="n">
        <v>202.81</v>
      </c>
      <c r="R707" t="n">
        <v>18.78</v>
      </c>
      <c r="S707" t="n">
        <v>13.89</v>
      </c>
      <c r="T707" t="n">
        <v>772.4299999999999</v>
      </c>
      <c r="U707" t="n">
        <v>0.74</v>
      </c>
      <c r="V707" t="n">
        <v>0.76</v>
      </c>
      <c r="W707" t="n">
        <v>0.64</v>
      </c>
      <c r="X707" t="n">
        <v>0.04</v>
      </c>
      <c r="Y707" t="n">
        <v>1</v>
      </c>
      <c r="Z707" t="n">
        <v>10</v>
      </c>
    </row>
    <row r="708">
      <c r="A708" t="n">
        <v>150</v>
      </c>
      <c r="B708" t="n">
        <v>150</v>
      </c>
      <c r="C708" t="inlineStr">
        <is>
          <t xml:space="preserve">CONCLUIDO	</t>
        </is>
      </c>
      <c r="D708" t="n">
        <v>12.1367</v>
      </c>
      <c r="E708" t="n">
        <v>8.24</v>
      </c>
      <c r="F708" t="n">
        <v>5.08</v>
      </c>
      <c r="G708" t="n">
        <v>101.51</v>
      </c>
      <c r="H708" t="n">
        <v>1.76</v>
      </c>
      <c r="I708" t="n">
        <v>3</v>
      </c>
      <c r="J708" t="n">
        <v>389.14</v>
      </c>
      <c r="K708" t="n">
        <v>61.82</v>
      </c>
      <c r="L708" t="n">
        <v>38.5</v>
      </c>
      <c r="M708" t="n">
        <v>1</v>
      </c>
      <c r="N708" t="n">
        <v>138.81</v>
      </c>
      <c r="O708" t="n">
        <v>48227.84</v>
      </c>
      <c r="P708" t="n">
        <v>87.17</v>
      </c>
      <c r="Q708" t="n">
        <v>202.81</v>
      </c>
      <c r="R708" t="n">
        <v>18.82</v>
      </c>
      <c r="S708" t="n">
        <v>13.89</v>
      </c>
      <c r="T708" t="n">
        <v>792.66</v>
      </c>
      <c r="U708" t="n">
        <v>0.74</v>
      </c>
      <c r="V708" t="n">
        <v>0.76</v>
      </c>
      <c r="W708" t="n">
        <v>0.64</v>
      </c>
      <c r="X708" t="n">
        <v>0.04</v>
      </c>
      <c r="Y708" t="n">
        <v>1</v>
      </c>
      <c r="Z708" t="n">
        <v>10</v>
      </c>
    </row>
    <row r="709">
      <c r="A709" t="n">
        <v>151</v>
      </c>
      <c r="B709" t="n">
        <v>150</v>
      </c>
      <c r="C709" t="inlineStr">
        <is>
          <t xml:space="preserve">CONCLUIDO	</t>
        </is>
      </c>
      <c r="D709" t="n">
        <v>12.1367</v>
      </c>
      <c r="E709" t="n">
        <v>8.24</v>
      </c>
      <c r="F709" t="n">
        <v>5.08</v>
      </c>
      <c r="G709" t="n">
        <v>101.51</v>
      </c>
      <c r="H709" t="n">
        <v>1.77</v>
      </c>
      <c r="I709" t="n">
        <v>3</v>
      </c>
      <c r="J709" t="n">
        <v>389.89</v>
      </c>
      <c r="K709" t="n">
        <v>61.82</v>
      </c>
      <c r="L709" t="n">
        <v>38.75</v>
      </c>
      <c r="M709" t="n">
        <v>1</v>
      </c>
      <c r="N709" t="n">
        <v>139.32</v>
      </c>
      <c r="O709" t="n">
        <v>48321.4</v>
      </c>
      <c r="P709" t="n">
        <v>87.3</v>
      </c>
      <c r="Q709" t="n">
        <v>202.81</v>
      </c>
      <c r="R709" t="n">
        <v>18.84</v>
      </c>
      <c r="S709" t="n">
        <v>13.89</v>
      </c>
      <c r="T709" t="n">
        <v>804.1900000000001</v>
      </c>
      <c r="U709" t="n">
        <v>0.74</v>
      </c>
      <c r="V709" t="n">
        <v>0.76</v>
      </c>
      <c r="W709" t="n">
        <v>0.64</v>
      </c>
      <c r="X709" t="n">
        <v>0.04</v>
      </c>
      <c r="Y709" t="n">
        <v>1</v>
      </c>
      <c r="Z709" t="n">
        <v>10</v>
      </c>
    </row>
    <row r="710">
      <c r="A710" t="n">
        <v>152</v>
      </c>
      <c r="B710" t="n">
        <v>150</v>
      </c>
      <c r="C710" t="inlineStr">
        <is>
          <t xml:space="preserve">CONCLUIDO	</t>
        </is>
      </c>
      <c r="D710" t="n">
        <v>12.1404</v>
      </c>
      <c r="E710" t="n">
        <v>8.24</v>
      </c>
      <c r="F710" t="n">
        <v>5.07</v>
      </c>
      <c r="G710" t="n">
        <v>101.46</v>
      </c>
      <c r="H710" t="n">
        <v>1.78</v>
      </c>
      <c r="I710" t="n">
        <v>3</v>
      </c>
      <c r="J710" t="n">
        <v>390.66</v>
      </c>
      <c r="K710" t="n">
        <v>61.82</v>
      </c>
      <c r="L710" t="n">
        <v>39</v>
      </c>
      <c r="M710" t="n">
        <v>1</v>
      </c>
      <c r="N710" t="n">
        <v>139.83</v>
      </c>
      <c r="O710" t="n">
        <v>48415.31</v>
      </c>
      <c r="P710" t="n">
        <v>87.29000000000001</v>
      </c>
      <c r="Q710" t="n">
        <v>202.81</v>
      </c>
      <c r="R710" t="n">
        <v>18.73</v>
      </c>
      <c r="S710" t="n">
        <v>13.89</v>
      </c>
      <c r="T710" t="n">
        <v>750.08</v>
      </c>
      <c r="U710" t="n">
        <v>0.74</v>
      </c>
      <c r="V710" t="n">
        <v>0.76</v>
      </c>
      <c r="W710" t="n">
        <v>0.64</v>
      </c>
      <c r="X710" t="n">
        <v>0.04</v>
      </c>
      <c r="Y710" t="n">
        <v>1</v>
      </c>
      <c r="Z710" t="n">
        <v>10</v>
      </c>
    </row>
    <row r="711">
      <c r="A711" t="n">
        <v>153</v>
      </c>
      <c r="B711" t="n">
        <v>150</v>
      </c>
      <c r="C711" t="inlineStr">
        <is>
          <t xml:space="preserve">CONCLUIDO	</t>
        </is>
      </c>
      <c r="D711" t="n">
        <v>12.1412</v>
      </c>
      <c r="E711" t="n">
        <v>8.24</v>
      </c>
      <c r="F711" t="n">
        <v>5.07</v>
      </c>
      <c r="G711" t="n">
        <v>101.45</v>
      </c>
      <c r="H711" t="n">
        <v>1.79</v>
      </c>
      <c r="I711" t="n">
        <v>3</v>
      </c>
      <c r="J711" t="n">
        <v>391.42</v>
      </c>
      <c r="K711" t="n">
        <v>61.82</v>
      </c>
      <c r="L711" t="n">
        <v>39.25</v>
      </c>
      <c r="M711" t="n">
        <v>1</v>
      </c>
      <c r="N711" t="n">
        <v>140.35</v>
      </c>
      <c r="O711" t="n">
        <v>48509.7</v>
      </c>
      <c r="P711" t="n">
        <v>87.28</v>
      </c>
      <c r="Q711" t="n">
        <v>202.81</v>
      </c>
      <c r="R711" t="n">
        <v>18.72</v>
      </c>
      <c r="S711" t="n">
        <v>13.89</v>
      </c>
      <c r="T711" t="n">
        <v>744.62</v>
      </c>
      <c r="U711" t="n">
        <v>0.74</v>
      </c>
      <c r="V711" t="n">
        <v>0.76</v>
      </c>
      <c r="W711" t="n">
        <v>0.64</v>
      </c>
      <c r="X711" t="n">
        <v>0.03</v>
      </c>
      <c r="Y711" t="n">
        <v>1</v>
      </c>
      <c r="Z711" t="n">
        <v>10</v>
      </c>
    </row>
    <row r="712">
      <c r="A712" t="n">
        <v>154</v>
      </c>
      <c r="B712" t="n">
        <v>150</v>
      </c>
      <c r="C712" t="inlineStr">
        <is>
          <t xml:space="preserve">CONCLUIDO	</t>
        </is>
      </c>
      <c r="D712" t="n">
        <v>12.1347</v>
      </c>
      <c r="E712" t="n">
        <v>8.24</v>
      </c>
      <c r="F712" t="n">
        <v>5.08</v>
      </c>
      <c r="G712" t="n">
        <v>101.54</v>
      </c>
      <c r="H712" t="n">
        <v>1.8</v>
      </c>
      <c r="I712" t="n">
        <v>3</v>
      </c>
      <c r="J712" t="n">
        <v>392.19</v>
      </c>
      <c r="K712" t="n">
        <v>61.82</v>
      </c>
      <c r="L712" t="n">
        <v>39.5</v>
      </c>
      <c r="M712" t="n">
        <v>1</v>
      </c>
      <c r="N712" t="n">
        <v>140.87</v>
      </c>
      <c r="O712" t="n">
        <v>48604.33</v>
      </c>
      <c r="P712" t="n">
        <v>87.41</v>
      </c>
      <c r="Q712" t="n">
        <v>202.81</v>
      </c>
      <c r="R712" t="n">
        <v>18.78</v>
      </c>
      <c r="S712" t="n">
        <v>13.89</v>
      </c>
      <c r="T712" t="n">
        <v>773.8099999999999</v>
      </c>
      <c r="U712" t="n">
        <v>0.74</v>
      </c>
      <c r="V712" t="n">
        <v>0.76</v>
      </c>
      <c r="W712" t="n">
        <v>0.64</v>
      </c>
      <c r="X712" t="n">
        <v>0.04</v>
      </c>
      <c r="Y712" t="n">
        <v>1</v>
      </c>
      <c r="Z712" t="n">
        <v>10</v>
      </c>
    </row>
    <row r="713">
      <c r="A713" t="n">
        <v>155</v>
      </c>
      <c r="B713" t="n">
        <v>150</v>
      </c>
      <c r="C713" t="inlineStr">
        <is>
          <t xml:space="preserve">CONCLUIDO	</t>
        </is>
      </c>
      <c r="D713" t="n">
        <v>12.1355</v>
      </c>
      <c r="E713" t="n">
        <v>8.24</v>
      </c>
      <c r="F713" t="n">
        <v>5.08</v>
      </c>
      <c r="G713" t="n">
        <v>101.53</v>
      </c>
      <c r="H713" t="n">
        <v>1.8</v>
      </c>
      <c r="I713" t="n">
        <v>3</v>
      </c>
      <c r="J713" t="n">
        <v>392.96</v>
      </c>
      <c r="K713" t="n">
        <v>61.82</v>
      </c>
      <c r="L713" t="n">
        <v>39.75</v>
      </c>
      <c r="M713" t="n">
        <v>1</v>
      </c>
      <c r="N713" t="n">
        <v>141.39</v>
      </c>
      <c r="O713" t="n">
        <v>48699.33</v>
      </c>
      <c r="P713" t="n">
        <v>87.42</v>
      </c>
      <c r="Q713" t="n">
        <v>202.81</v>
      </c>
      <c r="R713" t="n">
        <v>18.82</v>
      </c>
      <c r="S713" t="n">
        <v>13.89</v>
      </c>
      <c r="T713" t="n">
        <v>793.1</v>
      </c>
      <c r="U713" t="n">
        <v>0.74</v>
      </c>
      <c r="V713" t="n">
        <v>0.76</v>
      </c>
      <c r="W713" t="n">
        <v>0.64</v>
      </c>
      <c r="X713" t="n">
        <v>0.04</v>
      </c>
      <c r="Y713" t="n">
        <v>1</v>
      </c>
      <c r="Z713" t="n">
        <v>10</v>
      </c>
    </row>
    <row r="714">
      <c r="A714" t="n">
        <v>156</v>
      </c>
      <c r="B714" t="n">
        <v>150</v>
      </c>
      <c r="C714" t="inlineStr">
        <is>
          <t xml:space="preserve">CONCLUIDO	</t>
        </is>
      </c>
      <c r="D714" t="n">
        <v>12.1343</v>
      </c>
      <c r="E714" t="n">
        <v>8.24</v>
      </c>
      <c r="F714" t="n">
        <v>5.08</v>
      </c>
      <c r="G714" t="n">
        <v>101.54</v>
      </c>
      <c r="H714" t="n">
        <v>1.81</v>
      </c>
      <c r="I714" t="n">
        <v>3</v>
      </c>
      <c r="J714" t="n">
        <v>393.73</v>
      </c>
      <c r="K714" t="n">
        <v>61.82</v>
      </c>
      <c r="L714" t="n">
        <v>40</v>
      </c>
      <c r="M714" t="n">
        <v>1</v>
      </c>
      <c r="N714" t="n">
        <v>141.91</v>
      </c>
      <c r="O714" t="n">
        <v>48794.7</v>
      </c>
      <c r="P714" t="n">
        <v>87.44</v>
      </c>
      <c r="Q714" t="n">
        <v>202.81</v>
      </c>
      <c r="R714" t="n">
        <v>18.86</v>
      </c>
      <c r="S714" t="n">
        <v>13.89</v>
      </c>
      <c r="T714" t="n">
        <v>817.1</v>
      </c>
      <c r="U714" t="n">
        <v>0.74</v>
      </c>
      <c r="V714" t="n">
        <v>0.76</v>
      </c>
      <c r="W714" t="n">
        <v>0.64</v>
      </c>
      <c r="X714" t="n">
        <v>0.04</v>
      </c>
      <c r="Y714" t="n">
        <v>1</v>
      </c>
      <c r="Z714" t="n">
        <v>10</v>
      </c>
    </row>
    <row r="715">
      <c r="A715" t="n">
        <v>0</v>
      </c>
      <c r="B715" t="n">
        <v>10</v>
      </c>
      <c r="C715" t="inlineStr">
        <is>
          <t xml:space="preserve">CONCLUIDO	</t>
        </is>
      </c>
      <c r="D715" t="n">
        <v>13.5639</v>
      </c>
      <c r="E715" t="n">
        <v>7.37</v>
      </c>
      <c r="F715" t="n">
        <v>5.48</v>
      </c>
      <c r="G715" t="n">
        <v>14.95</v>
      </c>
      <c r="H715" t="n">
        <v>0.64</v>
      </c>
      <c r="I715" t="n">
        <v>22</v>
      </c>
      <c r="J715" t="n">
        <v>26.11</v>
      </c>
      <c r="K715" t="n">
        <v>12.1</v>
      </c>
      <c r="L715" t="n">
        <v>1</v>
      </c>
      <c r="M715" t="n">
        <v>0</v>
      </c>
      <c r="N715" t="n">
        <v>3.01</v>
      </c>
      <c r="O715" t="n">
        <v>3454.41</v>
      </c>
      <c r="P715" t="n">
        <v>15.84</v>
      </c>
      <c r="Q715" t="n">
        <v>202.83</v>
      </c>
      <c r="R715" t="n">
        <v>30.56</v>
      </c>
      <c r="S715" t="n">
        <v>13.89</v>
      </c>
      <c r="T715" t="n">
        <v>6571.14</v>
      </c>
      <c r="U715" t="n">
        <v>0.45</v>
      </c>
      <c r="V715" t="n">
        <v>0.71</v>
      </c>
      <c r="W715" t="n">
        <v>0.7</v>
      </c>
      <c r="X715" t="n">
        <v>0.44</v>
      </c>
      <c r="Y715" t="n">
        <v>1</v>
      </c>
      <c r="Z715" t="n">
        <v>10</v>
      </c>
    </row>
    <row r="716">
      <c r="A716" t="n">
        <v>0</v>
      </c>
      <c r="B716" t="n">
        <v>45</v>
      </c>
      <c r="C716" t="inlineStr">
        <is>
          <t xml:space="preserve">CONCLUIDO	</t>
        </is>
      </c>
      <c r="D716" t="n">
        <v>11.7069</v>
      </c>
      <c r="E716" t="n">
        <v>8.539999999999999</v>
      </c>
      <c r="F716" t="n">
        <v>5.77</v>
      </c>
      <c r="G716" t="n">
        <v>9.109999999999999</v>
      </c>
      <c r="H716" t="n">
        <v>0.18</v>
      </c>
      <c r="I716" t="n">
        <v>38</v>
      </c>
      <c r="J716" t="n">
        <v>98.70999999999999</v>
      </c>
      <c r="K716" t="n">
        <v>39.72</v>
      </c>
      <c r="L716" t="n">
        <v>1</v>
      </c>
      <c r="M716" t="n">
        <v>36</v>
      </c>
      <c r="N716" t="n">
        <v>12.99</v>
      </c>
      <c r="O716" t="n">
        <v>12407.75</v>
      </c>
      <c r="P716" t="n">
        <v>50.71</v>
      </c>
      <c r="Q716" t="n">
        <v>202.84</v>
      </c>
      <c r="R716" t="n">
        <v>40.48</v>
      </c>
      <c r="S716" t="n">
        <v>13.89</v>
      </c>
      <c r="T716" t="n">
        <v>11449.9</v>
      </c>
      <c r="U716" t="n">
        <v>0.34</v>
      </c>
      <c r="V716" t="n">
        <v>0.67</v>
      </c>
      <c r="W716" t="n">
        <v>0.7</v>
      </c>
      <c r="X716" t="n">
        <v>0.73</v>
      </c>
      <c r="Y716" t="n">
        <v>1</v>
      </c>
      <c r="Z716" t="n">
        <v>10</v>
      </c>
    </row>
    <row r="717">
      <c r="A717" t="n">
        <v>1</v>
      </c>
      <c r="B717" t="n">
        <v>45</v>
      </c>
      <c r="C717" t="inlineStr">
        <is>
          <t xml:space="preserve">CONCLUIDO	</t>
        </is>
      </c>
      <c r="D717" t="n">
        <v>12.1228</v>
      </c>
      <c r="E717" t="n">
        <v>8.25</v>
      </c>
      <c r="F717" t="n">
        <v>5.64</v>
      </c>
      <c r="G717" t="n">
        <v>11.29</v>
      </c>
      <c r="H717" t="n">
        <v>0.22</v>
      </c>
      <c r="I717" t="n">
        <v>30</v>
      </c>
      <c r="J717" t="n">
        <v>99.02</v>
      </c>
      <c r="K717" t="n">
        <v>39.72</v>
      </c>
      <c r="L717" t="n">
        <v>1.25</v>
      </c>
      <c r="M717" t="n">
        <v>28</v>
      </c>
      <c r="N717" t="n">
        <v>13.05</v>
      </c>
      <c r="O717" t="n">
        <v>12446.14</v>
      </c>
      <c r="P717" t="n">
        <v>49.16</v>
      </c>
      <c r="Q717" t="n">
        <v>202.86</v>
      </c>
      <c r="R717" t="n">
        <v>36.49</v>
      </c>
      <c r="S717" t="n">
        <v>13.89</v>
      </c>
      <c r="T717" t="n">
        <v>9494.120000000001</v>
      </c>
      <c r="U717" t="n">
        <v>0.38</v>
      </c>
      <c r="V717" t="n">
        <v>0.6899999999999999</v>
      </c>
      <c r="W717" t="n">
        <v>0.6899999999999999</v>
      </c>
      <c r="X717" t="n">
        <v>0.61</v>
      </c>
      <c r="Y717" t="n">
        <v>1</v>
      </c>
      <c r="Z717" t="n">
        <v>10</v>
      </c>
    </row>
    <row r="718">
      <c r="A718" t="n">
        <v>2</v>
      </c>
      <c r="B718" t="n">
        <v>45</v>
      </c>
      <c r="C718" t="inlineStr">
        <is>
          <t xml:space="preserve">CONCLUIDO	</t>
        </is>
      </c>
      <c r="D718" t="n">
        <v>12.523</v>
      </c>
      <c r="E718" t="n">
        <v>7.99</v>
      </c>
      <c r="F718" t="n">
        <v>5.5</v>
      </c>
      <c r="G718" t="n">
        <v>13.76</v>
      </c>
      <c r="H718" t="n">
        <v>0.27</v>
      </c>
      <c r="I718" t="n">
        <v>24</v>
      </c>
      <c r="J718" t="n">
        <v>99.33</v>
      </c>
      <c r="K718" t="n">
        <v>39.72</v>
      </c>
      <c r="L718" t="n">
        <v>1.5</v>
      </c>
      <c r="M718" t="n">
        <v>22</v>
      </c>
      <c r="N718" t="n">
        <v>13.11</v>
      </c>
      <c r="O718" t="n">
        <v>12484.55</v>
      </c>
      <c r="P718" t="n">
        <v>47.44</v>
      </c>
      <c r="Q718" t="n">
        <v>202.82</v>
      </c>
      <c r="R718" t="n">
        <v>32.03</v>
      </c>
      <c r="S718" t="n">
        <v>13.89</v>
      </c>
      <c r="T718" t="n">
        <v>7294.96</v>
      </c>
      <c r="U718" t="n">
        <v>0.43</v>
      </c>
      <c r="V718" t="n">
        <v>0.7</v>
      </c>
      <c r="W718" t="n">
        <v>0.68</v>
      </c>
      <c r="X718" t="n">
        <v>0.47</v>
      </c>
      <c r="Y718" t="n">
        <v>1</v>
      </c>
      <c r="Z718" t="n">
        <v>10</v>
      </c>
    </row>
    <row r="719">
      <c r="A719" t="n">
        <v>3</v>
      </c>
      <c r="B719" t="n">
        <v>45</v>
      </c>
      <c r="C719" t="inlineStr">
        <is>
          <t xml:space="preserve">CONCLUIDO	</t>
        </is>
      </c>
      <c r="D719" t="n">
        <v>12.7777</v>
      </c>
      <c r="E719" t="n">
        <v>7.83</v>
      </c>
      <c r="F719" t="n">
        <v>5.43</v>
      </c>
      <c r="G719" t="n">
        <v>16.28</v>
      </c>
      <c r="H719" t="n">
        <v>0.31</v>
      </c>
      <c r="I719" t="n">
        <v>20</v>
      </c>
      <c r="J719" t="n">
        <v>99.64</v>
      </c>
      <c r="K719" t="n">
        <v>39.72</v>
      </c>
      <c r="L719" t="n">
        <v>1.75</v>
      </c>
      <c r="M719" t="n">
        <v>18</v>
      </c>
      <c r="N719" t="n">
        <v>13.18</v>
      </c>
      <c r="O719" t="n">
        <v>12522.99</v>
      </c>
      <c r="P719" t="n">
        <v>46.37</v>
      </c>
      <c r="Q719" t="n">
        <v>202.82</v>
      </c>
      <c r="R719" t="n">
        <v>29.75</v>
      </c>
      <c r="S719" t="n">
        <v>13.89</v>
      </c>
      <c r="T719" t="n">
        <v>6176.56</v>
      </c>
      <c r="U719" t="n">
        <v>0.47</v>
      </c>
      <c r="V719" t="n">
        <v>0.71</v>
      </c>
      <c r="W719" t="n">
        <v>0.67</v>
      </c>
      <c r="X719" t="n">
        <v>0.39</v>
      </c>
      <c r="Y719" t="n">
        <v>1</v>
      </c>
      <c r="Z719" t="n">
        <v>10</v>
      </c>
    </row>
    <row r="720">
      <c r="A720" t="n">
        <v>4</v>
      </c>
      <c r="B720" t="n">
        <v>45</v>
      </c>
      <c r="C720" t="inlineStr">
        <is>
          <t xml:space="preserve">CONCLUIDO	</t>
        </is>
      </c>
      <c r="D720" t="n">
        <v>12.9227</v>
      </c>
      <c r="E720" t="n">
        <v>7.74</v>
      </c>
      <c r="F720" t="n">
        <v>5.38</v>
      </c>
      <c r="G720" t="n">
        <v>17.93</v>
      </c>
      <c r="H720" t="n">
        <v>0.35</v>
      </c>
      <c r="I720" t="n">
        <v>18</v>
      </c>
      <c r="J720" t="n">
        <v>99.95</v>
      </c>
      <c r="K720" t="n">
        <v>39.72</v>
      </c>
      <c r="L720" t="n">
        <v>2</v>
      </c>
      <c r="M720" t="n">
        <v>16</v>
      </c>
      <c r="N720" t="n">
        <v>13.24</v>
      </c>
      <c r="O720" t="n">
        <v>12561.45</v>
      </c>
      <c r="P720" t="n">
        <v>45.58</v>
      </c>
      <c r="Q720" t="n">
        <v>202.81</v>
      </c>
      <c r="R720" t="n">
        <v>28.33</v>
      </c>
      <c r="S720" t="n">
        <v>13.89</v>
      </c>
      <c r="T720" t="n">
        <v>5473.55</v>
      </c>
      <c r="U720" t="n">
        <v>0.49</v>
      </c>
      <c r="V720" t="n">
        <v>0.72</v>
      </c>
      <c r="W720" t="n">
        <v>0.66</v>
      </c>
      <c r="X720" t="n">
        <v>0.34</v>
      </c>
      <c r="Y720" t="n">
        <v>1</v>
      </c>
      <c r="Z720" t="n">
        <v>10</v>
      </c>
    </row>
    <row r="721">
      <c r="A721" t="n">
        <v>5</v>
      </c>
      <c r="B721" t="n">
        <v>45</v>
      </c>
      <c r="C721" t="inlineStr">
        <is>
          <t xml:space="preserve">CONCLUIDO	</t>
        </is>
      </c>
      <c r="D721" t="n">
        <v>13.0506</v>
      </c>
      <c r="E721" t="n">
        <v>7.66</v>
      </c>
      <c r="F721" t="n">
        <v>5.35</v>
      </c>
      <c r="G721" t="n">
        <v>20.05</v>
      </c>
      <c r="H721" t="n">
        <v>0.39</v>
      </c>
      <c r="I721" t="n">
        <v>16</v>
      </c>
      <c r="J721" t="n">
        <v>100.27</v>
      </c>
      <c r="K721" t="n">
        <v>39.72</v>
      </c>
      <c r="L721" t="n">
        <v>2.25</v>
      </c>
      <c r="M721" t="n">
        <v>14</v>
      </c>
      <c r="N721" t="n">
        <v>13.3</v>
      </c>
      <c r="O721" t="n">
        <v>12599.94</v>
      </c>
      <c r="P721" t="n">
        <v>44.79</v>
      </c>
      <c r="Q721" t="n">
        <v>202.86</v>
      </c>
      <c r="R721" t="n">
        <v>27.08</v>
      </c>
      <c r="S721" t="n">
        <v>13.89</v>
      </c>
      <c r="T721" t="n">
        <v>4859.01</v>
      </c>
      <c r="U721" t="n">
        <v>0.51</v>
      </c>
      <c r="V721" t="n">
        <v>0.72</v>
      </c>
      <c r="W721" t="n">
        <v>0.67</v>
      </c>
      <c r="X721" t="n">
        <v>0.31</v>
      </c>
      <c r="Y721" t="n">
        <v>1</v>
      </c>
      <c r="Z721" t="n">
        <v>10</v>
      </c>
    </row>
    <row r="722">
      <c r="A722" t="n">
        <v>6</v>
      </c>
      <c r="B722" t="n">
        <v>45</v>
      </c>
      <c r="C722" t="inlineStr">
        <is>
          <t xml:space="preserve">CONCLUIDO	</t>
        </is>
      </c>
      <c r="D722" t="n">
        <v>13.1989</v>
      </c>
      <c r="E722" t="n">
        <v>7.58</v>
      </c>
      <c r="F722" t="n">
        <v>5.3</v>
      </c>
      <c r="G722" t="n">
        <v>22.72</v>
      </c>
      <c r="H722" t="n">
        <v>0.44</v>
      </c>
      <c r="I722" t="n">
        <v>14</v>
      </c>
      <c r="J722" t="n">
        <v>100.58</v>
      </c>
      <c r="K722" t="n">
        <v>39.72</v>
      </c>
      <c r="L722" t="n">
        <v>2.5</v>
      </c>
      <c r="M722" t="n">
        <v>12</v>
      </c>
      <c r="N722" t="n">
        <v>13.36</v>
      </c>
      <c r="O722" t="n">
        <v>12638.45</v>
      </c>
      <c r="P722" t="n">
        <v>44.1</v>
      </c>
      <c r="Q722" t="n">
        <v>202.93</v>
      </c>
      <c r="R722" t="n">
        <v>25.79</v>
      </c>
      <c r="S722" t="n">
        <v>13.89</v>
      </c>
      <c r="T722" t="n">
        <v>4225</v>
      </c>
      <c r="U722" t="n">
        <v>0.54</v>
      </c>
      <c r="V722" t="n">
        <v>0.73</v>
      </c>
      <c r="W722" t="n">
        <v>0.66</v>
      </c>
      <c r="X722" t="n">
        <v>0.26</v>
      </c>
      <c r="Y722" t="n">
        <v>1</v>
      </c>
      <c r="Z722" t="n">
        <v>10</v>
      </c>
    </row>
    <row r="723">
      <c r="A723" t="n">
        <v>7</v>
      </c>
      <c r="B723" t="n">
        <v>45</v>
      </c>
      <c r="C723" t="inlineStr">
        <is>
          <t xml:space="preserve">CONCLUIDO	</t>
        </is>
      </c>
      <c r="D723" t="n">
        <v>13.2836</v>
      </c>
      <c r="E723" t="n">
        <v>7.53</v>
      </c>
      <c r="F723" t="n">
        <v>5.27</v>
      </c>
      <c r="G723" t="n">
        <v>24.34</v>
      </c>
      <c r="H723" t="n">
        <v>0.48</v>
      </c>
      <c r="I723" t="n">
        <v>13</v>
      </c>
      <c r="J723" t="n">
        <v>100.89</v>
      </c>
      <c r="K723" t="n">
        <v>39.72</v>
      </c>
      <c r="L723" t="n">
        <v>2.75</v>
      </c>
      <c r="M723" t="n">
        <v>11</v>
      </c>
      <c r="N723" t="n">
        <v>13.42</v>
      </c>
      <c r="O723" t="n">
        <v>12676.98</v>
      </c>
      <c r="P723" t="n">
        <v>43.43</v>
      </c>
      <c r="Q723" t="n">
        <v>202.81</v>
      </c>
      <c r="R723" t="n">
        <v>24.92</v>
      </c>
      <c r="S723" t="n">
        <v>13.89</v>
      </c>
      <c r="T723" t="n">
        <v>3794.98</v>
      </c>
      <c r="U723" t="n">
        <v>0.5600000000000001</v>
      </c>
      <c r="V723" t="n">
        <v>0.73</v>
      </c>
      <c r="W723" t="n">
        <v>0.66</v>
      </c>
      <c r="X723" t="n">
        <v>0.23</v>
      </c>
      <c r="Y723" t="n">
        <v>1</v>
      </c>
      <c r="Z723" t="n">
        <v>10</v>
      </c>
    </row>
    <row r="724">
      <c r="A724" t="n">
        <v>8</v>
      </c>
      <c r="B724" t="n">
        <v>45</v>
      </c>
      <c r="C724" t="inlineStr">
        <is>
          <t xml:space="preserve">CONCLUIDO	</t>
        </is>
      </c>
      <c r="D724" t="n">
        <v>13.3373</v>
      </c>
      <c r="E724" t="n">
        <v>7.5</v>
      </c>
      <c r="F724" t="n">
        <v>5.26</v>
      </c>
      <c r="G724" t="n">
        <v>26.32</v>
      </c>
      <c r="H724" t="n">
        <v>0.52</v>
      </c>
      <c r="I724" t="n">
        <v>12</v>
      </c>
      <c r="J724" t="n">
        <v>101.2</v>
      </c>
      <c r="K724" t="n">
        <v>39.72</v>
      </c>
      <c r="L724" t="n">
        <v>3</v>
      </c>
      <c r="M724" t="n">
        <v>10</v>
      </c>
      <c r="N724" t="n">
        <v>13.49</v>
      </c>
      <c r="O724" t="n">
        <v>12715.54</v>
      </c>
      <c r="P724" t="n">
        <v>43.03</v>
      </c>
      <c r="Q724" t="n">
        <v>202.83</v>
      </c>
      <c r="R724" t="n">
        <v>24.73</v>
      </c>
      <c r="S724" t="n">
        <v>13.89</v>
      </c>
      <c r="T724" t="n">
        <v>3702.95</v>
      </c>
      <c r="U724" t="n">
        <v>0.5600000000000001</v>
      </c>
      <c r="V724" t="n">
        <v>0.74</v>
      </c>
      <c r="W724" t="n">
        <v>0.65</v>
      </c>
      <c r="X724" t="n">
        <v>0.22</v>
      </c>
      <c r="Y724" t="n">
        <v>1</v>
      </c>
      <c r="Z724" t="n">
        <v>10</v>
      </c>
    </row>
    <row r="725">
      <c r="A725" t="n">
        <v>9</v>
      </c>
      <c r="B725" t="n">
        <v>45</v>
      </c>
      <c r="C725" t="inlineStr">
        <is>
          <t xml:space="preserve">CONCLUIDO	</t>
        </is>
      </c>
      <c r="D725" t="n">
        <v>13.4013</v>
      </c>
      <c r="E725" t="n">
        <v>7.46</v>
      </c>
      <c r="F725" t="n">
        <v>5.25</v>
      </c>
      <c r="G725" t="n">
        <v>28.62</v>
      </c>
      <c r="H725" t="n">
        <v>0.5600000000000001</v>
      </c>
      <c r="I725" t="n">
        <v>11</v>
      </c>
      <c r="J725" t="n">
        <v>101.52</v>
      </c>
      <c r="K725" t="n">
        <v>39.72</v>
      </c>
      <c r="L725" t="n">
        <v>3.25</v>
      </c>
      <c r="M725" t="n">
        <v>9</v>
      </c>
      <c r="N725" t="n">
        <v>13.55</v>
      </c>
      <c r="O725" t="n">
        <v>12754.13</v>
      </c>
      <c r="P725" t="n">
        <v>42.45</v>
      </c>
      <c r="Q725" t="n">
        <v>202.84</v>
      </c>
      <c r="R725" t="n">
        <v>24.11</v>
      </c>
      <c r="S725" t="n">
        <v>13.89</v>
      </c>
      <c r="T725" t="n">
        <v>3399.45</v>
      </c>
      <c r="U725" t="n">
        <v>0.58</v>
      </c>
      <c r="V725" t="n">
        <v>0.74</v>
      </c>
      <c r="W725" t="n">
        <v>0.66</v>
      </c>
      <c r="X725" t="n">
        <v>0.21</v>
      </c>
      <c r="Y725" t="n">
        <v>1</v>
      </c>
      <c r="Z725" t="n">
        <v>10</v>
      </c>
    </row>
    <row r="726">
      <c r="A726" t="n">
        <v>10</v>
      </c>
      <c r="B726" t="n">
        <v>45</v>
      </c>
      <c r="C726" t="inlineStr">
        <is>
          <t xml:space="preserve">CONCLUIDO	</t>
        </is>
      </c>
      <c r="D726" t="n">
        <v>13.5039</v>
      </c>
      <c r="E726" t="n">
        <v>7.41</v>
      </c>
      <c r="F726" t="n">
        <v>5.21</v>
      </c>
      <c r="G726" t="n">
        <v>31.27</v>
      </c>
      <c r="H726" t="n">
        <v>0.6</v>
      </c>
      <c r="I726" t="n">
        <v>10</v>
      </c>
      <c r="J726" t="n">
        <v>101.83</v>
      </c>
      <c r="K726" t="n">
        <v>39.72</v>
      </c>
      <c r="L726" t="n">
        <v>3.5</v>
      </c>
      <c r="M726" t="n">
        <v>8</v>
      </c>
      <c r="N726" t="n">
        <v>13.61</v>
      </c>
      <c r="O726" t="n">
        <v>12792.74</v>
      </c>
      <c r="P726" t="n">
        <v>41.72</v>
      </c>
      <c r="Q726" t="n">
        <v>202.82</v>
      </c>
      <c r="R726" t="n">
        <v>23.07</v>
      </c>
      <c r="S726" t="n">
        <v>13.89</v>
      </c>
      <c r="T726" t="n">
        <v>2885.13</v>
      </c>
      <c r="U726" t="n">
        <v>0.6</v>
      </c>
      <c r="V726" t="n">
        <v>0.74</v>
      </c>
      <c r="W726" t="n">
        <v>0.65</v>
      </c>
      <c r="X726" t="n">
        <v>0.17</v>
      </c>
      <c r="Y726" t="n">
        <v>1</v>
      </c>
      <c r="Z726" t="n">
        <v>10</v>
      </c>
    </row>
    <row r="727">
      <c r="A727" t="n">
        <v>11</v>
      </c>
      <c r="B727" t="n">
        <v>45</v>
      </c>
      <c r="C727" t="inlineStr">
        <is>
          <t xml:space="preserve">CONCLUIDO	</t>
        </is>
      </c>
      <c r="D727" t="n">
        <v>13.5476</v>
      </c>
      <c r="E727" t="n">
        <v>7.38</v>
      </c>
      <c r="F727" t="n">
        <v>5.21</v>
      </c>
      <c r="G727" t="n">
        <v>34.72</v>
      </c>
      <c r="H727" t="n">
        <v>0.65</v>
      </c>
      <c r="I727" t="n">
        <v>9</v>
      </c>
      <c r="J727" t="n">
        <v>102.14</v>
      </c>
      <c r="K727" t="n">
        <v>39.72</v>
      </c>
      <c r="L727" t="n">
        <v>3.75</v>
      </c>
      <c r="M727" t="n">
        <v>7</v>
      </c>
      <c r="N727" t="n">
        <v>13.68</v>
      </c>
      <c r="O727" t="n">
        <v>12831.37</v>
      </c>
      <c r="P727" t="n">
        <v>41.01</v>
      </c>
      <c r="Q727" t="n">
        <v>202.82</v>
      </c>
      <c r="R727" t="n">
        <v>22.86</v>
      </c>
      <c r="S727" t="n">
        <v>13.89</v>
      </c>
      <c r="T727" t="n">
        <v>2783.77</v>
      </c>
      <c r="U727" t="n">
        <v>0.61</v>
      </c>
      <c r="V727" t="n">
        <v>0.74</v>
      </c>
      <c r="W727" t="n">
        <v>0.65</v>
      </c>
      <c r="X727" t="n">
        <v>0.17</v>
      </c>
      <c r="Y727" t="n">
        <v>1</v>
      </c>
      <c r="Z727" t="n">
        <v>10</v>
      </c>
    </row>
    <row r="728">
      <c r="A728" t="n">
        <v>12</v>
      </c>
      <c r="B728" t="n">
        <v>45</v>
      </c>
      <c r="C728" t="inlineStr">
        <is>
          <t xml:space="preserve">CONCLUIDO	</t>
        </is>
      </c>
      <c r="D728" t="n">
        <v>13.5496</v>
      </c>
      <c r="E728" t="n">
        <v>7.38</v>
      </c>
      <c r="F728" t="n">
        <v>5.21</v>
      </c>
      <c r="G728" t="n">
        <v>34.71</v>
      </c>
      <c r="H728" t="n">
        <v>0.6899999999999999</v>
      </c>
      <c r="I728" t="n">
        <v>9</v>
      </c>
      <c r="J728" t="n">
        <v>102.45</v>
      </c>
      <c r="K728" t="n">
        <v>39.72</v>
      </c>
      <c r="L728" t="n">
        <v>4</v>
      </c>
      <c r="M728" t="n">
        <v>7</v>
      </c>
      <c r="N728" t="n">
        <v>13.74</v>
      </c>
      <c r="O728" t="n">
        <v>12870.03</v>
      </c>
      <c r="P728" t="n">
        <v>40.73</v>
      </c>
      <c r="Q728" t="n">
        <v>202.82</v>
      </c>
      <c r="R728" t="n">
        <v>22.84</v>
      </c>
      <c r="S728" t="n">
        <v>13.89</v>
      </c>
      <c r="T728" t="n">
        <v>2774.81</v>
      </c>
      <c r="U728" t="n">
        <v>0.61</v>
      </c>
      <c r="V728" t="n">
        <v>0.74</v>
      </c>
      <c r="W728" t="n">
        <v>0.65</v>
      </c>
      <c r="X728" t="n">
        <v>0.17</v>
      </c>
      <c r="Y728" t="n">
        <v>1</v>
      </c>
      <c r="Z728" t="n">
        <v>10</v>
      </c>
    </row>
    <row r="729">
      <c r="A729" t="n">
        <v>13</v>
      </c>
      <c r="B729" t="n">
        <v>45</v>
      </c>
      <c r="C729" t="inlineStr">
        <is>
          <t xml:space="preserve">CONCLUIDO	</t>
        </is>
      </c>
      <c r="D729" t="n">
        <v>13.6229</v>
      </c>
      <c r="E729" t="n">
        <v>7.34</v>
      </c>
      <c r="F729" t="n">
        <v>5.19</v>
      </c>
      <c r="G729" t="n">
        <v>38.91</v>
      </c>
      <c r="H729" t="n">
        <v>0.73</v>
      </c>
      <c r="I729" t="n">
        <v>8</v>
      </c>
      <c r="J729" t="n">
        <v>102.77</v>
      </c>
      <c r="K729" t="n">
        <v>39.72</v>
      </c>
      <c r="L729" t="n">
        <v>4.25</v>
      </c>
      <c r="M729" t="n">
        <v>6</v>
      </c>
      <c r="N729" t="n">
        <v>13.8</v>
      </c>
      <c r="O729" t="n">
        <v>12908.71</v>
      </c>
      <c r="P729" t="n">
        <v>40.13</v>
      </c>
      <c r="Q729" t="n">
        <v>202.84</v>
      </c>
      <c r="R729" t="n">
        <v>22.32</v>
      </c>
      <c r="S729" t="n">
        <v>13.89</v>
      </c>
      <c r="T729" t="n">
        <v>2519.59</v>
      </c>
      <c r="U729" t="n">
        <v>0.62</v>
      </c>
      <c r="V729" t="n">
        <v>0.75</v>
      </c>
      <c r="W729" t="n">
        <v>0.65</v>
      </c>
      <c r="X729" t="n">
        <v>0.15</v>
      </c>
      <c r="Y729" t="n">
        <v>1</v>
      </c>
      <c r="Z729" t="n">
        <v>10</v>
      </c>
    </row>
    <row r="730">
      <c r="A730" t="n">
        <v>14</v>
      </c>
      <c r="B730" t="n">
        <v>45</v>
      </c>
      <c r="C730" t="inlineStr">
        <is>
          <t xml:space="preserve">CONCLUIDO	</t>
        </is>
      </c>
      <c r="D730" t="n">
        <v>13.6524</v>
      </c>
      <c r="E730" t="n">
        <v>7.32</v>
      </c>
      <c r="F730" t="n">
        <v>5.17</v>
      </c>
      <c r="G730" t="n">
        <v>38.79</v>
      </c>
      <c r="H730" t="n">
        <v>0.77</v>
      </c>
      <c r="I730" t="n">
        <v>8</v>
      </c>
      <c r="J730" t="n">
        <v>103.08</v>
      </c>
      <c r="K730" t="n">
        <v>39.72</v>
      </c>
      <c r="L730" t="n">
        <v>4.5</v>
      </c>
      <c r="M730" t="n">
        <v>6</v>
      </c>
      <c r="N730" t="n">
        <v>13.87</v>
      </c>
      <c r="O730" t="n">
        <v>12947.42</v>
      </c>
      <c r="P730" t="n">
        <v>39.26</v>
      </c>
      <c r="Q730" t="n">
        <v>202.81</v>
      </c>
      <c r="R730" t="n">
        <v>21.76</v>
      </c>
      <c r="S730" t="n">
        <v>13.89</v>
      </c>
      <c r="T730" t="n">
        <v>2241.37</v>
      </c>
      <c r="U730" t="n">
        <v>0.64</v>
      </c>
      <c r="V730" t="n">
        <v>0.75</v>
      </c>
      <c r="W730" t="n">
        <v>0.65</v>
      </c>
      <c r="X730" t="n">
        <v>0.13</v>
      </c>
      <c r="Y730" t="n">
        <v>1</v>
      </c>
      <c r="Z730" t="n">
        <v>10</v>
      </c>
    </row>
    <row r="731">
      <c r="A731" t="n">
        <v>15</v>
      </c>
      <c r="B731" t="n">
        <v>45</v>
      </c>
      <c r="C731" t="inlineStr">
        <is>
          <t xml:space="preserve">CONCLUIDO	</t>
        </is>
      </c>
      <c r="D731" t="n">
        <v>13.7195</v>
      </c>
      <c r="E731" t="n">
        <v>7.29</v>
      </c>
      <c r="F731" t="n">
        <v>5.16</v>
      </c>
      <c r="G731" t="n">
        <v>44.2</v>
      </c>
      <c r="H731" t="n">
        <v>0.8100000000000001</v>
      </c>
      <c r="I731" t="n">
        <v>7</v>
      </c>
      <c r="J731" t="n">
        <v>103.4</v>
      </c>
      <c r="K731" t="n">
        <v>39.72</v>
      </c>
      <c r="L731" t="n">
        <v>4.75</v>
      </c>
      <c r="M731" t="n">
        <v>5</v>
      </c>
      <c r="N731" t="n">
        <v>13.93</v>
      </c>
      <c r="O731" t="n">
        <v>12986.15</v>
      </c>
      <c r="P731" t="n">
        <v>38.64</v>
      </c>
      <c r="Q731" t="n">
        <v>202.81</v>
      </c>
      <c r="R731" t="n">
        <v>21.43</v>
      </c>
      <c r="S731" t="n">
        <v>13.89</v>
      </c>
      <c r="T731" t="n">
        <v>2078.68</v>
      </c>
      <c r="U731" t="n">
        <v>0.65</v>
      </c>
      <c r="V731" t="n">
        <v>0.75</v>
      </c>
      <c r="W731" t="n">
        <v>0.65</v>
      </c>
      <c r="X731" t="n">
        <v>0.12</v>
      </c>
      <c r="Y731" t="n">
        <v>1</v>
      </c>
      <c r="Z731" t="n">
        <v>10</v>
      </c>
    </row>
    <row r="732">
      <c r="A732" t="n">
        <v>16</v>
      </c>
      <c r="B732" t="n">
        <v>45</v>
      </c>
      <c r="C732" t="inlineStr">
        <is>
          <t xml:space="preserve">CONCLUIDO	</t>
        </is>
      </c>
      <c r="D732" t="n">
        <v>13.7132</v>
      </c>
      <c r="E732" t="n">
        <v>7.29</v>
      </c>
      <c r="F732" t="n">
        <v>5.16</v>
      </c>
      <c r="G732" t="n">
        <v>44.23</v>
      </c>
      <c r="H732" t="n">
        <v>0.85</v>
      </c>
      <c r="I732" t="n">
        <v>7</v>
      </c>
      <c r="J732" t="n">
        <v>103.71</v>
      </c>
      <c r="K732" t="n">
        <v>39.72</v>
      </c>
      <c r="L732" t="n">
        <v>5</v>
      </c>
      <c r="M732" t="n">
        <v>5</v>
      </c>
      <c r="N732" t="n">
        <v>14</v>
      </c>
      <c r="O732" t="n">
        <v>13024.91</v>
      </c>
      <c r="P732" t="n">
        <v>38.78</v>
      </c>
      <c r="Q732" t="n">
        <v>202.84</v>
      </c>
      <c r="R732" t="n">
        <v>21.49</v>
      </c>
      <c r="S732" t="n">
        <v>13.89</v>
      </c>
      <c r="T732" t="n">
        <v>2110.12</v>
      </c>
      <c r="U732" t="n">
        <v>0.65</v>
      </c>
      <c r="V732" t="n">
        <v>0.75</v>
      </c>
      <c r="W732" t="n">
        <v>0.65</v>
      </c>
      <c r="X732" t="n">
        <v>0.12</v>
      </c>
      <c r="Y732" t="n">
        <v>1</v>
      </c>
      <c r="Z732" t="n">
        <v>10</v>
      </c>
    </row>
    <row r="733">
      <c r="A733" t="n">
        <v>17</v>
      </c>
      <c r="B733" t="n">
        <v>45</v>
      </c>
      <c r="C733" t="inlineStr">
        <is>
          <t xml:space="preserve">CONCLUIDO	</t>
        </is>
      </c>
      <c r="D733" t="n">
        <v>13.6934</v>
      </c>
      <c r="E733" t="n">
        <v>7.3</v>
      </c>
      <c r="F733" t="n">
        <v>5.17</v>
      </c>
      <c r="G733" t="n">
        <v>44.32</v>
      </c>
      <c r="H733" t="n">
        <v>0.89</v>
      </c>
      <c r="I733" t="n">
        <v>7</v>
      </c>
      <c r="J733" t="n">
        <v>104.03</v>
      </c>
      <c r="K733" t="n">
        <v>39.72</v>
      </c>
      <c r="L733" t="n">
        <v>5.25</v>
      </c>
      <c r="M733" t="n">
        <v>5</v>
      </c>
      <c r="N733" t="n">
        <v>14.06</v>
      </c>
      <c r="O733" t="n">
        <v>13063.69</v>
      </c>
      <c r="P733" t="n">
        <v>37.84</v>
      </c>
      <c r="Q733" t="n">
        <v>202.88</v>
      </c>
      <c r="R733" t="n">
        <v>21.76</v>
      </c>
      <c r="S733" t="n">
        <v>13.89</v>
      </c>
      <c r="T733" t="n">
        <v>2242.62</v>
      </c>
      <c r="U733" t="n">
        <v>0.64</v>
      </c>
      <c r="V733" t="n">
        <v>0.75</v>
      </c>
      <c r="W733" t="n">
        <v>0.65</v>
      </c>
      <c r="X733" t="n">
        <v>0.13</v>
      </c>
      <c r="Y733" t="n">
        <v>1</v>
      </c>
      <c r="Z733" t="n">
        <v>10</v>
      </c>
    </row>
    <row r="734">
      <c r="A734" t="n">
        <v>18</v>
      </c>
      <c r="B734" t="n">
        <v>45</v>
      </c>
      <c r="C734" t="inlineStr">
        <is>
          <t xml:space="preserve">CONCLUIDO	</t>
        </is>
      </c>
      <c r="D734" t="n">
        <v>13.7931</v>
      </c>
      <c r="E734" t="n">
        <v>7.25</v>
      </c>
      <c r="F734" t="n">
        <v>5.14</v>
      </c>
      <c r="G734" t="n">
        <v>51.39</v>
      </c>
      <c r="H734" t="n">
        <v>0.93</v>
      </c>
      <c r="I734" t="n">
        <v>6</v>
      </c>
      <c r="J734" t="n">
        <v>104.34</v>
      </c>
      <c r="K734" t="n">
        <v>39.72</v>
      </c>
      <c r="L734" t="n">
        <v>5.5</v>
      </c>
      <c r="M734" t="n">
        <v>2</v>
      </c>
      <c r="N734" t="n">
        <v>14.12</v>
      </c>
      <c r="O734" t="n">
        <v>13102.5</v>
      </c>
      <c r="P734" t="n">
        <v>37.2</v>
      </c>
      <c r="Q734" t="n">
        <v>202.81</v>
      </c>
      <c r="R734" t="n">
        <v>20.64</v>
      </c>
      <c r="S734" t="n">
        <v>13.89</v>
      </c>
      <c r="T734" t="n">
        <v>1688.86</v>
      </c>
      <c r="U734" t="n">
        <v>0.67</v>
      </c>
      <c r="V734" t="n">
        <v>0.75</v>
      </c>
      <c r="W734" t="n">
        <v>0.65</v>
      </c>
      <c r="X734" t="n">
        <v>0.1</v>
      </c>
      <c r="Y734" t="n">
        <v>1</v>
      </c>
      <c r="Z734" t="n">
        <v>10</v>
      </c>
    </row>
    <row r="735">
      <c r="A735" t="n">
        <v>19</v>
      </c>
      <c r="B735" t="n">
        <v>45</v>
      </c>
      <c r="C735" t="inlineStr">
        <is>
          <t xml:space="preserve">CONCLUIDO	</t>
        </is>
      </c>
      <c r="D735" t="n">
        <v>13.7841</v>
      </c>
      <c r="E735" t="n">
        <v>7.25</v>
      </c>
      <c r="F735" t="n">
        <v>5.14</v>
      </c>
      <c r="G735" t="n">
        <v>51.43</v>
      </c>
      <c r="H735" t="n">
        <v>0.97</v>
      </c>
      <c r="I735" t="n">
        <v>6</v>
      </c>
      <c r="J735" t="n">
        <v>104.65</v>
      </c>
      <c r="K735" t="n">
        <v>39.72</v>
      </c>
      <c r="L735" t="n">
        <v>5.75</v>
      </c>
      <c r="M735" t="n">
        <v>1</v>
      </c>
      <c r="N735" t="n">
        <v>14.19</v>
      </c>
      <c r="O735" t="n">
        <v>13141.33</v>
      </c>
      <c r="P735" t="n">
        <v>37.02</v>
      </c>
      <c r="Q735" t="n">
        <v>202.81</v>
      </c>
      <c r="R735" t="n">
        <v>20.79</v>
      </c>
      <c r="S735" t="n">
        <v>13.89</v>
      </c>
      <c r="T735" t="n">
        <v>1762.37</v>
      </c>
      <c r="U735" t="n">
        <v>0.67</v>
      </c>
      <c r="V735" t="n">
        <v>0.75</v>
      </c>
      <c r="W735" t="n">
        <v>0.65</v>
      </c>
      <c r="X735" t="n">
        <v>0.11</v>
      </c>
      <c r="Y735" t="n">
        <v>1</v>
      </c>
      <c r="Z735" t="n">
        <v>10</v>
      </c>
    </row>
    <row r="736">
      <c r="A736" t="n">
        <v>20</v>
      </c>
      <c r="B736" t="n">
        <v>45</v>
      </c>
      <c r="C736" t="inlineStr">
        <is>
          <t xml:space="preserve">CONCLUIDO	</t>
        </is>
      </c>
      <c r="D736" t="n">
        <v>13.7773</v>
      </c>
      <c r="E736" t="n">
        <v>7.26</v>
      </c>
      <c r="F736" t="n">
        <v>5.15</v>
      </c>
      <c r="G736" t="n">
        <v>51.47</v>
      </c>
      <c r="H736" t="n">
        <v>1.01</v>
      </c>
      <c r="I736" t="n">
        <v>6</v>
      </c>
      <c r="J736" t="n">
        <v>104.97</v>
      </c>
      <c r="K736" t="n">
        <v>39.72</v>
      </c>
      <c r="L736" t="n">
        <v>6</v>
      </c>
      <c r="M736" t="n">
        <v>0</v>
      </c>
      <c r="N736" t="n">
        <v>14.25</v>
      </c>
      <c r="O736" t="n">
        <v>13180.19</v>
      </c>
      <c r="P736" t="n">
        <v>37.14</v>
      </c>
      <c r="Q736" t="n">
        <v>202.85</v>
      </c>
      <c r="R736" t="n">
        <v>20.82</v>
      </c>
      <c r="S736" t="n">
        <v>13.89</v>
      </c>
      <c r="T736" t="n">
        <v>1778.7</v>
      </c>
      <c r="U736" t="n">
        <v>0.67</v>
      </c>
      <c r="V736" t="n">
        <v>0.75</v>
      </c>
      <c r="W736" t="n">
        <v>0.65</v>
      </c>
      <c r="X736" t="n">
        <v>0.11</v>
      </c>
      <c r="Y736" t="n">
        <v>1</v>
      </c>
      <c r="Z736" t="n">
        <v>10</v>
      </c>
    </row>
    <row r="737">
      <c r="A737" t="n">
        <v>0</v>
      </c>
      <c r="B737" t="n">
        <v>105</v>
      </c>
      <c r="C737" t="inlineStr">
        <is>
          <t xml:space="preserve">CONCLUIDO	</t>
        </is>
      </c>
      <c r="D737" t="n">
        <v>8.5669</v>
      </c>
      <c r="E737" t="n">
        <v>11.67</v>
      </c>
      <c r="F737" t="n">
        <v>6.39</v>
      </c>
      <c r="G737" t="n">
        <v>5.72</v>
      </c>
      <c r="H737" t="n">
        <v>0.09</v>
      </c>
      <c r="I737" t="n">
        <v>67</v>
      </c>
      <c r="J737" t="n">
        <v>204</v>
      </c>
      <c r="K737" t="n">
        <v>55.27</v>
      </c>
      <c r="L737" t="n">
        <v>1</v>
      </c>
      <c r="M737" t="n">
        <v>65</v>
      </c>
      <c r="N737" t="n">
        <v>42.72</v>
      </c>
      <c r="O737" t="n">
        <v>25393.6</v>
      </c>
      <c r="P737" t="n">
        <v>91.62</v>
      </c>
      <c r="Q737" t="n">
        <v>202.94</v>
      </c>
      <c r="R737" t="n">
        <v>59.92</v>
      </c>
      <c r="S737" t="n">
        <v>13.89</v>
      </c>
      <c r="T737" t="n">
        <v>21024.16</v>
      </c>
      <c r="U737" t="n">
        <v>0.23</v>
      </c>
      <c r="V737" t="n">
        <v>0.61</v>
      </c>
      <c r="W737" t="n">
        <v>0.74</v>
      </c>
      <c r="X737" t="n">
        <v>1.35</v>
      </c>
      <c r="Y737" t="n">
        <v>1</v>
      </c>
      <c r="Z737" t="n">
        <v>10</v>
      </c>
    </row>
    <row r="738">
      <c r="A738" t="n">
        <v>1</v>
      </c>
      <c r="B738" t="n">
        <v>105</v>
      </c>
      <c r="C738" t="inlineStr">
        <is>
          <t xml:space="preserve">CONCLUIDO	</t>
        </is>
      </c>
      <c r="D738" t="n">
        <v>9.341699999999999</v>
      </c>
      <c r="E738" t="n">
        <v>10.7</v>
      </c>
      <c r="F738" t="n">
        <v>6.07</v>
      </c>
      <c r="G738" t="n">
        <v>7.14</v>
      </c>
      <c r="H738" t="n">
        <v>0.11</v>
      </c>
      <c r="I738" t="n">
        <v>51</v>
      </c>
      <c r="J738" t="n">
        <v>204.39</v>
      </c>
      <c r="K738" t="n">
        <v>55.27</v>
      </c>
      <c r="L738" t="n">
        <v>1.25</v>
      </c>
      <c r="M738" t="n">
        <v>49</v>
      </c>
      <c r="N738" t="n">
        <v>42.87</v>
      </c>
      <c r="O738" t="n">
        <v>25442.42</v>
      </c>
      <c r="P738" t="n">
        <v>86.86</v>
      </c>
      <c r="Q738" t="n">
        <v>202.85</v>
      </c>
      <c r="R738" t="n">
        <v>49.75</v>
      </c>
      <c r="S738" t="n">
        <v>13.89</v>
      </c>
      <c r="T738" t="n">
        <v>16019.08</v>
      </c>
      <c r="U738" t="n">
        <v>0.28</v>
      </c>
      <c r="V738" t="n">
        <v>0.64</v>
      </c>
      <c r="W738" t="n">
        <v>0.72</v>
      </c>
      <c r="X738" t="n">
        <v>1.03</v>
      </c>
      <c r="Y738" t="n">
        <v>1</v>
      </c>
      <c r="Z738" t="n">
        <v>10</v>
      </c>
    </row>
    <row r="739">
      <c r="A739" t="n">
        <v>2</v>
      </c>
      <c r="B739" t="n">
        <v>105</v>
      </c>
      <c r="C739" t="inlineStr">
        <is>
          <t xml:space="preserve">CONCLUIDO	</t>
        </is>
      </c>
      <c r="D739" t="n">
        <v>9.925599999999999</v>
      </c>
      <c r="E739" t="n">
        <v>10.07</v>
      </c>
      <c r="F739" t="n">
        <v>5.85</v>
      </c>
      <c r="G739" t="n">
        <v>8.56</v>
      </c>
      <c r="H739" t="n">
        <v>0.13</v>
      </c>
      <c r="I739" t="n">
        <v>41</v>
      </c>
      <c r="J739" t="n">
        <v>204.79</v>
      </c>
      <c r="K739" t="n">
        <v>55.27</v>
      </c>
      <c r="L739" t="n">
        <v>1.5</v>
      </c>
      <c r="M739" t="n">
        <v>39</v>
      </c>
      <c r="N739" t="n">
        <v>43.02</v>
      </c>
      <c r="O739" t="n">
        <v>25491.3</v>
      </c>
      <c r="P739" t="n">
        <v>83.45999999999999</v>
      </c>
      <c r="Q739" t="n">
        <v>202.85</v>
      </c>
      <c r="R739" t="n">
        <v>43.05</v>
      </c>
      <c r="S739" t="n">
        <v>13.89</v>
      </c>
      <c r="T739" t="n">
        <v>12717.69</v>
      </c>
      <c r="U739" t="n">
        <v>0.32</v>
      </c>
      <c r="V739" t="n">
        <v>0.66</v>
      </c>
      <c r="W739" t="n">
        <v>0.7</v>
      </c>
      <c r="X739" t="n">
        <v>0.8100000000000001</v>
      </c>
      <c r="Y739" t="n">
        <v>1</v>
      </c>
      <c r="Z739" t="n">
        <v>10</v>
      </c>
    </row>
    <row r="740">
      <c r="A740" t="n">
        <v>3</v>
      </c>
      <c r="B740" t="n">
        <v>105</v>
      </c>
      <c r="C740" t="inlineStr">
        <is>
          <t xml:space="preserve">CONCLUIDO	</t>
        </is>
      </c>
      <c r="D740" t="n">
        <v>10.2907</v>
      </c>
      <c r="E740" t="n">
        <v>9.720000000000001</v>
      </c>
      <c r="F740" t="n">
        <v>5.73</v>
      </c>
      <c r="G740" t="n">
        <v>9.83</v>
      </c>
      <c r="H740" t="n">
        <v>0.15</v>
      </c>
      <c r="I740" t="n">
        <v>35</v>
      </c>
      <c r="J740" t="n">
        <v>205.18</v>
      </c>
      <c r="K740" t="n">
        <v>55.27</v>
      </c>
      <c r="L740" t="n">
        <v>1.75</v>
      </c>
      <c r="M740" t="n">
        <v>33</v>
      </c>
      <c r="N740" t="n">
        <v>43.16</v>
      </c>
      <c r="O740" t="n">
        <v>25540.22</v>
      </c>
      <c r="P740" t="n">
        <v>81.69</v>
      </c>
      <c r="Q740" t="n">
        <v>202.89</v>
      </c>
      <c r="R740" t="n">
        <v>38.78</v>
      </c>
      <c r="S740" t="n">
        <v>13.89</v>
      </c>
      <c r="T740" t="n">
        <v>10615.68</v>
      </c>
      <c r="U740" t="n">
        <v>0.36</v>
      </c>
      <c r="V740" t="n">
        <v>0.67</v>
      </c>
      <c r="W740" t="n">
        <v>0.71</v>
      </c>
      <c r="X740" t="n">
        <v>0.6899999999999999</v>
      </c>
      <c r="Y740" t="n">
        <v>1</v>
      </c>
      <c r="Z740" t="n">
        <v>10</v>
      </c>
    </row>
    <row r="741">
      <c r="A741" t="n">
        <v>4</v>
      </c>
      <c r="B741" t="n">
        <v>105</v>
      </c>
      <c r="C741" t="inlineStr">
        <is>
          <t xml:space="preserve">CONCLUIDO	</t>
        </is>
      </c>
      <c r="D741" t="n">
        <v>10.6317</v>
      </c>
      <c r="E741" t="n">
        <v>9.41</v>
      </c>
      <c r="F741" t="n">
        <v>5.62</v>
      </c>
      <c r="G741" t="n">
        <v>11.25</v>
      </c>
      <c r="H741" t="n">
        <v>0.17</v>
      </c>
      <c r="I741" t="n">
        <v>30</v>
      </c>
      <c r="J741" t="n">
        <v>205.58</v>
      </c>
      <c r="K741" t="n">
        <v>55.27</v>
      </c>
      <c r="L741" t="n">
        <v>2</v>
      </c>
      <c r="M741" t="n">
        <v>28</v>
      </c>
      <c r="N741" t="n">
        <v>43.31</v>
      </c>
      <c r="O741" t="n">
        <v>25589.2</v>
      </c>
      <c r="P741" t="n">
        <v>79.95999999999999</v>
      </c>
      <c r="Q741" t="n">
        <v>202.83</v>
      </c>
      <c r="R741" t="n">
        <v>35.65</v>
      </c>
      <c r="S741" t="n">
        <v>13.89</v>
      </c>
      <c r="T741" t="n">
        <v>9075.43</v>
      </c>
      <c r="U741" t="n">
        <v>0.39</v>
      </c>
      <c r="V741" t="n">
        <v>0.6899999999999999</v>
      </c>
      <c r="W741" t="n">
        <v>0.6899999999999999</v>
      </c>
      <c r="X741" t="n">
        <v>0.59</v>
      </c>
      <c r="Y741" t="n">
        <v>1</v>
      </c>
      <c r="Z741" t="n">
        <v>10</v>
      </c>
    </row>
    <row r="742">
      <c r="A742" t="n">
        <v>5</v>
      </c>
      <c r="B742" t="n">
        <v>105</v>
      </c>
      <c r="C742" t="inlineStr">
        <is>
          <t xml:space="preserve">CONCLUIDO	</t>
        </is>
      </c>
      <c r="D742" t="n">
        <v>10.9131</v>
      </c>
      <c r="E742" t="n">
        <v>9.16</v>
      </c>
      <c r="F742" t="n">
        <v>5.54</v>
      </c>
      <c r="G742" t="n">
        <v>12.79</v>
      </c>
      <c r="H742" t="n">
        <v>0.19</v>
      </c>
      <c r="I742" t="n">
        <v>26</v>
      </c>
      <c r="J742" t="n">
        <v>205.98</v>
      </c>
      <c r="K742" t="n">
        <v>55.27</v>
      </c>
      <c r="L742" t="n">
        <v>2.25</v>
      </c>
      <c r="M742" t="n">
        <v>24</v>
      </c>
      <c r="N742" t="n">
        <v>43.46</v>
      </c>
      <c r="O742" t="n">
        <v>25638.22</v>
      </c>
      <c r="P742" t="n">
        <v>78.64</v>
      </c>
      <c r="Q742" t="n">
        <v>202.86</v>
      </c>
      <c r="R742" t="n">
        <v>33.08</v>
      </c>
      <c r="S742" t="n">
        <v>13.89</v>
      </c>
      <c r="T742" t="n">
        <v>7811.72</v>
      </c>
      <c r="U742" t="n">
        <v>0.42</v>
      </c>
      <c r="V742" t="n">
        <v>0.7</v>
      </c>
      <c r="W742" t="n">
        <v>0.6899999999999999</v>
      </c>
      <c r="X742" t="n">
        <v>0.51</v>
      </c>
      <c r="Y742" t="n">
        <v>1</v>
      </c>
      <c r="Z742" t="n">
        <v>10</v>
      </c>
    </row>
    <row r="743">
      <c r="A743" t="n">
        <v>6</v>
      </c>
      <c r="B743" t="n">
        <v>105</v>
      </c>
      <c r="C743" t="inlineStr">
        <is>
          <t xml:space="preserve">CONCLUIDO	</t>
        </is>
      </c>
      <c r="D743" t="n">
        <v>11.0602</v>
      </c>
      <c r="E743" t="n">
        <v>9.039999999999999</v>
      </c>
      <c r="F743" t="n">
        <v>5.5</v>
      </c>
      <c r="G743" t="n">
        <v>13.76</v>
      </c>
      <c r="H743" t="n">
        <v>0.22</v>
      </c>
      <c r="I743" t="n">
        <v>24</v>
      </c>
      <c r="J743" t="n">
        <v>206.38</v>
      </c>
      <c r="K743" t="n">
        <v>55.27</v>
      </c>
      <c r="L743" t="n">
        <v>2.5</v>
      </c>
      <c r="M743" t="n">
        <v>22</v>
      </c>
      <c r="N743" t="n">
        <v>43.6</v>
      </c>
      <c r="O743" t="n">
        <v>25687.3</v>
      </c>
      <c r="P743" t="n">
        <v>77.86</v>
      </c>
      <c r="Q743" t="n">
        <v>202.81</v>
      </c>
      <c r="R743" t="n">
        <v>32.06</v>
      </c>
      <c r="S743" t="n">
        <v>13.89</v>
      </c>
      <c r="T743" t="n">
        <v>7308.54</v>
      </c>
      <c r="U743" t="n">
        <v>0.43</v>
      </c>
      <c r="V743" t="n">
        <v>0.7</v>
      </c>
      <c r="W743" t="n">
        <v>0.68</v>
      </c>
      <c r="X743" t="n">
        <v>0.47</v>
      </c>
      <c r="Y743" t="n">
        <v>1</v>
      </c>
      <c r="Z743" t="n">
        <v>10</v>
      </c>
    </row>
    <row r="744">
      <c r="A744" t="n">
        <v>7</v>
      </c>
      <c r="B744" t="n">
        <v>105</v>
      </c>
      <c r="C744" t="inlineStr">
        <is>
          <t xml:space="preserve">CONCLUIDO	</t>
        </is>
      </c>
      <c r="D744" t="n">
        <v>11.1867</v>
      </c>
      <c r="E744" t="n">
        <v>8.94</v>
      </c>
      <c r="F744" t="n">
        <v>5.48</v>
      </c>
      <c r="G744" t="n">
        <v>14.95</v>
      </c>
      <c r="H744" t="n">
        <v>0.24</v>
      </c>
      <c r="I744" t="n">
        <v>22</v>
      </c>
      <c r="J744" t="n">
        <v>206.78</v>
      </c>
      <c r="K744" t="n">
        <v>55.27</v>
      </c>
      <c r="L744" t="n">
        <v>2.75</v>
      </c>
      <c r="M744" t="n">
        <v>20</v>
      </c>
      <c r="N744" t="n">
        <v>43.75</v>
      </c>
      <c r="O744" t="n">
        <v>25736.42</v>
      </c>
      <c r="P744" t="n">
        <v>77.56</v>
      </c>
      <c r="Q744" t="n">
        <v>202.81</v>
      </c>
      <c r="R744" t="n">
        <v>31.49</v>
      </c>
      <c r="S744" t="n">
        <v>13.89</v>
      </c>
      <c r="T744" t="n">
        <v>7032.61</v>
      </c>
      <c r="U744" t="n">
        <v>0.44</v>
      </c>
      <c r="V744" t="n">
        <v>0.71</v>
      </c>
      <c r="W744" t="n">
        <v>0.68</v>
      </c>
      <c r="X744" t="n">
        <v>0.44</v>
      </c>
      <c r="Y744" t="n">
        <v>1</v>
      </c>
      <c r="Z744" t="n">
        <v>10</v>
      </c>
    </row>
    <row r="745">
      <c r="A745" t="n">
        <v>8</v>
      </c>
      <c r="B745" t="n">
        <v>105</v>
      </c>
      <c r="C745" t="inlineStr">
        <is>
          <t xml:space="preserve">CONCLUIDO	</t>
        </is>
      </c>
      <c r="D745" t="n">
        <v>11.3748</v>
      </c>
      <c r="E745" t="n">
        <v>8.789999999999999</v>
      </c>
      <c r="F745" t="n">
        <v>5.42</v>
      </c>
      <c r="G745" t="n">
        <v>16.25</v>
      </c>
      <c r="H745" t="n">
        <v>0.26</v>
      </c>
      <c r="I745" t="n">
        <v>20</v>
      </c>
      <c r="J745" t="n">
        <v>207.17</v>
      </c>
      <c r="K745" t="n">
        <v>55.27</v>
      </c>
      <c r="L745" t="n">
        <v>3</v>
      </c>
      <c r="M745" t="n">
        <v>18</v>
      </c>
      <c r="N745" t="n">
        <v>43.9</v>
      </c>
      <c r="O745" t="n">
        <v>25785.6</v>
      </c>
      <c r="P745" t="n">
        <v>76.36</v>
      </c>
      <c r="Q745" t="n">
        <v>202.86</v>
      </c>
      <c r="R745" t="n">
        <v>29.35</v>
      </c>
      <c r="S745" t="n">
        <v>13.89</v>
      </c>
      <c r="T745" t="n">
        <v>5973.63</v>
      </c>
      <c r="U745" t="n">
        <v>0.47</v>
      </c>
      <c r="V745" t="n">
        <v>0.71</v>
      </c>
      <c r="W745" t="n">
        <v>0.67</v>
      </c>
      <c r="X745" t="n">
        <v>0.38</v>
      </c>
      <c r="Y745" t="n">
        <v>1</v>
      </c>
      <c r="Z745" t="n">
        <v>10</v>
      </c>
    </row>
    <row r="746">
      <c r="A746" t="n">
        <v>9</v>
      </c>
      <c r="B746" t="n">
        <v>105</v>
      </c>
      <c r="C746" t="inlineStr">
        <is>
          <t xml:space="preserve">CONCLUIDO	</t>
        </is>
      </c>
      <c r="D746" t="n">
        <v>11.5329</v>
      </c>
      <c r="E746" t="n">
        <v>8.67</v>
      </c>
      <c r="F746" t="n">
        <v>5.38</v>
      </c>
      <c r="G746" t="n">
        <v>17.92</v>
      </c>
      <c r="H746" t="n">
        <v>0.28</v>
      </c>
      <c r="I746" t="n">
        <v>18</v>
      </c>
      <c r="J746" t="n">
        <v>207.57</v>
      </c>
      <c r="K746" t="n">
        <v>55.27</v>
      </c>
      <c r="L746" t="n">
        <v>3.25</v>
      </c>
      <c r="M746" t="n">
        <v>16</v>
      </c>
      <c r="N746" t="n">
        <v>44.05</v>
      </c>
      <c r="O746" t="n">
        <v>25834.83</v>
      </c>
      <c r="P746" t="n">
        <v>75.70999999999999</v>
      </c>
      <c r="Q746" t="n">
        <v>202.83</v>
      </c>
      <c r="R746" t="n">
        <v>27.95</v>
      </c>
      <c r="S746" t="n">
        <v>13.89</v>
      </c>
      <c r="T746" t="n">
        <v>5283.99</v>
      </c>
      <c r="U746" t="n">
        <v>0.5</v>
      </c>
      <c r="V746" t="n">
        <v>0.72</v>
      </c>
      <c r="W746" t="n">
        <v>0.67</v>
      </c>
      <c r="X746" t="n">
        <v>0.34</v>
      </c>
      <c r="Y746" t="n">
        <v>1</v>
      </c>
      <c r="Z746" t="n">
        <v>10</v>
      </c>
    </row>
    <row r="747">
      <c r="A747" t="n">
        <v>10</v>
      </c>
      <c r="B747" t="n">
        <v>105</v>
      </c>
      <c r="C747" t="inlineStr">
        <is>
          <t xml:space="preserve">CONCLUIDO	</t>
        </is>
      </c>
      <c r="D747" t="n">
        <v>11.5972</v>
      </c>
      <c r="E747" t="n">
        <v>8.619999999999999</v>
      </c>
      <c r="F747" t="n">
        <v>5.37</v>
      </c>
      <c r="G747" t="n">
        <v>18.95</v>
      </c>
      <c r="H747" t="n">
        <v>0.3</v>
      </c>
      <c r="I747" t="n">
        <v>17</v>
      </c>
      <c r="J747" t="n">
        <v>207.97</v>
      </c>
      <c r="K747" t="n">
        <v>55.27</v>
      </c>
      <c r="L747" t="n">
        <v>3.5</v>
      </c>
      <c r="M747" t="n">
        <v>15</v>
      </c>
      <c r="N747" t="n">
        <v>44.2</v>
      </c>
      <c r="O747" t="n">
        <v>25884.1</v>
      </c>
      <c r="P747" t="n">
        <v>75.36</v>
      </c>
      <c r="Q747" t="n">
        <v>202.84</v>
      </c>
      <c r="R747" t="n">
        <v>27.87</v>
      </c>
      <c r="S747" t="n">
        <v>13.89</v>
      </c>
      <c r="T747" t="n">
        <v>5250.2</v>
      </c>
      <c r="U747" t="n">
        <v>0.5</v>
      </c>
      <c r="V747" t="n">
        <v>0.72</v>
      </c>
      <c r="W747" t="n">
        <v>0.67</v>
      </c>
      <c r="X747" t="n">
        <v>0.33</v>
      </c>
      <c r="Y747" t="n">
        <v>1</v>
      </c>
      <c r="Z747" t="n">
        <v>10</v>
      </c>
    </row>
    <row r="748">
      <c r="A748" t="n">
        <v>11</v>
      </c>
      <c r="B748" t="n">
        <v>105</v>
      </c>
      <c r="C748" t="inlineStr">
        <is>
          <t xml:space="preserve">CONCLUIDO	</t>
        </is>
      </c>
      <c r="D748" t="n">
        <v>11.697</v>
      </c>
      <c r="E748" t="n">
        <v>8.550000000000001</v>
      </c>
      <c r="F748" t="n">
        <v>5.34</v>
      </c>
      <c r="G748" t="n">
        <v>20.01</v>
      </c>
      <c r="H748" t="n">
        <v>0.32</v>
      </c>
      <c r="I748" t="n">
        <v>16</v>
      </c>
      <c r="J748" t="n">
        <v>208.37</v>
      </c>
      <c r="K748" t="n">
        <v>55.27</v>
      </c>
      <c r="L748" t="n">
        <v>3.75</v>
      </c>
      <c r="M748" t="n">
        <v>14</v>
      </c>
      <c r="N748" t="n">
        <v>44.35</v>
      </c>
      <c r="O748" t="n">
        <v>25933.43</v>
      </c>
      <c r="P748" t="n">
        <v>74.64</v>
      </c>
      <c r="Q748" t="n">
        <v>202.81</v>
      </c>
      <c r="R748" t="n">
        <v>26.86</v>
      </c>
      <c r="S748" t="n">
        <v>13.89</v>
      </c>
      <c r="T748" t="n">
        <v>4750.53</v>
      </c>
      <c r="U748" t="n">
        <v>0.52</v>
      </c>
      <c r="V748" t="n">
        <v>0.73</v>
      </c>
      <c r="W748" t="n">
        <v>0.66</v>
      </c>
      <c r="X748" t="n">
        <v>0.3</v>
      </c>
      <c r="Y748" t="n">
        <v>1</v>
      </c>
      <c r="Z748" t="n">
        <v>10</v>
      </c>
    </row>
    <row r="749">
      <c r="A749" t="n">
        <v>12</v>
      </c>
      <c r="B749" t="n">
        <v>105</v>
      </c>
      <c r="C749" t="inlineStr">
        <is>
          <t xml:space="preserve">CONCLUIDO	</t>
        </is>
      </c>
      <c r="D749" t="n">
        <v>11.7628</v>
      </c>
      <c r="E749" t="n">
        <v>8.5</v>
      </c>
      <c r="F749" t="n">
        <v>5.33</v>
      </c>
      <c r="G749" t="n">
        <v>21.31</v>
      </c>
      <c r="H749" t="n">
        <v>0.34</v>
      </c>
      <c r="I749" t="n">
        <v>15</v>
      </c>
      <c r="J749" t="n">
        <v>208.77</v>
      </c>
      <c r="K749" t="n">
        <v>55.27</v>
      </c>
      <c r="L749" t="n">
        <v>4</v>
      </c>
      <c r="M749" t="n">
        <v>13</v>
      </c>
      <c r="N749" t="n">
        <v>44.5</v>
      </c>
      <c r="O749" t="n">
        <v>25982.82</v>
      </c>
      <c r="P749" t="n">
        <v>74.45999999999999</v>
      </c>
      <c r="Q749" t="n">
        <v>202.82</v>
      </c>
      <c r="R749" t="n">
        <v>26.74</v>
      </c>
      <c r="S749" t="n">
        <v>13.89</v>
      </c>
      <c r="T749" t="n">
        <v>4693.42</v>
      </c>
      <c r="U749" t="n">
        <v>0.52</v>
      </c>
      <c r="V749" t="n">
        <v>0.73</v>
      </c>
      <c r="W749" t="n">
        <v>0.66</v>
      </c>
      <c r="X749" t="n">
        <v>0.29</v>
      </c>
      <c r="Y749" t="n">
        <v>1</v>
      </c>
      <c r="Z749" t="n">
        <v>10</v>
      </c>
    </row>
    <row r="750">
      <c r="A750" t="n">
        <v>13</v>
      </c>
      <c r="B750" t="n">
        <v>105</v>
      </c>
      <c r="C750" t="inlineStr">
        <is>
          <t xml:space="preserve">CONCLUIDO	</t>
        </is>
      </c>
      <c r="D750" t="n">
        <v>11.8636</v>
      </c>
      <c r="E750" t="n">
        <v>8.43</v>
      </c>
      <c r="F750" t="n">
        <v>5.3</v>
      </c>
      <c r="G750" t="n">
        <v>22.7</v>
      </c>
      <c r="H750" t="n">
        <v>0.36</v>
      </c>
      <c r="I750" t="n">
        <v>14</v>
      </c>
      <c r="J750" t="n">
        <v>209.17</v>
      </c>
      <c r="K750" t="n">
        <v>55.27</v>
      </c>
      <c r="L750" t="n">
        <v>4.25</v>
      </c>
      <c r="M750" t="n">
        <v>12</v>
      </c>
      <c r="N750" t="n">
        <v>44.65</v>
      </c>
      <c r="O750" t="n">
        <v>26032.25</v>
      </c>
      <c r="P750" t="n">
        <v>73.83</v>
      </c>
      <c r="Q750" t="n">
        <v>202.81</v>
      </c>
      <c r="R750" t="n">
        <v>25.69</v>
      </c>
      <c r="S750" t="n">
        <v>13.89</v>
      </c>
      <c r="T750" t="n">
        <v>4176.11</v>
      </c>
      <c r="U750" t="n">
        <v>0.54</v>
      </c>
      <c r="V750" t="n">
        <v>0.73</v>
      </c>
      <c r="W750" t="n">
        <v>0.66</v>
      </c>
      <c r="X750" t="n">
        <v>0.26</v>
      </c>
      <c r="Y750" t="n">
        <v>1</v>
      </c>
      <c r="Z750" t="n">
        <v>10</v>
      </c>
    </row>
    <row r="751">
      <c r="A751" t="n">
        <v>14</v>
      </c>
      <c r="B751" t="n">
        <v>105</v>
      </c>
      <c r="C751" t="inlineStr">
        <is>
          <t xml:space="preserve">CONCLUIDO	</t>
        </is>
      </c>
      <c r="D751" t="n">
        <v>11.9423</v>
      </c>
      <c r="E751" t="n">
        <v>8.369999999999999</v>
      </c>
      <c r="F751" t="n">
        <v>5.28</v>
      </c>
      <c r="G751" t="n">
        <v>24.38</v>
      </c>
      <c r="H751" t="n">
        <v>0.38</v>
      </c>
      <c r="I751" t="n">
        <v>13</v>
      </c>
      <c r="J751" t="n">
        <v>209.58</v>
      </c>
      <c r="K751" t="n">
        <v>55.27</v>
      </c>
      <c r="L751" t="n">
        <v>4.5</v>
      </c>
      <c r="M751" t="n">
        <v>11</v>
      </c>
      <c r="N751" t="n">
        <v>44.8</v>
      </c>
      <c r="O751" t="n">
        <v>26081.73</v>
      </c>
      <c r="P751" t="n">
        <v>73.51000000000001</v>
      </c>
      <c r="Q751" t="n">
        <v>202.81</v>
      </c>
      <c r="R751" t="n">
        <v>25.15</v>
      </c>
      <c r="S751" t="n">
        <v>13.89</v>
      </c>
      <c r="T751" t="n">
        <v>3911.15</v>
      </c>
      <c r="U751" t="n">
        <v>0.55</v>
      </c>
      <c r="V751" t="n">
        <v>0.73</v>
      </c>
      <c r="W751" t="n">
        <v>0.66</v>
      </c>
      <c r="X751" t="n">
        <v>0.24</v>
      </c>
      <c r="Y751" t="n">
        <v>1</v>
      </c>
      <c r="Z751" t="n">
        <v>10</v>
      </c>
    </row>
    <row r="752">
      <c r="A752" t="n">
        <v>15</v>
      </c>
      <c r="B752" t="n">
        <v>105</v>
      </c>
      <c r="C752" t="inlineStr">
        <is>
          <t xml:space="preserve">CONCLUIDO	</t>
        </is>
      </c>
      <c r="D752" t="n">
        <v>12.0377</v>
      </c>
      <c r="E752" t="n">
        <v>8.31</v>
      </c>
      <c r="F752" t="n">
        <v>5.26</v>
      </c>
      <c r="G752" t="n">
        <v>26.28</v>
      </c>
      <c r="H752" t="n">
        <v>0.4</v>
      </c>
      <c r="I752" t="n">
        <v>12</v>
      </c>
      <c r="J752" t="n">
        <v>209.98</v>
      </c>
      <c r="K752" t="n">
        <v>55.27</v>
      </c>
      <c r="L752" t="n">
        <v>4.75</v>
      </c>
      <c r="M752" t="n">
        <v>10</v>
      </c>
      <c r="N752" t="n">
        <v>44.95</v>
      </c>
      <c r="O752" t="n">
        <v>26131.27</v>
      </c>
      <c r="P752" t="n">
        <v>72.98999999999999</v>
      </c>
      <c r="Q752" t="n">
        <v>202.85</v>
      </c>
      <c r="R752" t="n">
        <v>24.33</v>
      </c>
      <c r="S752" t="n">
        <v>13.89</v>
      </c>
      <c r="T752" t="n">
        <v>3506.89</v>
      </c>
      <c r="U752" t="n">
        <v>0.57</v>
      </c>
      <c r="V752" t="n">
        <v>0.74</v>
      </c>
      <c r="W752" t="n">
        <v>0.66</v>
      </c>
      <c r="X752" t="n">
        <v>0.22</v>
      </c>
      <c r="Y752" t="n">
        <v>1</v>
      </c>
      <c r="Z752" t="n">
        <v>10</v>
      </c>
    </row>
    <row r="753">
      <c r="A753" t="n">
        <v>16</v>
      </c>
      <c r="B753" t="n">
        <v>105</v>
      </c>
      <c r="C753" t="inlineStr">
        <is>
          <t xml:space="preserve">CONCLUIDO	</t>
        </is>
      </c>
      <c r="D753" t="n">
        <v>12.0257</v>
      </c>
      <c r="E753" t="n">
        <v>8.32</v>
      </c>
      <c r="F753" t="n">
        <v>5.26</v>
      </c>
      <c r="G753" t="n">
        <v>26.32</v>
      </c>
      <c r="H753" t="n">
        <v>0.42</v>
      </c>
      <c r="I753" t="n">
        <v>12</v>
      </c>
      <c r="J753" t="n">
        <v>210.38</v>
      </c>
      <c r="K753" t="n">
        <v>55.27</v>
      </c>
      <c r="L753" t="n">
        <v>5</v>
      </c>
      <c r="M753" t="n">
        <v>10</v>
      </c>
      <c r="N753" t="n">
        <v>45.11</v>
      </c>
      <c r="O753" t="n">
        <v>26180.86</v>
      </c>
      <c r="P753" t="n">
        <v>73.13</v>
      </c>
      <c r="Q753" t="n">
        <v>202.81</v>
      </c>
      <c r="R753" t="n">
        <v>24.5</v>
      </c>
      <c r="S753" t="n">
        <v>13.89</v>
      </c>
      <c r="T753" t="n">
        <v>3588.3</v>
      </c>
      <c r="U753" t="n">
        <v>0.57</v>
      </c>
      <c r="V753" t="n">
        <v>0.73</v>
      </c>
      <c r="W753" t="n">
        <v>0.66</v>
      </c>
      <c r="X753" t="n">
        <v>0.23</v>
      </c>
      <c r="Y753" t="n">
        <v>1</v>
      </c>
      <c r="Z753" t="n">
        <v>10</v>
      </c>
    </row>
    <row r="754">
      <c r="A754" t="n">
        <v>17</v>
      </c>
      <c r="B754" t="n">
        <v>105</v>
      </c>
      <c r="C754" t="inlineStr">
        <is>
          <t xml:space="preserve">CONCLUIDO	</t>
        </is>
      </c>
      <c r="D754" t="n">
        <v>12.1102</v>
      </c>
      <c r="E754" t="n">
        <v>8.26</v>
      </c>
      <c r="F754" t="n">
        <v>5.25</v>
      </c>
      <c r="G754" t="n">
        <v>28.62</v>
      </c>
      <c r="H754" t="n">
        <v>0.44</v>
      </c>
      <c r="I754" t="n">
        <v>11</v>
      </c>
      <c r="J754" t="n">
        <v>210.78</v>
      </c>
      <c r="K754" t="n">
        <v>55.27</v>
      </c>
      <c r="L754" t="n">
        <v>5.25</v>
      </c>
      <c r="M754" t="n">
        <v>9</v>
      </c>
      <c r="N754" t="n">
        <v>45.26</v>
      </c>
      <c r="O754" t="n">
        <v>26230.5</v>
      </c>
      <c r="P754" t="n">
        <v>72.53</v>
      </c>
      <c r="Q754" t="n">
        <v>202.81</v>
      </c>
      <c r="R754" t="n">
        <v>24.01</v>
      </c>
      <c r="S754" t="n">
        <v>13.89</v>
      </c>
      <c r="T754" t="n">
        <v>3349.74</v>
      </c>
      <c r="U754" t="n">
        <v>0.58</v>
      </c>
      <c r="V754" t="n">
        <v>0.74</v>
      </c>
      <c r="W754" t="n">
        <v>0.66</v>
      </c>
      <c r="X754" t="n">
        <v>0.21</v>
      </c>
      <c r="Y754" t="n">
        <v>1</v>
      </c>
      <c r="Z754" t="n">
        <v>10</v>
      </c>
    </row>
    <row r="755">
      <c r="A755" t="n">
        <v>18</v>
      </c>
      <c r="B755" t="n">
        <v>105</v>
      </c>
      <c r="C755" t="inlineStr">
        <is>
          <t xml:space="preserve">CONCLUIDO	</t>
        </is>
      </c>
      <c r="D755" t="n">
        <v>12.1143</v>
      </c>
      <c r="E755" t="n">
        <v>8.25</v>
      </c>
      <c r="F755" t="n">
        <v>5.24</v>
      </c>
      <c r="G755" t="n">
        <v>28.6</v>
      </c>
      <c r="H755" t="n">
        <v>0.46</v>
      </c>
      <c r="I755" t="n">
        <v>11</v>
      </c>
      <c r="J755" t="n">
        <v>211.18</v>
      </c>
      <c r="K755" t="n">
        <v>55.27</v>
      </c>
      <c r="L755" t="n">
        <v>5.5</v>
      </c>
      <c r="M755" t="n">
        <v>9</v>
      </c>
      <c r="N755" t="n">
        <v>45.41</v>
      </c>
      <c r="O755" t="n">
        <v>26280.2</v>
      </c>
      <c r="P755" t="n">
        <v>72.40000000000001</v>
      </c>
      <c r="Q755" t="n">
        <v>202.85</v>
      </c>
      <c r="R755" t="n">
        <v>23.99</v>
      </c>
      <c r="S755" t="n">
        <v>13.89</v>
      </c>
      <c r="T755" t="n">
        <v>3339.32</v>
      </c>
      <c r="U755" t="n">
        <v>0.58</v>
      </c>
      <c r="V755" t="n">
        <v>0.74</v>
      </c>
      <c r="W755" t="n">
        <v>0.66</v>
      </c>
      <c r="X755" t="n">
        <v>0.21</v>
      </c>
      <c r="Y755" t="n">
        <v>1</v>
      </c>
      <c r="Z755" t="n">
        <v>10</v>
      </c>
    </row>
    <row r="756">
      <c r="A756" t="n">
        <v>19</v>
      </c>
      <c r="B756" t="n">
        <v>105</v>
      </c>
      <c r="C756" t="inlineStr">
        <is>
          <t xml:space="preserve">CONCLUIDO	</t>
        </is>
      </c>
      <c r="D756" t="n">
        <v>12.2017</v>
      </c>
      <c r="E756" t="n">
        <v>8.199999999999999</v>
      </c>
      <c r="F756" t="n">
        <v>5.23</v>
      </c>
      <c r="G756" t="n">
        <v>31.35</v>
      </c>
      <c r="H756" t="n">
        <v>0.48</v>
      </c>
      <c r="I756" t="n">
        <v>10</v>
      </c>
      <c r="J756" t="n">
        <v>211.59</v>
      </c>
      <c r="K756" t="n">
        <v>55.27</v>
      </c>
      <c r="L756" t="n">
        <v>5.75</v>
      </c>
      <c r="M756" t="n">
        <v>8</v>
      </c>
      <c r="N756" t="n">
        <v>45.57</v>
      </c>
      <c r="O756" t="n">
        <v>26329.94</v>
      </c>
      <c r="P756" t="n">
        <v>71.84</v>
      </c>
      <c r="Q756" t="n">
        <v>202.82</v>
      </c>
      <c r="R756" t="n">
        <v>23.28</v>
      </c>
      <c r="S756" t="n">
        <v>13.89</v>
      </c>
      <c r="T756" t="n">
        <v>2987.46</v>
      </c>
      <c r="U756" t="n">
        <v>0.6</v>
      </c>
      <c r="V756" t="n">
        <v>0.74</v>
      </c>
      <c r="W756" t="n">
        <v>0.66</v>
      </c>
      <c r="X756" t="n">
        <v>0.19</v>
      </c>
      <c r="Y756" t="n">
        <v>1</v>
      </c>
      <c r="Z756" t="n">
        <v>10</v>
      </c>
    </row>
    <row r="757">
      <c r="A757" t="n">
        <v>20</v>
      </c>
      <c r="B757" t="n">
        <v>105</v>
      </c>
      <c r="C757" t="inlineStr">
        <is>
          <t xml:space="preserve">CONCLUIDO	</t>
        </is>
      </c>
      <c r="D757" t="n">
        <v>12.2175</v>
      </c>
      <c r="E757" t="n">
        <v>8.18</v>
      </c>
      <c r="F757" t="n">
        <v>5.21</v>
      </c>
      <c r="G757" t="n">
        <v>31.29</v>
      </c>
      <c r="H757" t="n">
        <v>0.5</v>
      </c>
      <c r="I757" t="n">
        <v>10</v>
      </c>
      <c r="J757" t="n">
        <v>211.99</v>
      </c>
      <c r="K757" t="n">
        <v>55.27</v>
      </c>
      <c r="L757" t="n">
        <v>6</v>
      </c>
      <c r="M757" t="n">
        <v>8</v>
      </c>
      <c r="N757" t="n">
        <v>45.72</v>
      </c>
      <c r="O757" t="n">
        <v>26379.74</v>
      </c>
      <c r="P757" t="n">
        <v>71.72</v>
      </c>
      <c r="Q757" t="n">
        <v>202.89</v>
      </c>
      <c r="R757" t="n">
        <v>23.12</v>
      </c>
      <c r="S757" t="n">
        <v>13.89</v>
      </c>
      <c r="T757" t="n">
        <v>2908.7</v>
      </c>
      <c r="U757" t="n">
        <v>0.6</v>
      </c>
      <c r="V757" t="n">
        <v>0.74</v>
      </c>
      <c r="W757" t="n">
        <v>0.65</v>
      </c>
      <c r="X757" t="n">
        <v>0.18</v>
      </c>
      <c r="Y757" t="n">
        <v>1</v>
      </c>
      <c r="Z757" t="n">
        <v>10</v>
      </c>
    </row>
    <row r="758">
      <c r="A758" t="n">
        <v>21</v>
      </c>
      <c r="B758" t="n">
        <v>105</v>
      </c>
      <c r="C758" t="inlineStr">
        <is>
          <t xml:space="preserve">CONCLUIDO	</t>
        </is>
      </c>
      <c r="D758" t="n">
        <v>12.222</v>
      </c>
      <c r="E758" t="n">
        <v>8.18</v>
      </c>
      <c r="F758" t="n">
        <v>5.21</v>
      </c>
      <c r="G758" t="n">
        <v>31.27</v>
      </c>
      <c r="H758" t="n">
        <v>0.52</v>
      </c>
      <c r="I758" t="n">
        <v>10</v>
      </c>
      <c r="J758" t="n">
        <v>212.4</v>
      </c>
      <c r="K758" t="n">
        <v>55.27</v>
      </c>
      <c r="L758" t="n">
        <v>6.25</v>
      </c>
      <c r="M758" t="n">
        <v>8</v>
      </c>
      <c r="N758" t="n">
        <v>45.87</v>
      </c>
      <c r="O758" t="n">
        <v>26429.59</v>
      </c>
      <c r="P758" t="n">
        <v>71.52</v>
      </c>
      <c r="Q758" t="n">
        <v>202.82</v>
      </c>
      <c r="R758" t="n">
        <v>23.06</v>
      </c>
      <c r="S758" t="n">
        <v>13.89</v>
      </c>
      <c r="T758" t="n">
        <v>2881</v>
      </c>
      <c r="U758" t="n">
        <v>0.6</v>
      </c>
      <c r="V758" t="n">
        <v>0.74</v>
      </c>
      <c r="W758" t="n">
        <v>0.65</v>
      </c>
      <c r="X758" t="n">
        <v>0.17</v>
      </c>
      <c r="Y758" t="n">
        <v>1</v>
      </c>
      <c r="Z758" t="n">
        <v>10</v>
      </c>
    </row>
    <row r="759">
      <c r="A759" t="n">
        <v>22</v>
      </c>
      <c r="B759" t="n">
        <v>105</v>
      </c>
      <c r="C759" t="inlineStr">
        <is>
          <t xml:space="preserve">CONCLUIDO	</t>
        </is>
      </c>
      <c r="D759" t="n">
        <v>12.2976</v>
      </c>
      <c r="E759" t="n">
        <v>8.130000000000001</v>
      </c>
      <c r="F759" t="n">
        <v>5.2</v>
      </c>
      <c r="G759" t="n">
        <v>34.68</v>
      </c>
      <c r="H759" t="n">
        <v>0.54</v>
      </c>
      <c r="I759" t="n">
        <v>9</v>
      </c>
      <c r="J759" t="n">
        <v>212.8</v>
      </c>
      <c r="K759" t="n">
        <v>55.27</v>
      </c>
      <c r="L759" t="n">
        <v>6.5</v>
      </c>
      <c r="M759" t="n">
        <v>7</v>
      </c>
      <c r="N759" t="n">
        <v>46.03</v>
      </c>
      <c r="O759" t="n">
        <v>26479.5</v>
      </c>
      <c r="P759" t="n">
        <v>71.09999999999999</v>
      </c>
      <c r="Q759" t="n">
        <v>202.83</v>
      </c>
      <c r="R759" t="n">
        <v>22.67</v>
      </c>
      <c r="S759" t="n">
        <v>13.89</v>
      </c>
      <c r="T759" t="n">
        <v>2687.45</v>
      </c>
      <c r="U759" t="n">
        <v>0.61</v>
      </c>
      <c r="V759" t="n">
        <v>0.74</v>
      </c>
      <c r="W759" t="n">
        <v>0.65</v>
      </c>
      <c r="X759" t="n">
        <v>0.16</v>
      </c>
      <c r="Y759" t="n">
        <v>1</v>
      </c>
      <c r="Z759" t="n">
        <v>10</v>
      </c>
    </row>
    <row r="760">
      <c r="A760" t="n">
        <v>23</v>
      </c>
      <c r="B760" t="n">
        <v>105</v>
      </c>
      <c r="C760" t="inlineStr">
        <is>
          <t xml:space="preserve">CONCLUIDO	</t>
        </is>
      </c>
      <c r="D760" t="n">
        <v>12.306</v>
      </c>
      <c r="E760" t="n">
        <v>8.130000000000001</v>
      </c>
      <c r="F760" t="n">
        <v>5.2</v>
      </c>
      <c r="G760" t="n">
        <v>34.64</v>
      </c>
      <c r="H760" t="n">
        <v>0.5600000000000001</v>
      </c>
      <c r="I760" t="n">
        <v>9</v>
      </c>
      <c r="J760" t="n">
        <v>213.21</v>
      </c>
      <c r="K760" t="n">
        <v>55.27</v>
      </c>
      <c r="L760" t="n">
        <v>6.75</v>
      </c>
      <c r="M760" t="n">
        <v>7</v>
      </c>
      <c r="N760" t="n">
        <v>46.18</v>
      </c>
      <c r="O760" t="n">
        <v>26529.46</v>
      </c>
      <c r="P760" t="n">
        <v>70.79000000000001</v>
      </c>
      <c r="Q760" t="n">
        <v>202.83</v>
      </c>
      <c r="R760" t="n">
        <v>22.62</v>
      </c>
      <c r="S760" t="n">
        <v>13.89</v>
      </c>
      <c r="T760" t="n">
        <v>2664.21</v>
      </c>
      <c r="U760" t="n">
        <v>0.61</v>
      </c>
      <c r="V760" t="n">
        <v>0.74</v>
      </c>
      <c r="W760" t="n">
        <v>0.65</v>
      </c>
      <c r="X760" t="n">
        <v>0.16</v>
      </c>
      <c r="Y760" t="n">
        <v>1</v>
      </c>
      <c r="Z760" t="n">
        <v>10</v>
      </c>
    </row>
    <row r="761">
      <c r="A761" t="n">
        <v>24</v>
      </c>
      <c r="B761" t="n">
        <v>105</v>
      </c>
      <c r="C761" t="inlineStr">
        <is>
          <t xml:space="preserve">CONCLUIDO	</t>
        </is>
      </c>
      <c r="D761" t="n">
        <v>12.2997</v>
      </c>
      <c r="E761" t="n">
        <v>8.130000000000001</v>
      </c>
      <c r="F761" t="n">
        <v>5.2</v>
      </c>
      <c r="G761" t="n">
        <v>34.67</v>
      </c>
      <c r="H761" t="n">
        <v>0.58</v>
      </c>
      <c r="I761" t="n">
        <v>9</v>
      </c>
      <c r="J761" t="n">
        <v>213.61</v>
      </c>
      <c r="K761" t="n">
        <v>55.27</v>
      </c>
      <c r="L761" t="n">
        <v>7</v>
      </c>
      <c r="M761" t="n">
        <v>7</v>
      </c>
      <c r="N761" t="n">
        <v>46.34</v>
      </c>
      <c r="O761" t="n">
        <v>26579.47</v>
      </c>
      <c r="P761" t="n">
        <v>70.81</v>
      </c>
      <c r="Q761" t="n">
        <v>202.81</v>
      </c>
      <c r="R761" t="n">
        <v>22.76</v>
      </c>
      <c r="S761" t="n">
        <v>13.89</v>
      </c>
      <c r="T761" t="n">
        <v>2733.02</v>
      </c>
      <c r="U761" t="n">
        <v>0.61</v>
      </c>
      <c r="V761" t="n">
        <v>0.74</v>
      </c>
      <c r="W761" t="n">
        <v>0.65</v>
      </c>
      <c r="X761" t="n">
        <v>0.16</v>
      </c>
      <c r="Y761" t="n">
        <v>1</v>
      </c>
      <c r="Z761" t="n">
        <v>10</v>
      </c>
    </row>
    <row r="762">
      <c r="A762" t="n">
        <v>25</v>
      </c>
      <c r="B762" t="n">
        <v>105</v>
      </c>
      <c r="C762" t="inlineStr">
        <is>
          <t xml:space="preserve">CONCLUIDO	</t>
        </is>
      </c>
      <c r="D762" t="n">
        <v>12.3796</v>
      </c>
      <c r="E762" t="n">
        <v>8.08</v>
      </c>
      <c r="F762" t="n">
        <v>5.19</v>
      </c>
      <c r="G762" t="n">
        <v>38.91</v>
      </c>
      <c r="H762" t="n">
        <v>0.6</v>
      </c>
      <c r="I762" t="n">
        <v>8</v>
      </c>
      <c r="J762" t="n">
        <v>214.02</v>
      </c>
      <c r="K762" t="n">
        <v>55.27</v>
      </c>
      <c r="L762" t="n">
        <v>7.25</v>
      </c>
      <c r="M762" t="n">
        <v>6</v>
      </c>
      <c r="N762" t="n">
        <v>46.49</v>
      </c>
      <c r="O762" t="n">
        <v>26629.54</v>
      </c>
      <c r="P762" t="n">
        <v>70.41</v>
      </c>
      <c r="Q762" t="n">
        <v>202.81</v>
      </c>
      <c r="R762" t="n">
        <v>22.34</v>
      </c>
      <c r="S762" t="n">
        <v>13.89</v>
      </c>
      <c r="T762" t="n">
        <v>2528.34</v>
      </c>
      <c r="U762" t="n">
        <v>0.62</v>
      </c>
      <c r="V762" t="n">
        <v>0.75</v>
      </c>
      <c r="W762" t="n">
        <v>0.65</v>
      </c>
      <c r="X762" t="n">
        <v>0.15</v>
      </c>
      <c r="Y762" t="n">
        <v>1</v>
      </c>
      <c r="Z762" t="n">
        <v>10</v>
      </c>
    </row>
    <row r="763">
      <c r="A763" t="n">
        <v>26</v>
      </c>
      <c r="B763" t="n">
        <v>105</v>
      </c>
      <c r="C763" t="inlineStr">
        <is>
          <t xml:space="preserve">CONCLUIDO	</t>
        </is>
      </c>
      <c r="D763" t="n">
        <v>12.3869</v>
      </c>
      <c r="E763" t="n">
        <v>8.07</v>
      </c>
      <c r="F763" t="n">
        <v>5.18</v>
      </c>
      <c r="G763" t="n">
        <v>38.88</v>
      </c>
      <c r="H763" t="n">
        <v>0.62</v>
      </c>
      <c r="I763" t="n">
        <v>8</v>
      </c>
      <c r="J763" t="n">
        <v>214.42</v>
      </c>
      <c r="K763" t="n">
        <v>55.27</v>
      </c>
      <c r="L763" t="n">
        <v>7.5</v>
      </c>
      <c r="M763" t="n">
        <v>6</v>
      </c>
      <c r="N763" t="n">
        <v>46.65</v>
      </c>
      <c r="O763" t="n">
        <v>26679.66</v>
      </c>
      <c r="P763" t="n">
        <v>70.38</v>
      </c>
      <c r="Q763" t="n">
        <v>202.81</v>
      </c>
      <c r="R763" t="n">
        <v>22.22</v>
      </c>
      <c r="S763" t="n">
        <v>13.89</v>
      </c>
      <c r="T763" t="n">
        <v>2471.21</v>
      </c>
      <c r="U763" t="n">
        <v>0.63</v>
      </c>
      <c r="V763" t="n">
        <v>0.75</v>
      </c>
      <c r="W763" t="n">
        <v>0.65</v>
      </c>
      <c r="X763" t="n">
        <v>0.15</v>
      </c>
      <c r="Y763" t="n">
        <v>1</v>
      </c>
      <c r="Z763" t="n">
        <v>10</v>
      </c>
    </row>
    <row r="764">
      <c r="A764" t="n">
        <v>27</v>
      </c>
      <c r="B764" t="n">
        <v>105</v>
      </c>
      <c r="C764" t="inlineStr">
        <is>
          <t xml:space="preserve">CONCLUIDO	</t>
        </is>
      </c>
      <c r="D764" t="n">
        <v>12.4061</v>
      </c>
      <c r="E764" t="n">
        <v>8.06</v>
      </c>
      <c r="F764" t="n">
        <v>5.17</v>
      </c>
      <c r="G764" t="n">
        <v>38.79</v>
      </c>
      <c r="H764" t="n">
        <v>0.64</v>
      </c>
      <c r="I764" t="n">
        <v>8</v>
      </c>
      <c r="J764" t="n">
        <v>214.83</v>
      </c>
      <c r="K764" t="n">
        <v>55.27</v>
      </c>
      <c r="L764" t="n">
        <v>7.75</v>
      </c>
      <c r="M764" t="n">
        <v>6</v>
      </c>
      <c r="N764" t="n">
        <v>46.81</v>
      </c>
      <c r="O764" t="n">
        <v>26729.83</v>
      </c>
      <c r="P764" t="n">
        <v>69.81</v>
      </c>
      <c r="Q764" t="n">
        <v>202.81</v>
      </c>
      <c r="R764" t="n">
        <v>21.86</v>
      </c>
      <c r="S764" t="n">
        <v>13.89</v>
      </c>
      <c r="T764" t="n">
        <v>2288.79</v>
      </c>
      <c r="U764" t="n">
        <v>0.64</v>
      </c>
      <c r="V764" t="n">
        <v>0.75</v>
      </c>
      <c r="W764" t="n">
        <v>0.65</v>
      </c>
      <c r="X764" t="n">
        <v>0.13</v>
      </c>
      <c r="Y764" t="n">
        <v>1</v>
      </c>
      <c r="Z764" t="n">
        <v>10</v>
      </c>
    </row>
    <row r="765">
      <c r="A765" t="n">
        <v>28</v>
      </c>
      <c r="B765" t="n">
        <v>105</v>
      </c>
      <c r="C765" t="inlineStr">
        <is>
          <t xml:space="preserve">CONCLUIDO	</t>
        </is>
      </c>
      <c r="D765" t="n">
        <v>12.3988</v>
      </c>
      <c r="E765" t="n">
        <v>8.07</v>
      </c>
      <c r="F765" t="n">
        <v>5.18</v>
      </c>
      <c r="G765" t="n">
        <v>38.82</v>
      </c>
      <c r="H765" t="n">
        <v>0.66</v>
      </c>
      <c r="I765" t="n">
        <v>8</v>
      </c>
      <c r="J765" t="n">
        <v>215.24</v>
      </c>
      <c r="K765" t="n">
        <v>55.27</v>
      </c>
      <c r="L765" t="n">
        <v>8</v>
      </c>
      <c r="M765" t="n">
        <v>6</v>
      </c>
      <c r="N765" t="n">
        <v>46.97</v>
      </c>
      <c r="O765" t="n">
        <v>26780.06</v>
      </c>
      <c r="P765" t="n">
        <v>69.7</v>
      </c>
      <c r="Q765" t="n">
        <v>202.81</v>
      </c>
      <c r="R765" t="n">
        <v>21.92</v>
      </c>
      <c r="S765" t="n">
        <v>13.89</v>
      </c>
      <c r="T765" t="n">
        <v>2321.93</v>
      </c>
      <c r="U765" t="n">
        <v>0.63</v>
      </c>
      <c r="V765" t="n">
        <v>0.75</v>
      </c>
      <c r="W765" t="n">
        <v>0.65</v>
      </c>
      <c r="X765" t="n">
        <v>0.14</v>
      </c>
      <c r="Y765" t="n">
        <v>1</v>
      </c>
      <c r="Z765" t="n">
        <v>10</v>
      </c>
    </row>
    <row r="766">
      <c r="A766" t="n">
        <v>29</v>
      </c>
      <c r="B766" t="n">
        <v>105</v>
      </c>
      <c r="C766" t="inlineStr">
        <is>
          <t xml:space="preserve">CONCLUIDO	</t>
        </is>
      </c>
      <c r="D766" t="n">
        <v>12.4991</v>
      </c>
      <c r="E766" t="n">
        <v>8</v>
      </c>
      <c r="F766" t="n">
        <v>5.15</v>
      </c>
      <c r="G766" t="n">
        <v>44.16</v>
      </c>
      <c r="H766" t="n">
        <v>0.68</v>
      </c>
      <c r="I766" t="n">
        <v>7</v>
      </c>
      <c r="J766" t="n">
        <v>215.65</v>
      </c>
      <c r="K766" t="n">
        <v>55.27</v>
      </c>
      <c r="L766" t="n">
        <v>8.25</v>
      </c>
      <c r="M766" t="n">
        <v>5</v>
      </c>
      <c r="N766" t="n">
        <v>47.12</v>
      </c>
      <c r="O766" t="n">
        <v>26830.34</v>
      </c>
      <c r="P766" t="n">
        <v>69.15000000000001</v>
      </c>
      <c r="Q766" t="n">
        <v>202.82</v>
      </c>
      <c r="R766" t="n">
        <v>21.1</v>
      </c>
      <c r="S766" t="n">
        <v>13.89</v>
      </c>
      <c r="T766" t="n">
        <v>1915.71</v>
      </c>
      <c r="U766" t="n">
        <v>0.66</v>
      </c>
      <c r="V766" t="n">
        <v>0.75</v>
      </c>
      <c r="W766" t="n">
        <v>0.65</v>
      </c>
      <c r="X766" t="n">
        <v>0.11</v>
      </c>
      <c r="Y766" t="n">
        <v>1</v>
      </c>
      <c r="Z766" t="n">
        <v>10</v>
      </c>
    </row>
    <row r="767">
      <c r="A767" t="n">
        <v>30</v>
      </c>
      <c r="B767" t="n">
        <v>105</v>
      </c>
      <c r="C767" t="inlineStr">
        <is>
          <t xml:space="preserve">CONCLUIDO	</t>
        </is>
      </c>
      <c r="D767" t="n">
        <v>12.4887</v>
      </c>
      <c r="E767" t="n">
        <v>8.01</v>
      </c>
      <c r="F767" t="n">
        <v>5.16</v>
      </c>
      <c r="G767" t="n">
        <v>44.22</v>
      </c>
      <c r="H767" t="n">
        <v>0.7</v>
      </c>
      <c r="I767" t="n">
        <v>7</v>
      </c>
      <c r="J767" t="n">
        <v>216.05</v>
      </c>
      <c r="K767" t="n">
        <v>55.27</v>
      </c>
      <c r="L767" t="n">
        <v>8.5</v>
      </c>
      <c r="M767" t="n">
        <v>5</v>
      </c>
      <c r="N767" t="n">
        <v>47.28</v>
      </c>
      <c r="O767" t="n">
        <v>26880.68</v>
      </c>
      <c r="P767" t="n">
        <v>69.19</v>
      </c>
      <c r="Q767" t="n">
        <v>202.81</v>
      </c>
      <c r="R767" t="n">
        <v>21.43</v>
      </c>
      <c r="S767" t="n">
        <v>13.89</v>
      </c>
      <c r="T767" t="n">
        <v>2081.67</v>
      </c>
      <c r="U767" t="n">
        <v>0.65</v>
      </c>
      <c r="V767" t="n">
        <v>0.75</v>
      </c>
      <c r="W767" t="n">
        <v>0.65</v>
      </c>
      <c r="X767" t="n">
        <v>0.12</v>
      </c>
      <c r="Y767" t="n">
        <v>1</v>
      </c>
      <c r="Z767" t="n">
        <v>10</v>
      </c>
    </row>
    <row r="768">
      <c r="A768" t="n">
        <v>31</v>
      </c>
      <c r="B768" t="n">
        <v>105</v>
      </c>
      <c r="C768" t="inlineStr">
        <is>
          <t xml:space="preserve">CONCLUIDO	</t>
        </is>
      </c>
      <c r="D768" t="n">
        <v>12.4965</v>
      </c>
      <c r="E768" t="n">
        <v>8</v>
      </c>
      <c r="F768" t="n">
        <v>5.15</v>
      </c>
      <c r="G768" t="n">
        <v>44.17</v>
      </c>
      <c r="H768" t="n">
        <v>0.72</v>
      </c>
      <c r="I768" t="n">
        <v>7</v>
      </c>
      <c r="J768" t="n">
        <v>216.46</v>
      </c>
      <c r="K768" t="n">
        <v>55.27</v>
      </c>
      <c r="L768" t="n">
        <v>8.75</v>
      </c>
      <c r="M768" t="n">
        <v>5</v>
      </c>
      <c r="N768" t="n">
        <v>47.44</v>
      </c>
      <c r="O768" t="n">
        <v>26931.07</v>
      </c>
      <c r="P768" t="n">
        <v>69.20999999999999</v>
      </c>
      <c r="Q768" t="n">
        <v>202.81</v>
      </c>
      <c r="R768" t="n">
        <v>21.21</v>
      </c>
      <c r="S768" t="n">
        <v>13.89</v>
      </c>
      <c r="T768" t="n">
        <v>1970.7</v>
      </c>
      <c r="U768" t="n">
        <v>0.65</v>
      </c>
      <c r="V768" t="n">
        <v>0.75</v>
      </c>
      <c r="W768" t="n">
        <v>0.65</v>
      </c>
      <c r="X768" t="n">
        <v>0.12</v>
      </c>
      <c r="Y768" t="n">
        <v>1</v>
      </c>
      <c r="Z768" t="n">
        <v>10</v>
      </c>
    </row>
    <row r="769">
      <c r="A769" t="n">
        <v>32</v>
      </c>
      <c r="B769" t="n">
        <v>105</v>
      </c>
      <c r="C769" t="inlineStr">
        <is>
          <t xml:space="preserve">CONCLUIDO	</t>
        </is>
      </c>
      <c r="D769" t="n">
        <v>12.49</v>
      </c>
      <c r="E769" t="n">
        <v>8.01</v>
      </c>
      <c r="F769" t="n">
        <v>5.16</v>
      </c>
      <c r="G769" t="n">
        <v>44.21</v>
      </c>
      <c r="H769" t="n">
        <v>0.74</v>
      </c>
      <c r="I769" t="n">
        <v>7</v>
      </c>
      <c r="J769" t="n">
        <v>216.87</v>
      </c>
      <c r="K769" t="n">
        <v>55.27</v>
      </c>
      <c r="L769" t="n">
        <v>9</v>
      </c>
      <c r="M769" t="n">
        <v>5</v>
      </c>
      <c r="N769" t="n">
        <v>47.6</v>
      </c>
      <c r="O769" t="n">
        <v>26981.51</v>
      </c>
      <c r="P769" t="n">
        <v>69.3</v>
      </c>
      <c r="Q769" t="n">
        <v>202.81</v>
      </c>
      <c r="R769" t="n">
        <v>21.37</v>
      </c>
      <c r="S769" t="n">
        <v>13.89</v>
      </c>
      <c r="T769" t="n">
        <v>2048.31</v>
      </c>
      <c r="U769" t="n">
        <v>0.65</v>
      </c>
      <c r="V769" t="n">
        <v>0.75</v>
      </c>
      <c r="W769" t="n">
        <v>0.65</v>
      </c>
      <c r="X769" t="n">
        <v>0.12</v>
      </c>
      <c r="Y769" t="n">
        <v>1</v>
      </c>
      <c r="Z769" t="n">
        <v>10</v>
      </c>
    </row>
    <row r="770">
      <c r="A770" t="n">
        <v>33</v>
      </c>
      <c r="B770" t="n">
        <v>105</v>
      </c>
      <c r="C770" t="inlineStr">
        <is>
          <t xml:space="preserve">CONCLUIDO	</t>
        </is>
      </c>
      <c r="D770" t="n">
        <v>12.4909</v>
      </c>
      <c r="E770" t="n">
        <v>8.01</v>
      </c>
      <c r="F770" t="n">
        <v>5.16</v>
      </c>
      <c r="G770" t="n">
        <v>44.2</v>
      </c>
      <c r="H770" t="n">
        <v>0.76</v>
      </c>
      <c r="I770" t="n">
        <v>7</v>
      </c>
      <c r="J770" t="n">
        <v>217.28</v>
      </c>
      <c r="K770" t="n">
        <v>55.27</v>
      </c>
      <c r="L770" t="n">
        <v>9.25</v>
      </c>
      <c r="M770" t="n">
        <v>5</v>
      </c>
      <c r="N770" t="n">
        <v>47.76</v>
      </c>
      <c r="O770" t="n">
        <v>27032.02</v>
      </c>
      <c r="P770" t="n">
        <v>68.84</v>
      </c>
      <c r="Q770" t="n">
        <v>202.81</v>
      </c>
      <c r="R770" t="n">
        <v>21.36</v>
      </c>
      <c r="S770" t="n">
        <v>13.89</v>
      </c>
      <c r="T770" t="n">
        <v>2044.17</v>
      </c>
      <c r="U770" t="n">
        <v>0.65</v>
      </c>
      <c r="V770" t="n">
        <v>0.75</v>
      </c>
      <c r="W770" t="n">
        <v>0.65</v>
      </c>
      <c r="X770" t="n">
        <v>0.12</v>
      </c>
      <c r="Y770" t="n">
        <v>1</v>
      </c>
      <c r="Z770" t="n">
        <v>10</v>
      </c>
    </row>
    <row r="771">
      <c r="A771" t="n">
        <v>34</v>
      </c>
      <c r="B771" t="n">
        <v>105</v>
      </c>
      <c r="C771" t="inlineStr">
        <is>
          <t xml:space="preserve">CONCLUIDO	</t>
        </is>
      </c>
      <c r="D771" t="n">
        <v>12.4788</v>
      </c>
      <c r="E771" t="n">
        <v>8.01</v>
      </c>
      <c r="F771" t="n">
        <v>5.17</v>
      </c>
      <c r="G771" t="n">
        <v>44.27</v>
      </c>
      <c r="H771" t="n">
        <v>0.78</v>
      </c>
      <c r="I771" t="n">
        <v>7</v>
      </c>
      <c r="J771" t="n">
        <v>217.69</v>
      </c>
      <c r="K771" t="n">
        <v>55.27</v>
      </c>
      <c r="L771" t="n">
        <v>9.5</v>
      </c>
      <c r="M771" t="n">
        <v>5</v>
      </c>
      <c r="N771" t="n">
        <v>47.92</v>
      </c>
      <c r="O771" t="n">
        <v>27082.57</v>
      </c>
      <c r="P771" t="n">
        <v>68.70999999999999</v>
      </c>
      <c r="Q771" t="n">
        <v>202.81</v>
      </c>
      <c r="R771" t="n">
        <v>21.62</v>
      </c>
      <c r="S771" t="n">
        <v>13.89</v>
      </c>
      <c r="T771" t="n">
        <v>2173.75</v>
      </c>
      <c r="U771" t="n">
        <v>0.64</v>
      </c>
      <c r="V771" t="n">
        <v>0.75</v>
      </c>
      <c r="W771" t="n">
        <v>0.65</v>
      </c>
      <c r="X771" t="n">
        <v>0.13</v>
      </c>
      <c r="Y771" t="n">
        <v>1</v>
      </c>
      <c r="Z771" t="n">
        <v>10</v>
      </c>
    </row>
    <row r="772">
      <c r="A772" t="n">
        <v>35</v>
      </c>
      <c r="B772" t="n">
        <v>105</v>
      </c>
      <c r="C772" t="inlineStr">
        <is>
          <t xml:space="preserve">CONCLUIDO	</t>
        </is>
      </c>
      <c r="D772" t="n">
        <v>12.5826</v>
      </c>
      <c r="E772" t="n">
        <v>7.95</v>
      </c>
      <c r="F772" t="n">
        <v>5.14</v>
      </c>
      <c r="G772" t="n">
        <v>51.39</v>
      </c>
      <c r="H772" t="n">
        <v>0.79</v>
      </c>
      <c r="I772" t="n">
        <v>6</v>
      </c>
      <c r="J772" t="n">
        <v>218.1</v>
      </c>
      <c r="K772" t="n">
        <v>55.27</v>
      </c>
      <c r="L772" t="n">
        <v>9.75</v>
      </c>
      <c r="M772" t="n">
        <v>4</v>
      </c>
      <c r="N772" t="n">
        <v>48.08</v>
      </c>
      <c r="O772" t="n">
        <v>27133.18</v>
      </c>
      <c r="P772" t="n">
        <v>68</v>
      </c>
      <c r="Q772" t="n">
        <v>202.81</v>
      </c>
      <c r="R772" t="n">
        <v>20.8</v>
      </c>
      <c r="S772" t="n">
        <v>13.89</v>
      </c>
      <c r="T772" t="n">
        <v>1771.22</v>
      </c>
      <c r="U772" t="n">
        <v>0.67</v>
      </c>
      <c r="V772" t="n">
        <v>0.75</v>
      </c>
      <c r="W772" t="n">
        <v>0.65</v>
      </c>
      <c r="X772" t="n">
        <v>0.1</v>
      </c>
      <c r="Y772" t="n">
        <v>1</v>
      </c>
      <c r="Z772" t="n">
        <v>10</v>
      </c>
    </row>
    <row r="773">
      <c r="A773" t="n">
        <v>36</v>
      </c>
      <c r="B773" t="n">
        <v>105</v>
      </c>
      <c r="C773" t="inlineStr">
        <is>
          <t xml:space="preserve">CONCLUIDO	</t>
        </is>
      </c>
      <c r="D773" t="n">
        <v>12.587</v>
      </c>
      <c r="E773" t="n">
        <v>7.94</v>
      </c>
      <c r="F773" t="n">
        <v>5.14</v>
      </c>
      <c r="G773" t="n">
        <v>51.37</v>
      </c>
      <c r="H773" t="n">
        <v>0.8100000000000001</v>
      </c>
      <c r="I773" t="n">
        <v>6</v>
      </c>
      <c r="J773" t="n">
        <v>218.51</v>
      </c>
      <c r="K773" t="n">
        <v>55.27</v>
      </c>
      <c r="L773" t="n">
        <v>10</v>
      </c>
      <c r="M773" t="n">
        <v>4</v>
      </c>
      <c r="N773" t="n">
        <v>48.24</v>
      </c>
      <c r="O773" t="n">
        <v>27183.85</v>
      </c>
      <c r="P773" t="n">
        <v>67.97</v>
      </c>
      <c r="Q773" t="n">
        <v>202.81</v>
      </c>
      <c r="R773" t="n">
        <v>20.74</v>
      </c>
      <c r="S773" t="n">
        <v>13.89</v>
      </c>
      <c r="T773" t="n">
        <v>1740.15</v>
      </c>
      <c r="U773" t="n">
        <v>0.67</v>
      </c>
      <c r="V773" t="n">
        <v>0.75</v>
      </c>
      <c r="W773" t="n">
        <v>0.65</v>
      </c>
      <c r="X773" t="n">
        <v>0.1</v>
      </c>
      <c r="Y773" t="n">
        <v>1</v>
      </c>
      <c r="Z773" t="n">
        <v>10</v>
      </c>
    </row>
    <row r="774">
      <c r="A774" t="n">
        <v>37</v>
      </c>
      <c r="B774" t="n">
        <v>105</v>
      </c>
      <c r="C774" t="inlineStr">
        <is>
          <t xml:space="preserve">CONCLUIDO	</t>
        </is>
      </c>
      <c r="D774" t="n">
        <v>12.5813</v>
      </c>
      <c r="E774" t="n">
        <v>7.95</v>
      </c>
      <c r="F774" t="n">
        <v>5.14</v>
      </c>
      <c r="G774" t="n">
        <v>51.4</v>
      </c>
      <c r="H774" t="n">
        <v>0.83</v>
      </c>
      <c r="I774" t="n">
        <v>6</v>
      </c>
      <c r="J774" t="n">
        <v>218.92</v>
      </c>
      <c r="K774" t="n">
        <v>55.27</v>
      </c>
      <c r="L774" t="n">
        <v>10.25</v>
      </c>
      <c r="M774" t="n">
        <v>4</v>
      </c>
      <c r="N774" t="n">
        <v>48.4</v>
      </c>
      <c r="O774" t="n">
        <v>27234.57</v>
      </c>
      <c r="P774" t="n">
        <v>67.93000000000001</v>
      </c>
      <c r="Q774" t="n">
        <v>202.81</v>
      </c>
      <c r="R774" t="n">
        <v>20.77</v>
      </c>
      <c r="S774" t="n">
        <v>13.89</v>
      </c>
      <c r="T774" t="n">
        <v>1756.35</v>
      </c>
      <c r="U774" t="n">
        <v>0.67</v>
      </c>
      <c r="V774" t="n">
        <v>0.75</v>
      </c>
      <c r="W774" t="n">
        <v>0.65</v>
      </c>
      <c r="X774" t="n">
        <v>0.1</v>
      </c>
      <c r="Y774" t="n">
        <v>1</v>
      </c>
      <c r="Z774" t="n">
        <v>10</v>
      </c>
    </row>
    <row r="775">
      <c r="A775" t="n">
        <v>38</v>
      </c>
      <c r="B775" t="n">
        <v>105</v>
      </c>
      <c r="C775" t="inlineStr">
        <is>
          <t xml:space="preserve">CONCLUIDO	</t>
        </is>
      </c>
      <c r="D775" t="n">
        <v>12.5993</v>
      </c>
      <c r="E775" t="n">
        <v>7.94</v>
      </c>
      <c r="F775" t="n">
        <v>5.13</v>
      </c>
      <c r="G775" t="n">
        <v>51.29</v>
      </c>
      <c r="H775" t="n">
        <v>0.85</v>
      </c>
      <c r="I775" t="n">
        <v>6</v>
      </c>
      <c r="J775" t="n">
        <v>219.33</v>
      </c>
      <c r="K775" t="n">
        <v>55.27</v>
      </c>
      <c r="L775" t="n">
        <v>10.5</v>
      </c>
      <c r="M775" t="n">
        <v>4</v>
      </c>
      <c r="N775" t="n">
        <v>48.56</v>
      </c>
      <c r="O775" t="n">
        <v>27285.35</v>
      </c>
      <c r="P775" t="n">
        <v>67.78</v>
      </c>
      <c r="Q775" t="n">
        <v>202.82</v>
      </c>
      <c r="R775" t="n">
        <v>20.54</v>
      </c>
      <c r="S775" t="n">
        <v>13.89</v>
      </c>
      <c r="T775" t="n">
        <v>1640.87</v>
      </c>
      <c r="U775" t="n">
        <v>0.68</v>
      </c>
      <c r="V775" t="n">
        <v>0.75</v>
      </c>
      <c r="W775" t="n">
        <v>0.64</v>
      </c>
      <c r="X775" t="n">
        <v>0.09</v>
      </c>
      <c r="Y775" t="n">
        <v>1</v>
      </c>
      <c r="Z775" t="n">
        <v>10</v>
      </c>
    </row>
    <row r="776">
      <c r="A776" t="n">
        <v>39</v>
      </c>
      <c r="B776" t="n">
        <v>105</v>
      </c>
      <c r="C776" t="inlineStr">
        <is>
          <t xml:space="preserve">CONCLUIDO	</t>
        </is>
      </c>
      <c r="D776" t="n">
        <v>12.5857</v>
      </c>
      <c r="E776" t="n">
        <v>7.95</v>
      </c>
      <c r="F776" t="n">
        <v>5.14</v>
      </c>
      <c r="G776" t="n">
        <v>51.38</v>
      </c>
      <c r="H776" t="n">
        <v>0.87</v>
      </c>
      <c r="I776" t="n">
        <v>6</v>
      </c>
      <c r="J776" t="n">
        <v>219.75</v>
      </c>
      <c r="K776" t="n">
        <v>55.27</v>
      </c>
      <c r="L776" t="n">
        <v>10.75</v>
      </c>
      <c r="M776" t="n">
        <v>4</v>
      </c>
      <c r="N776" t="n">
        <v>48.72</v>
      </c>
      <c r="O776" t="n">
        <v>27336.19</v>
      </c>
      <c r="P776" t="n">
        <v>67.69</v>
      </c>
      <c r="Q776" t="n">
        <v>202.81</v>
      </c>
      <c r="R776" t="n">
        <v>20.72</v>
      </c>
      <c r="S776" t="n">
        <v>13.89</v>
      </c>
      <c r="T776" t="n">
        <v>1729.48</v>
      </c>
      <c r="U776" t="n">
        <v>0.67</v>
      </c>
      <c r="V776" t="n">
        <v>0.75</v>
      </c>
      <c r="W776" t="n">
        <v>0.65</v>
      </c>
      <c r="X776" t="n">
        <v>0.1</v>
      </c>
      <c r="Y776" t="n">
        <v>1</v>
      </c>
      <c r="Z776" t="n">
        <v>10</v>
      </c>
    </row>
    <row r="777">
      <c r="A777" t="n">
        <v>40</v>
      </c>
      <c r="B777" t="n">
        <v>105</v>
      </c>
      <c r="C777" t="inlineStr">
        <is>
          <t xml:space="preserve">CONCLUIDO	</t>
        </is>
      </c>
      <c r="D777" t="n">
        <v>12.5848</v>
      </c>
      <c r="E777" t="n">
        <v>7.95</v>
      </c>
      <c r="F777" t="n">
        <v>5.14</v>
      </c>
      <c r="G777" t="n">
        <v>51.38</v>
      </c>
      <c r="H777" t="n">
        <v>0.89</v>
      </c>
      <c r="I777" t="n">
        <v>6</v>
      </c>
      <c r="J777" t="n">
        <v>220.16</v>
      </c>
      <c r="K777" t="n">
        <v>55.27</v>
      </c>
      <c r="L777" t="n">
        <v>11</v>
      </c>
      <c r="M777" t="n">
        <v>4</v>
      </c>
      <c r="N777" t="n">
        <v>48.89</v>
      </c>
      <c r="O777" t="n">
        <v>27387.08</v>
      </c>
      <c r="P777" t="n">
        <v>67.55</v>
      </c>
      <c r="Q777" t="n">
        <v>202.82</v>
      </c>
      <c r="R777" t="n">
        <v>20.69</v>
      </c>
      <c r="S777" t="n">
        <v>13.89</v>
      </c>
      <c r="T777" t="n">
        <v>1716.23</v>
      </c>
      <c r="U777" t="n">
        <v>0.67</v>
      </c>
      <c r="V777" t="n">
        <v>0.75</v>
      </c>
      <c r="W777" t="n">
        <v>0.65</v>
      </c>
      <c r="X777" t="n">
        <v>0.1</v>
      </c>
      <c r="Y777" t="n">
        <v>1</v>
      </c>
      <c r="Z777" t="n">
        <v>10</v>
      </c>
    </row>
    <row r="778">
      <c r="A778" t="n">
        <v>41</v>
      </c>
      <c r="B778" t="n">
        <v>105</v>
      </c>
      <c r="C778" t="inlineStr">
        <is>
          <t xml:space="preserve">CONCLUIDO	</t>
        </is>
      </c>
      <c r="D778" t="n">
        <v>12.5861</v>
      </c>
      <c r="E778" t="n">
        <v>7.95</v>
      </c>
      <c r="F778" t="n">
        <v>5.14</v>
      </c>
      <c r="G778" t="n">
        <v>51.37</v>
      </c>
      <c r="H778" t="n">
        <v>0.91</v>
      </c>
      <c r="I778" t="n">
        <v>6</v>
      </c>
      <c r="J778" t="n">
        <v>220.57</v>
      </c>
      <c r="K778" t="n">
        <v>55.27</v>
      </c>
      <c r="L778" t="n">
        <v>11.25</v>
      </c>
      <c r="M778" t="n">
        <v>4</v>
      </c>
      <c r="N778" t="n">
        <v>49.05</v>
      </c>
      <c r="O778" t="n">
        <v>27438.03</v>
      </c>
      <c r="P778" t="n">
        <v>67.43000000000001</v>
      </c>
      <c r="Q778" t="n">
        <v>202.81</v>
      </c>
      <c r="R778" t="n">
        <v>20.7</v>
      </c>
      <c r="S778" t="n">
        <v>13.89</v>
      </c>
      <c r="T778" t="n">
        <v>1718.16</v>
      </c>
      <c r="U778" t="n">
        <v>0.67</v>
      </c>
      <c r="V778" t="n">
        <v>0.75</v>
      </c>
      <c r="W778" t="n">
        <v>0.65</v>
      </c>
      <c r="X778" t="n">
        <v>0.1</v>
      </c>
      <c r="Y778" t="n">
        <v>1</v>
      </c>
      <c r="Z778" t="n">
        <v>10</v>
      </c>
    </row>
    <row r="779">
      <c r="A779" t="n">
        <v>42</v>
      </c>
      <c r="B779" t="n">
        <v>105</v>
      </c>
      <c r="C779" t="inlineStr">
        <is>
          <t xml:space="preserve">CONCLUIDO	</t>
        </is>
      </c>
      <c r="D779" t="n">
        <v>12.5909</v>
      </c>
      <c r="E779" t="n">
        <v>7.94</v>
      </c>
      <c r="F779" t="n">
        <v>5.13</v>
      </c>
      <c r="G779" t="n">
        <v>51.34</v>
      </c>
      <c r="H779" t="n">
        <v>0.92</v>
      </c>
      <c r="I779" t="n">
        <v>6</v>
      </c>
      <c r="J779" t="n">
        <v>220.99</v>
      </c>
      <c r="K779" t="n">
        <v>55.27</v>
      </c>
      <c r="L779" t="n">
        <v>11.5</v>
      </c>
      <c r="M779" t="n">
        <v>4</v>
      </c>
      <c r="N779" t="n">
        <v>49.21</v>
      </c>
      <c r="O779" t="n">
        <v>27489.03</v>
      </c>
      <c r="P779" t="n">
        <v>67.2</v>
      </c>
      <c r="Q779" t="n">
        <v>202.83</v>
      </c>
      <c r="R779" t="n">
        <v>20.68</v>
      </c>
      <c r="S779" t="n">
        <v>13.89</v>
      </c>
      <c r="T779" t="n">
        <v>1708.29</v>
      </c>
      <c r="U779" t="n">
        <v>0.67</v>
      </c>
      <c r="V779" t="n">
        <v>0.75</v>
      </c>
      <c r="W779" t="n">
        <v>0.65</v>
      </c>
      <c r="X779" t="n">
        <v>0.1</v>
      </c>
      <c r="Y779" t="n">
        <v>1</v>
      </c>
      <c r="Z779" t="n">
        <v>10</v>
      </c>
    </row>
    <row r="780">
      <c r="A780" t="n">
        <v>43</v>
      </c>
      <c r="B780" t="n">
        <v>105</v>
      </c>
      <c r="C780" t="inlineStr">
        <is>
          <t xml:space="preserve">CONCLUIDO	</t>
        </is>
      </c>
      <c r="D780" t="n">
        <v>12.5839</v>
      </c>
      <c r="E780" t="n">
        <v>7.95</v>
      </c>
      <c r="F780" t="n">
        <v>5.14</v>
      </c>
      <c r="G780" t="n">
        <v>51.39</v>
      </c>
      <c r="H780" t="n">
        <v>0.9399999999999999</v>
      </c>
      <c r="I780" t="n">
        <v>6</v>
      </c>
      <c r="J780" t="n">
        <v>221.4</v>
      </c>
      <c r="K780" t="n">
        <v>55.27</v>
      </c>
      <c r="L780" t="n">
        <v>11.75</v>
      </c>
      <c r="M780" t="n">
        <v>4</v>
      </c>
      <c r="N780" t="n">
        <v>49.38</v>
      </c>
      <c r="O780" t="n">
        <v>27540.09</v>
      </c>
      <c r="P780" t="n">
        <v>66.91</v>
      </c>
      <c r="Q780" t="n">
        <v>202.81</v>
      </c>
      <c r="R780" t="n">
        <v>20.76</v>
      </c>
      <c r="S780" t="n">
        <v>13.89</v>
      </c>
      <c r="T780" t="n">
        <v>1749.37</v>
      </c>
      <c r="U780" t="n">
        <v>0.67</v>
      </c>
      <c r="V780" t="n">
        <v>0.75</v>
      </c>
      <c r="W780" t="n">
        <v>0.65</v>
      </c>
      <c r="X780" t="n">
        <v>0.1</v>
      </c>
      <c r="Y780" t="n">
        <v>1</v>
      </c>
      <c r="Z780" t="n">
        <v>10</v>
      </c>
    </row>
    <row r="781">
      <c r="A781" t="n">
        <v>44</v>
      </c>
      <c r="B781" t="n">
        <v>105</v>
      </c>
      <c r="C781" t="inlineStr">
        <is>
          <t xml:space="preserve">CONCLUIDO	</t>
        </is>
      </c>
      <c r="D781" t="n">
        <v>12.6778</v>
      </c>
      <c r="E781" t="n">
        <v>7.89</v>
      </c>
      <c r="F781" t="n">
        <v>5.12</v>
      </c>
      <c r="G781" t="n">
        <v>61.44</v>
      </c>
      <c r="H781" t="n">
        <v>0.96</v>
      </c>
      <c r="I781" t="n">
        <v>5</v>
      </c>
      <c r="J781" t="n">
        <v>221.81</v>
      </c>
      <c r="K781" t="n">
        <v>55.27</v>
      </c>
      <c r="L781" t="n">
        <v>12</v>
      </c>
      <c r="M781" t="n">
        <v>3</v>
      </c>
      <c r="N781" t="n">
        <v>49.54</v>
      </c>
      <c r="O781" t="n">
        <v>27591.21</v>
      </c>
      <c r="P781" t="n">
        <v>66.48999999999999</v>
      </c>
      <c r="Q781" t="n">
        <v>202.81</v>
      </c>
      <c r="R781" t="n">
        <v>20.28</v>
      </c>
      <c r="S781" t="n">
        <v>13.89</v>
      </c>
      <c r="T781" t="n">
        <v>1516.76</v>
      </c>
      <c r="U781" t="n">
        <v>0.68</v>
      </c>
      <c r="V781" t="n">
        <v>0.76</v>
      </c>
      <c r="W781" t="n">
        <v>0.64</v>
      </c>
      <c r="X781" t="n">
        <v>0.08</v>
      </c>
      <c r="Y781" t="n">
        <v>1</v>
      </c>
      <c r="Z781" t="n">
        <v>10</v>
      </c>
    </row>
    <row r="782">
      <c r="A782" t="n">
        <v>45</v>
      </c>
      <c r="B782" t="n">
        <v>105</v>
      </c>
      <c r="C782" t="inlineStr">
        <is>
          <t xml:space="preserve">CONCLUIDO	</t>
        </is>
      </c>
      <c r="D782" t="n">
        <v>12.6761</v>
      </c>
      <c r="E782" t="n">
        <v>7.89</v>
      </c>
      <c r="F782" t="n">
        <v>5.12</v>
      </c>
      <c r="G782" t="n">
        <v>61.46</v>
      </c>
      <c r="H782" t="n">
        <v>0.98</v>
      </c>
      <c r="I782" t="n">
        <v>5</v>
      </c>
      <c r="J782" t="n">
        <v>222.23</v>
      </c>
      <c r="K782" t="n">
        <v>55.27</v>
      </c>
      <c r="L782" t="n">
        <v>12.25</v>
      </c>
      <c r="M782" t="n">
        <v>3</v>
      </c>
      <c r="N782" t="n">
        <v>49.71</v>
      </c>
      <c r="O782" t="n">
        <v>27642.51</v>
      </c>
      <c r="P782" t="n">
        <v>66.41</v>
      </c>
      <c r="Q782" t="n">
        <v>202.93</v>
      </c>
      <c r="R782" t="n">
        <v>20.24</v>
      </c>
      <c r="S782" t="n">
        <v>13.89</v>
      </c>
      <c r="T782" t="n">
        <v>1496.61</v>
      </c>
      <c r="U782" t="n">
        <v>0.6899999999999999</v>
      </c>
      <c r="V782" t="n">
        <v>0.76</v>
      </c>
      <c r="W782" t="n">
        <v>0.64</v>
      </c>
      <c r="X782" t="n">
        <v>0.08</v>
      </c>
      <c r="Y782" t="n">
        <v>1</v>
      </c>
      <c r="Z782" t="n">
        <v>10</v>
      </c>
    </row>
    <row r="783">
      <c r="A783" t="n">
        <v>46</v>
      </c>
      <c r="B783" t="n">
        <v>105</v>
      </c>
      <c r="C783" t="inlineStr">
        <is>
          <t xml:space="preserve">CONCLUIDO	</t>
        </is>
      </c>
      <c r="D783" t="n">
        <v>12.6725</v>
      </c>
      <c r="E783" t="n">
        <v>7.89</v>
      </c>
      <c r="F783" t="n">
        <v>5.12</v>
      </c>
      <c r="G783" t="n">
        <v>61.48</v>
      </c>
      <c r="H783" t="n">
        <v>1</v>
      </c>
      <c r="I783" t="n">
        <v>5</v>
      </c>
      <c r="J783" t="n">
        <v>222.65</v>
      </c>
      <c r="K783" t="n">
        <v>55.27</v>
      </c>
      <c r="L783" t="n">
        <v>12.5</v>
      </c>
      <c r="M783" t="n">
        <v>3</v>
      </c>
      <c r="N783" t="n">
        <v>49.87</v>
      </c>
      <c r="O783" t="n">
        <v>27693.75</v>
      </c>
      <c r="P783" t="n">
        <v>66.3</v>
      </c>
      <c r="Q783" t="n">
        <v>202.81</v>
      </c>
      <c r="R783" t="n">
        <v>20.33</v>
      </c>
      <c r="S783" t="n">
        <v>13.89</v>
      </c>
      <c r="T783" t="n">
        <v>1540.78</v>
      </c>
      <c r="U783" t="n">
        <v>0.68</v>
      </c>
      <c r="V783" t="n">
        <v>0.76</v>
      </c>
      <c r="W783" t="n">
        <v>0.65</v>
      </c>
      <c r="X783" t="n">
        <v>0.09</v>
      </c>
      <c r="Y783" t="n">
        <v>1</v>
      </c>
      <c r="Z783" t="n">
        <v>10</v>
      </c>
    </row>
    <row r="784">
      <c r="A784" t="n">
        <v>47</v>
      </c>
      <c r="B784" t="n">
        <v>105</v>
      </c>
      <c r="C784" t="inlineStr">
        <is>
          <t xml:space="preserve">CONCLUIDO	</t>
        </is>
      </c>
      <c r="D784" t="n">
        <v>12.6769</v>
      </c>
      <c r="E784" t="n">
        <v>7.89</v>
      </c>
      <c r="F784" t="n">
        <v>5.12</v>
      </c>
      <c r="G784" t="n">
        <v>61.45</v>
      </c>
      <c r="H784" t="n">
        <v>1.02</v>
      </c>
      <c r="I784" t="n">
        <v>5</v>
      </c>
      <c r="J784" t="n">
        <v>223.06</v>
      </c>
      <c r="K784" t="n">
        <v>55.27</v>
      </c>
      <c r="L784" t="n">
        <v>12.75</v>
      </c>
      <c r="M784" t="n">
        <v>3</v>
      </c>
      <c r="N784" t="n">
        <v>50.04</v>
      </c>
      <c r="O784" t="n">
        <v>27745.04</v>
      </c>
      <c r="P784" t="n">
        <v>66.18000000000001</v>
      </c>
      <c r="Q784" t="n">
        <v>202.84</v>
      </c>
      <c r="R784" t="n">
        <v>20.19</v>
      </c>
      <c r="S784" t="n">
        <v>13.89</v>
      </c>
      <c r="T784" t="n">
        <v>1469.07</v>
      </c>
      <c r="U784" t="n">
        <v>0.6899999999999999</v>
      </c>
      <c r="V784" t="n">
        <v>0.76</v>
      </c>
      <c r="W784" t="n">
        <v>0.65</v>
      </c>
      <c r="X784" t="n">
        <v>0.08</v>
      </c>
      <c r="Y784" t="n">
        <v>1</v>
      </c>
      <c r="Z784" t="n">
        <v>10</v>
      </c>
    </row>
    <row r="785">
      <c r="A785" t="n">
        <v>48</v>
      </c>
      <c r="B785" t="n">
        <v>105</v>
      </c>
      <c r="C785" t="inlineStr">
        <is>
          <t xml:space="preserve">CONCLUIDO	</t>
        </is>
      </c>
      <c r="D785" t="n">
        <v>12.6792</v>
      </c>
      <c r="E785" t="n">
        <v>7.89</v>
      </c>
      <c r="F785" t="n">
        <v>5.12</v>
      </c>
      <c r="G785" t="n">
        <v>61.43</v>
      </c>
      <c r="H785" t="n">
        <v>1.03</v>
      </c>
      <c r="I785" t="n">
        <v>5</v>
      </c>
      <c r="J785" t="n">
        <v>223.48</v>
      </c>
      <c r="K785" t="n">
        <v>55.27</v>
      </c>
      <c r="L785" t="n">
        <v>13</v>
      </c>
      <c r="M785" t="n">
        <v>3</v>
      </c>
      <c r="N785" t="n">
        <v>50.21</v>
      </c>
      <c r="O785" t="n">
        <v>27796.39</v>
      </c>
      <c r="P785" t="n">
        <v>66.38</v>
      </c>
      <c r="Q785" t="n">
        <v>202.81</v>
      </c>
      <c r="R785" t="n">
        <v>20.16</v>
      </c>
      <c r="S785" t="n">
        <v>13.89</v>
      </c>
      <c r="T785" t="n">
        <v>1457</v>
      </c>
      <c r="U785" t="n">
        <v>0.6899999999999999</v>
      </c>
      <c r="V785" t="n">
        <v>0.76</v>
      </c>
      <c r="W785" t="n">
        <v>0.65</v>
      </c>
      <c r="X785" t="n">
        <v>0.08</v>
      </c>
      <c r="Y785" t="n">
        <v>1</v>
      </c>
      <c r="Z785" t="n">
        <v>10</v>
      </c>
    </row>
    <row r="786">
      <c r="A786" t="n">
        <v>49</v>
      </c>
      <c r="B786" t="n">
        <v>105</v>
      </c>
      <c r="C786" t="inlineStr">
        <is>
          <t xml:space="preserve">CONCLUIDO	</t>
        </is>
      </c>
      <c r="D786" t="n">
        <v>12.664</v>
      </c>
      <c r="E786" t="n">
        <v>7.9</v>
      </c>
      <c r="F786" t="n">
        <v>5.13</v>
      </c>
      <c r="G786" t="n">
        <v>61.55</v>
      </c>
      <c r="H786" t="n">
        <v>1.05</v>
      </c>
      <c r="I786" t="n">
        <v>5</v>
      </c>
      <c r="J786" t="n">
        <v>223.89</v>
      </c>
      <c r="K786" t="n">
        <v>55.27</v>
      </c>
      <c r="L786" t="n">
        <v>13.25</v>
      </c>
      <c r="M786" t="n">
        <v>3</v>
      </c>
      <c r="N786" t="n">
        <v>50.37</v>
      </c>
      <c r="O786" t="n">
        <v>27847.8</v>
      </c>
      <c r="P786" t="n">
        <v>66.38</v>
      </c>
      <c r="Q786" t="n">
        <v>202.81</v>
      </c>
      <c r="R786" t="n">
        <v>20.45</v>
      </c>
      <c r="S786" t="n">
        <v>13.89</v>
      </c>
      <c r="T786" t="n">
        <v>1601.1</v>
      </c>
      <c r="U786" t="n">
        <v>0.68</v>
      </c>
      <c r="V786" t="n">
        <v>0.75</v>
      </c>
      <c r="W786" t="n">
        <v>0.65</v>
      </c>
      <c r="X786" t="n">
        <v>0.09</v>
      </c>
      <c r="Y786" t="n">
        <v>1</v>
      </c>
      <c r="Z786" t="n">
        <v>10</v>
      </c>
    </row>
    <row r="787">
      <c r="A787" t="n">
        <v>50</v>
      </c>
      <c r="B787" t="n">
        <v>105</v>
      </c>
      <c r="C787" t="inlineStr">
        <is>
          <t xml:space="preserve">CONCLUIDO	</t>
        </is>
      </c>
      <c r="D787" t="n">
        <v>12.6761</v>
      </c>
      <c r="E787" t="n">
        <v>7.89</v>
      </c>
      <c r="F787" t="n">
        <v>5.12</v>
      </c>
      <c r="G787" t="n">
        <v>61.46</v>
      </c>
      <c r="H787" t="n">
        <v>1.07</v>
      </c>
      <c r="I787" t="n">
        <v>5</v>
      </c>
      <c r="J787" t="n">
        <v>224.31</v>
      </c>
      <c r="K787" t="n">
        <v>55.27</v>
      </c>
      <c r="L787" t="n">
        <v>13.5</v>
      </c>
      <c r="M787" t="n">
        <v>3</v>
      </c>
      <c r="N787" t="n">
        <v>50.54</v>
      </c>
      <c r="O787" t="n">
        <v>27899.27</v>
      </c>
      <c r="P787" t="n">
        <v>66.01000000000001</v>
      </c>
      <c r="Q787" t="n">
        <v>202.81</v>
      </c>
      <c r="R787" t="n">
        <v>20.3</v>
      </c>
      <c r="S787" t="n">
        <v>13.89</v>
      </c>
      <c r="T787" t="n">
        <v>1524.8</v>
      </c>
      <c r="U787" t="n">
        <v>0.68</v>
      </c>
      <c r="V787" t="n">
        <v>0.76</v>
      </c>
      <c r="W787" t="n">
        <v>0.64</v>
      </c>
      <c r="X787" t="n">
        <v>0.08</v>
      </c>
      <c r="Y787" t="n">
        <v>1</v>
      </c>
      <c r="Z787" t="n">
        <v>10</v>
      </c>
    </row>
    <row r="788">
      <c r="A788" t="n">
        <v>51</v>
      </c>
      <c r="B788" t="n">
        <v>105</v>
      </c>
      <c r="C788" t="inlineStr">
        <is>
          <t xml:space="preserve">CONCLUIDO	</t>
        </is>
      </c>
      <c r="D788" t="n">
        <v>12.6743</v>
      </c>
      <c r="E788" t="n">
        <v>7.89</v>
      </c>
      <c r="F788" t="n">
        <v>5.12</v>
      </c>
      <c r="G788" t="n">
        <v>61.47</v>
      </c>
      <c r="H788" t="n">
        <v>1.09</v>
      </c>
      <c r="I788" t="n">
        <v>5</v>
      </c>
      <c r="J788" t="n">
        <v>224.73</v>
      </c>
      <c r="K788" t="n">
        <v>55.27</v>
      </c>
      <c r="L788" t="n">
        <v>13.75</v>
      </c>
      <c r="M788" t="n">
        <v>3</v>
      </c>
      <c r="N788" t="n">
        <v>50.71</v>
      </c>
      <c r="O788" t="n">
        <v>27950.8</v>
      </c>
      <c r="P788" t="n">
        <v>65.69</v>
      </c>
      <c r="Q788" t="n">
        <v>202.83</v>
      </c>
      <c r="R788" t="n">
        <v>20.31</v>
      </c>
      <c r="S788" t="n">
        <v>13.89</v>
      </c>
      <c r="T788" t="n">
        <v>1530.24</v>
      </c>
      <c r="U788" t="n">
        <v>0.68</v>
      </c>
      <c r="V788" t="n">
        <v>0.76</v>
      </c>
      <c r="W788" t="n">
        <v>0.64</v>
      </c>
      <c r="X788" t="n">
        <v>0.08</v>
      </c>
      <c r="Y788" t="n">
        <v>1</v>
      </c>
      <c r="Z788" t="n">
        <v>10</v>
      </c>
    </row>
    <row r="789">
      <c r="A789" t="n">
        <v>52</v>
      </c>
      <c r="B789" t="n">
        <v>105</v>
      </c>
      <c r="C789" t="inlineStr">
        <is>
          <t xml:space="preserve">CONCLUIDO	</t>
        </is>
      </c>
      <c r="D789" t="n">
        <v>12.6792</v>
      </c>
      <c r="E789" t="n">
        <v>7.89</v>
      </c>
      <c r="F789" t="n">
        <v>5.12</v>
      </c>
      <c r="G789" t="n">
        <v>61.43</v>
      </c>
      <c r="H789" t="n">
        <v>1.11</v>
      </c>
      <c r="I789" t="n">
        <v>5</v>
      </c>
      <c r="J789" t="n">
        <v>225.15</v>
      </c>
      <c r="K789" t="n">
        <v>55.27</v>
      </c>
      <c r="L789" t="n">
        <v>14</v>
      </c>
      <c r="M789" t="n">
        <v>3</v>
      </c>
      <c r="N789" t="n">
        <v>50.88</v>
      </c>
      <c r="O789" t="n">
        <v>28002.38</v>
      </c>
      <c r="P789" t="n">
        <v>65.31999999999999</v>
      </c>
      <c r="Q789" t="n">
        <v>202.82</v>
      </c>
      <c r="R789" t="n">
        <v>20.2</v>
      </c>
      <c r="S789" t="n">
        <v>13.89</v>
      </c>
      <c r="T789" t="n">
        <v>1473.25</v>
      </c>
      <c r="U789" t="n">
        <v>0.6899999999999999</v>
      </c>
      <c r="V789" t="n">
        <v>0.76</v>
      </c>
      <c r="W789" t="n">
        <v>0.64</v>
      </c>
      <c r="X789" t="n">
        <v>0.08</v>
      </c>
      <c r="Y789" t="n">
        <v>1</v>
      </c>
      <c r="Z789" t="n">
        <v>10</v>
      </c>
    </row>
    <row r="790">
      <c r="A790" t="n">
        <v>53</v>
      </c>
      <c r="B790" t="n">
        <v>105</v>
      </c>
      <c r="C790" t="inlineStr">
        <is>
          <t xml:space="preserve">CONCLUIDO	</t>
        </is>
      </c>
      <c r="D790" t="n">
        <v>12.6921</v>
      </c>
      <c r="E790" t="n">
        <v>7.88</v>
      </c>
      <c r="F790" t="n">
        <v>5.11</v>
      </c>
      <c r="G790" t="n">
        <v>61.34</v>
      </c>
      <c r="H790" t="n">
        <v>1.12</v>
      </c>
      <c r="I790" t="n">
        <v>5</v>
      </c>
      <c r="J790" t="n">
        <v>225.57</v>
      </c>
      <c r="K790" t="n">
        <v>55.27</v>
      </c>
      <c r="L790" t="n">
        <v>14.25</v>
      </c>
      <c r="M790" t="n">
        <v>3</v>
      </c>
      <c r="N790" t="n">
        <v>51.04</v>
      </c>
      <c r="O790" t="n">
        <v>28054.03</v>
      </c>
      <c r="P790" t="n">
        <v>64.67</v>
      </c>
      <c r="Q790" t="n">
        <v>202.81</v>
      </c>
      <c r="R790" t="n">
        <v>19.96</v>
      </c>
      <c r="S790" t="n">
        <v>13.89</v>
      </c>
      <c r="T790" t="n">
        <v>1353.69</v>
      </c>
      <c r="U790" t="n">
        <v>0.7</v>
      </c>
      <c r="V790" t="n">
        <v>0.76</v>
      </c>
      <c r="W790" t="n">
        <v>0.64</v>
      </c>
      <c r="X790" t="n">
        <v>0.07000000000000001</v>
      </c>
      <c r="Y790" t="n">
        <v>1</v>
      </c>
      <c r="Z790" t="n">
        <v>10</v>
      </c>
    </row>
    <row r="791">
      <c r="A791" t="n">
        <v>54</v>
      </c>
      <c r="B791" t="n">
        <v>105</v>
      </c>
      <c r="C791" t="inlineStr">
        <is>
          <t xml:space="preserve">CONCLUIDO	</t>
        </is>
      </c>
      <c r="D791" t="n">
        <v>12.6899</v>
      </c>
      <c r="E791" t="n">
        <v>7.88</v>
      </c>
      <c r="F791" t="n">
        <v>5.11</v>
      </c>
      <c r="G791" t="n">
        <v>61.35</v>
      </c>
      <c r="H791" t="n">
        <v>1.14</v>
      </c>
      <c r="I791" t="n">
        <v>5</v>
      </c>
      <c r="J791" t="n">
        <v>225.99</v>
      </c>
      <c r="K791" t="n">
        <v>55.27</v>
      </c>
      <c r="L791" t="n">
        <v>14.5</v>
      </c>
      <c r="M791" t="n">
        <v>3</v>
      </c>
      <c r="N791" t="n">
        <v>51.21</v>
      </c>
      <c r="O791" t="n">
        <v>28105.73</v>
      </c>
      <c r="P791" t="n">
        <v>64.34999999999999</v>
      </c>
      <c r="Q791" t="n">
        <v>202.83</v>
      </c>
      <c r="R791" t="n">
        <v>19.96</v>
      </c>
      <c r="S791" t="n">
        <v>13.89</v>
      </c>
      <c r="T791" t="n">
        <v>1353.51</v>
      </c>
      <c r="U791" t="n">
        <v>0.7</v>
      </c>
      <c r="V791" t="n">
        <v>0.76</v>
      </c>
      <c r="W791" t="n">
        <v>0.64</v>
      </c>
      <c r="X791" t="n">
        <v>0.07000000000000001</v>
      </c>
      <c r="Y791" t="n">
        <v>1</v>
      </c>
      <c r="Z791" t="n">
        <v>10</v>
      </c>
    </row>
    <row r="792">
      <c r="A792" t="n">
        <v>55</v>
      </c>
      <c r="B792" t="n">
        <v>105</v>
      </c>
      <c r="C792" t="inlineStr">
        <is>
          <t xml:space="preserve">CONCLUIDO	</t>
        </is>
      </c>
      <c r="D792" t="n">
        <v>12.6765</v>
      </c>
      <c r="E792" t="n">
        <v>7.89</v>
      </c>
      <c r="F792" t="n">
        <v>5.12</v>
      </c>
      <c r="G792" t="n">
        <v>61.45</v>
      </c>
      <c r="H792" t="n">
        <v>1.16</v>
      </c>
      <c r="I792" t="n">
        <v>5</v>
      </c>
      <c r="J792" t="n">
        <v>226.41</v>
      </c>
      <c r="K792" t="n">
        <v>55.27</v>
      </c>
      <c r="L792" t="n">
        <v>14.75</v>
      </c>
      <c r="M792" t="n">
        <v>3</v>
      </c>
      <c r="N792" t="n">
        <v>51.38</v>
      </c>
      <c r="O792" t="n">
        <v>28157.49</v>
      </c>
      <c r="P792" t="n">
        <v>64.27</v>
      </c>
      <c r="Q792" t="n">
        <v>202.81</v>
      </c>
      <c r="R792" t="n">
        <v>20.24</v>
      </c>
      <c r="S792" t="n">
        <v>13.89</v>
      </c>
      <c r="T792" t="n">
        <v>1492.85</v>
      </c>
      <c r="U792" t="n">
        <v>0.6899999999999999</v>
      </c>
      <c r="V792" t="n">
        <v>0.76</v>
      </c>
      <c r="W792" t="n">
        <v>0.65</v>
      </c>
      <c r="X792" t="n">
        <v>0.08</v>
      </c>
      <c r="Y792" t="n">
        <v>1</v>
      </c>
      <c r="Z792" t="n">
        <v>10</v>
      </c>
    </row>
    <row r="793">
      <c r="A793" t="n">
        <v>56</v>
      </c>
      <c r="B793" t="n">
        <v>105</v>
      </c>
      <c r="C793" t="inlineStr">
        <is>
          <t xml:space="preserve">CONCLUIDO	</t>
        </is>
      </c>
      <c r="D793" t="n">
        <v>12.6854</v>
      </c>
      <c r="E793" t="n">
        <v>7.88</v>
      </c>
      <c r="F793" t="n">
        <v>5.12</v>
      </c>
      <c r="G793" t="n">
        <v>61.39</v>
      </c>
      <c r="H793" t="n">
        <v>1.18</v>
      </c>
      <c r="I793" t="n">
        <v>5</v>
      </c>
      <c r="J793" t="n">
        <v>226.83</v>
      </c>
      <c r="K793" t="n">
        <v>55.27</v>
      </c>
      <c r="L793" t="n">
        <v>15</v>
      </c>
      <c r="M793" t="n">
        <v>3</v>
      </c>
      <c r="N793" t="n">
        <v>51.55</v>
      </c>
      <c r="O793" t="n">
        <v>28209.31</v>
      </c>
      <c r="P793" t="n">
        <v>63.89</v>
      </c>
      <c r="Q793" t="n">
        <v>202.82</v>
      </c>
      <c r="R793" t="n">
        <v>20.07</v>
      </c>
      <c r="S793" t="n">
        <v>13.89</v>
      </c>
      <c r="T793" t="n">
        <v>1411.3</v>
      </c>
      <c r="U793" t="n">
        <v>0.6899999999999999</v>
      </c>
      <c r="V793" t="n">
        <v>0.76</v>
      </c>
      <c r="W793" t="n">
        <v>0.64</v>
      </c>
      <c r="X793" t="n">
        <v>0.08</v>
      </c>
      <c r="Y793" t="n">
        <v>1</v>
      </c>
      <c r="Z793" t="n">
        <v>10</v>
      </c>
    </row>
    <row r="794">
      <c r="A794" t="n">
        <v>57</v>
      </c>
      <c r="B794" t="n">
        <v>105</v>
      </c>
      <c r="C794" t="inlineStr">
        <is>
          <t xml:space="preserve">CONCLUIDO	</t>
        </is>
      </c>
      <c r="D794" t="n">
        <v>12.7841</v>
      </c>
      <c r="E794" t="n">
        <v>7.82</v>
      </c>
      <c r="F794" t="n">
        <v>5.1</v>
      </c>
      <c r="G794" t="n">
        <v>76.43000000000001</v>
      </c>
      <c r="H794" t="n">
        <v>1.19</v>
      </c>
      <c r="I794" t="n">
        <v>4</v>
      </c>
      <c r="J794" t="n">
        <v>227.25</v>
      </c>
      <c r="K794" t="n">
        <v>55.27</v>
      </c>
      <c r="L794" t="n">
        <v>15.25</v>
      </c>
      <c r="M794" t="n">
        <v>2</v>
      </c>
      <c r="N794" t="n">
        <v>51.72</v>
      </c>
      <c r="O794" t="n">
        <v>28261.2</v>
      </c>
      <c r="P794" t="n">
        <v>63.36</v>
      </c>
      <c r="Q794" t="n">
        <v>202.81</v>
      </c>
      <c r="R794" t="n">
        <v>19.35</v>
      </c>
      <c r="S794" t="n">
        <v>13.89</v>
      </c>
      <c r="T794" t="n">
        <v>1053.85</v>
      </c>
      <c r="U794" t="n">
        <v>0.72</v>
      </c>
      <c r="V794" t="n">
        <v>0.76</v>
      </c>
      <c r="W794" t="n">
        <v>0.65</v>
      </c>
      <c r="X794" t="n">
        <v>0.06</v>
      </c>
      <c r="Y794" t="n">
        <v>1</v>
      </c>
      <c r="Z794" t="n">
        <v>10</v>
      </c>
    </row>
    <row r="795">
      <c r="A795" t="n">
        <v>58</v>
      </c>
      <c r="B795" t="n">
        <v>105</v>
      </c>
      <c r="C795" t="inlineStr">
        <is>
          <t xml:space="preserve">CONCLUIDO	</t>
        </is>
      </c>
      <c r="D795" t="n">
        <v>12.7814</v>
      </c>
      <c r="E795" t="n">
        <v>7.82</v>
      </c>
      <c r="F795" t="n">
        <v>5.1</v>
      </c>
      <c r="G795" t="n">
        <v>76.45</v>
      </c>
      <c r="H795" t="n">
        <v>1.21</v>
      </c>
      <c r="I795" t="n">
        <v>4</v>
      </c>
      <c r="J795" t="n">
        <v>227.67</v>
      </c>
      <c r="K795" t="n">
        <v>55.27</v>
      </c>
      <c r="L795" t="n">
        <v>15.5</v>
      </c>
      <c r="M795" t="n">
        <v>2</v>
      </c>
      <c r="N795" t="n">
        <v>51.9</v>
      </c>
      <c r="O795" t="n">
        <v>28313.14</v>
      </c>
      <c r="P795" t="n">
        <v>63.42</v>
      </c>
      <c r="Q795" t="n">
        <v>202.81</v>
      </c>
      <c r="R795" t="n">
        <v>19.46</v>
      </c>
      <c r="S795" t="n">
        <v>13.89</v>
      </c>
      <c r="T795" t="n">
        <v>1109.7</v>
      </c>
      <c r="U795" t="n">
        <v>0.71</v>
      </c>
      <c r="V795" t="n">
        <v>0.76</v>
      </c>
      <c r="W795" t="n">
        <v>0.64</v>
      </c>
      <c r="X795" t="n">
        <v>0.06</v>
      </c>
      <c r="Y795" t="n">
        <v>1</v>
      </c>
      <c r="Z795" t="n">
        <v>10</v>
      </c>
    </row>
    <row r="796">
      <c r="A796" t="n">
        <v>59</v>
      </c>
      <c r="B796" t="n">
        <v>105</v>
      </c>
      <c r="C796" t="inlineStr">
        <is>
          <t xml:space="preserve">CONCLUIDO	</t>
        </is>
      </c>
      <c r="D796" t="n">
        <v>12.7796</v>
      </c>
      <c r="E796" t="n">
        <v>7.82</v>
      </c>
      <c r="F796" t="n">
        <v>5.1</v>
      </c>
      <c r="G796" t="n">
        <v>76.47</v>
      </c>
      <c r="H796" t="n">
        <v>1.23</v>
      </c>
      <c r="I796" t="n">
        <v>4</v>
      </c>
      <c r="J796" t="n">
        <v>228.09</v>
      </c>
      <c r="K796" t="n">
        <v>55.27</v>
      </c>
      <c r="L796" t="n">
        <v>15.75</v>
      </c>
      <c r="M796" t="n">
        <v>2</v>
      </c>
      <c r="N796" t="n">
        <v>52.07</v>
      </c>
      <c r="O796" t="n">
        <v>28365.14</v>
      </c>
      <c r="P796" t="n">
        <v>63.75</v>
      </c>
      <c r="Q796" t="n">
        <v>202.81</v>
      </c>
      <c r="R796" t="n">
        <v>19.45</v>
      </c>
      <c r="S796" t="n">
        <v>13.89</v>
      </c>
      <c r="T796" t="n">
        <v>1106.38</v>
      </c>
      <c r="U796" t="n">
        <v>0.71</v>
      </c>
      <c r="V796" t="n">
        <v>0.76</v>
      </c>
      <c r="W796" t="n">
        <v>0.65</v>
      </c>
      <c r="X796" t="n">
        <v>0.06</v>
      </c>
      <c r="Y796" t="n">
        <v>1</v>
      </c>
      <c r="Z796" t="n">
        <v>10</v>
      </c>
    </row>
    <row r="797">
      <c r="A797" t="n">
        <v>60</v>
      </c>
      <c r="B797" t="n">
        <v>105</v>
      </c>
      <c r="C797" t="inlineStr">
        <is>
          <t xml:space="preserve">CONCLUIDO	</t>
        </is>
      </c>
      <c r="D797" t="n">
        <v>12.775</v>
      </c>
      <c r="E797" t="n">
        <v>7.83</v>
      </c>
      <c r="F797" t="n">
        <v>5.1</v>
      </c>
      <c r="G797" t="n">
        <v>76.51000000000001</v>
      </c>
      <c r="H797" t="n">
        <v>1.24</v>
      </c>
      <c r="I797" t="n">
        <v>4</v>
      </c>
      <c r="J797" t="n">
        <v>228.51</v>
      </c>
      <c r="K797" t="n">
        <v>55.27</v>
      </c>
      <c r="L797" t="n">
        <v>16</v>
      </c>
      <c r="M797" t="n">
        <v>2</v>
      </c>
      <c r="N797" t="n">
        <v>52.24</v>
      </c>
      <c r="O797" t="n">
        <v>28417.2</v>
      </c>
      <c r="P797" t="n">
        <v>63.82</v>
      </c>
      <c r="Q797" t="n">
        <v>202.81</v>
      </c>
      <c r="R797" t="n">
        <v>19.6</v>
      </c>
      <c r="S797" t="n">
        <v>13.89</v>
      </c>
      <c r="T797" t="n">
        <v>1179.47</v>
      </c>
      <c r="U797" t="n">
        <v>0.71</v>
      </c>
      <c r="V797" t="n">
        <v>0.76</v>
      </c>
      <c r="W797" t="n">
        <v>0.64</v>
      </c>
      <c r="X797" t="n">
        <v>0.06</v>
      </c>
      <c r="Y797" t="n">
        <v>1</v>
      </c>
      <c r="Z797" t="n">
        <v>10</v>
      </c>
    </row>
    <row r="798">
      <c r="A798" t="n">
        <v>61</v>
      </c>
      <c r="B798" t="n">
        <v>105</v>
      </c>
      <c r="C798" t="inlineStr">
        <is>
          <t xml:space="preserve">CONCLUIDO	</t>
        </is>
      </c>
      <c r="D798" t="n">
        <v>12.7768</v>
      </c>
      <c r="E798" t="n">
        <v>7.83</v>
      </c>
      <c r="F798" t="n">
        <v>5.1</v>
      </c>
      <c r="G798" t="n">
        <v>76.5</v>
      </c>
      <c r="H798" t="n">
        <v>1.26</v>
      </c>
      <c r="I798" t="n">
        <v>4</v>
      </c>
      <c r="J798" t="n">
        <v>228.93</v>
      </c>
      <c r="K798" t="n">
        <v>55.27</v>
      </c>
      <c r="L798" t="n">
        <v>16.25</v>
      </c>
      <c r="M798" t="n">
        <v>2</v>
      </c>
      <c r="N798" t="n">
        <v>52.41</v>
      </c>
      <c r="O798" t="n">
        <v>28469.32</v>
      </c>
      <c r="P798" t="n">
        <v>63.83</v>
      </c>
      <c r="Q798" t="n">
        <v>202.81</v>
      </c>
      <c r="R798" t="n">
        <v>19.53</v>
      </c>
      <c r="S798" t="n">
        <v>13.89</v>
      </c>
      <c r="T798" t="n">
        <v>1145.57</v>
      </c>
      <c r="U798" t="n">
        <v>0.71</v>
      </c>
      <c r="V798" t="n">
        <v>0.76</v>
      </c>
      <c r="W798" t="n">
        <v>0.64</v>
      </c>
      <c r="X798" t="n">
        <v>0.06</v>
      </c>
      <c r="Y798" t="n">
        <v>1</v>
      </c>
      <c r="Z798" t="n">
        <v>10</v>
      </c>
    </row>
    <row r="799">
      <c r="A799" t="n">
        <v>62</v>
      </c>
      <c r="B799" t="n">
        <v>105</v>
      </c>
      <c r="C799" t="inlineStr">
        <is>
          <t xml:space="preserve">CONCLUIDO	</t>
        </is>
      </c>
      <c r="D799" t="n">
        <v>12.7741</v>
      </c>
      <c r="E799" t="n">
        <v>7.83</v>
      </c>
      <c r="F799" t="n">
        <v>5.1</v>
      </c>
      <c r="G799" t="n">
        <v>76.52</v>
      </c>
      <c r="H799" t="n">
        <v>1.28</v>
      </c>
      <c r="I799" t="n">
        <v>4</v>
      </c>
      <c r="J799" t="n">
        <v>229.36</v>
      </c>
      <c r="K799" t="n">
        <v>55.27</v>
      </c>
      <c r="L799" t="n">
        <v>16.5</v>
      </c>
      <c r="M799" t="n">
        <v>2</v>
      </c>
      <c r="N799" t="n">
        <v>52.58</v>
      </c>
      <c r="O799" t="n">
        <v>28521.51</v>
      </c>
      <c r="P799" t="n">
        <v>63.72</v>
      </c>
      <c r="Q799" t="n">
        <v>202.81</v>
      </c>
      <c r="R799" t="n">
        <v>19.66</v>
      </c>
      <c r="S799" t="n">
        <v>13.89</v>
      </c>
      <c r="T799" t="n">
        <v>1210.89</v>
      </c>
      <c r="U799" t="n">
        <v>0.71</v>
      </c>
      <c r="V799" t="n">
        <v>0.76</v>
      </c>
      <c r="W799" t="n">
        <v>0.64</v>
      </c>
      <c r="X799" t="n">
        <v>0.06</v>
      </c>
      <c r="Y799" t="n">
        <v>1</v>
      </c>
      <c r="Z799" t="n">
        <v>10</v>
      </c>
    </row>
    <row r="800">
      <c r="A800" t="n">
        <v>63</v>
      </c>
      <c r="B800" t="n">
        <v>105</v>
      </c>
      <c r="C800" t="inlineStr">
        <is>
          <t xml:space="preserve">CONCLUIDO	</t>
        </is>
      </c>
      <c r="D800" t="n">
        <v>12.7845</v>
      </c>
      <c r="E800" t="n">
        <v>7.82</v>
      </c>
      <c r="F800" t="n">
        <v>5.09</v>
      </c>
      <c r="G800" t="n">
        <v>76.42</v>
      </c>
      <c r="H800" t="n">
        <v>1.3</v>
      </c>
      <c r="I800" t="n">
        <v>4</v>
      </c>
      <c r="J800" t="n">
        <v>229.78</v>
      </c>
      <c r="K800" t="n">
        <v>55.27</v>
      </c>
      <c r="L800" t="n">
        <v>16.75</v>
      </c>
      <c r="M800" t="n">
        <v>2</v>
      </c>
      <c r="N800" t="n">
        <v>52.76</v>
      </c>
      <c r="O800" t="n">
        <v>28573.75</v>
      </c>
      <c r="P800" t="n">
        <v>63.39</v>
      </c>
      <c r="Q800" t="n">
        <v>202.81</v>
      </c>
      <c r="R800" t="n">
        <v>19.45</v>
      </c>
      <c r="S800" t="n">
        <v>13.89</v>
      </c>
      <c r="T800" t="n">
        <v>1104.51</v>
      </c>
      <c r="U800" t="n">
        <v>0.71</v>
      </c>
      <c r="V800" t="n">
        <v>0.76</v>
      </c>
      <c r="W800" t="n">
        <v>0.64</v>
      </c>
      <c r="X800" t="n">
        <v>0.06</v>
      </c>
      <c r="Y800" t="n">
        <v>1</v>
      </c>
      <c r="Z800" t="n">
        <v>10</v>
      </c>
    </row>
    <row r="801">
      <c r="A801" t="n">
        <v>64</v>
      </c>
      <c r="B801" t="n">
        <v>105</v>
      </c>
      <c r="C801" t="inlineStr">
        <is>
          <t xml:space="preserve">CONCLUIDO	</t>
        </is>
      </c>
      <c r="D801" t="n">
        <v>12.78</v>
      </c>
      <c r="E801" t="n">
        <v>7.82</v>
      </c>
      <c r="F801" t="n">
        <v>5.1</v>
      </c>
      <c r="G801" t="n">
        <v>76.47</v>
      </c>
      <c r="H801" t="n">
        <v>1.31</v>
      </c>
      <c r="I801" t="n">
        <v>4</v>
      </c>
      <c r="J801" t="n">
        <v>230.2</v>
      </c>
      <c r="K801" t="n">
        <v>55.27</v>
      </c>
      <c r="L801" t="n">
        <v>17</v>
      </c>
      <c r="M801" t="n">
        <v>2</v>
      </c>
      <c r="N801" t="n">
        <v>52.93</v>
      </c>
      <c r="O801" t="n">
        <v>28626.06</v>
      </c>
      <c r="P801" t="n">
        <v>63.54</v>
      </c>
      <c r="Q801" t="n">
        <v>202.81</v>
      </c>
      <c r="R801" t="n">
        <v>19.47</v>
      </c>
      <c r="S801" t="n">
        <v>13.89</v>
      </c>
      <c r="T801" t="n">
        <v>1113.61</v>
      </c>
      <c r="U801" t="n">
        <v>0.71</v>
      </c>
      <c r="V801" t="n">
        <v>0.76</v>
      </c>
      <c r="W801" t="n">
        <v>0.64</v>
      </c>
      <c r="X801" t="n">
        <v>0.06</v>
      </c>
      <c r="Y801" t="n">
        <v>1</v>
      </c>
      <c r="Z801" t="n">
        <v>10</v>
      </c>
    </row>
    <row r="802">
      <c r="A802" t="n">
        <v>65</v>
      </c>
      <c r="B802" t="n">
        <v>105</v>
      </c>
      <c r="C802" t="inlineStr">
        <is>
          <t xml:space="preserve">CONCLUIDO	</t>
        </is>
      </c>
      <c r="D802" t="n">
        <v>12.7777</v>
      </c>
      <c r="E802" t="n">
        <v>7.83</v>
      </c>
      <c r="F802" t="n">
        <v>5.1</v>
      </c>
      <c r="G802" t="n">
        <v>76.48999999999999</v>
      </c>
      <c r="H802" t="n">
        <v>1.33</v>
      </c>
      <c r="I802" t="n">
        <v>4</v>
      </c>
      <c r="J802" t="n">
        <v>230.63</v>
      </c>
      <c r="K802" t="n">
        <v>55.27</v>
      </c>
      <c r="L802" t="n">
        <v>17.25</v>
      </c>
      <c r="M802" t="n">
        <v>2</v>
      </c>
      <c r="N802" t="n">
        <v>53.11</v>
      </c>
      <c r="O802" t="n">
        <v>28678.42</v>
      </c>
      <c r="P802" t="n">
        <v>63.27</v>
      </c>
      <c r="Q802" t="n">
        <v>202.81</v>
      </c>
      <c r="R802" t="n">
        <v>19.46</v>
      </c>
      <c r="S802" t="n">
        <v>13.89</v>
      </c>
      <c r="T802" t="n">
        <v>1110.14</v>
      </c>
      <c r="U802" t="n">
        <v>0.71</v>
      </c>
      <c r="V802" t="n">
        <v>0.76</v>
      </c>
      <c r="W802" t="n">
        <v>0.65</v>
      </c>
      <c r="X802" t="n">
        <v>0.06</v>
      </c>
      <c r="Y802" t="n">
        <v>1</v>
      </c>
      <c r="Z802" t="n">
        <v>10</v>
      </c>
    </row>
    <row r="803">
      <c r="A803" t="n">
        <v>66</v>
      </c>
      <c r="B803" t="n">
        <v>105</v>
      </c>
      <c r="C803" t="inlineStr">
        <is>
          <t xml:space="preserve">CONCLUIDO	</t>
        </is>
      </c>
      <c r="D803" t="n">
        <v>12.7796</v>
      </c>
      <c r="E803" t="n">
        <v>7.82</v>
      </c>
      <c r="F803" t="n">
        <v>5.1</v>
      </c>
      <c r="G803" t="n">
        <v>76.47</v>
      </c>
      <c r="H803" t="n">
        <v>1.35</v>
      </c>
      <c r="I803" t="n">
        <v>4</v>
      </c>
      <c r="J803" t="n">
        <v>231.05</v>
      </c>
      <c r="K803" t="n">
        <v>55.27</v>
      </c>
      <c r="L803" t="n">
        <v>17.5</v>
      </c>
      <c r="M803" t="n">
        <v>2</v>
      </c>
      <c r="N803" t="n">
        <v>53.28</v>
      </c>
      <c r="O803" t="n">
        <v>28730.85</v>
      </c>
      <c r="P803" t="n">
        <v>63</v>
      </c>
      <c r="Q803" t="n">
        <v>202.81</v>
      </c>
      <c r="R803" t="n">
        <v>19.53</v>
      </c>
      <c r="S803" t="n">
        <v>13.89</v>
      </c>
      <c r="T803" t="n">
        <v>1145.79</v>
      </c>
      <c r="U803" t="n">
        <v>0.71</v>
      </c>
      <c r="V803" t="n">
        <v>0.76</v>
      </c>
      <c r="W803" t="n">
        <v>0.64</v>
      </c>
      <c r="X803" t="n">
        <v>0.06</v>
      </c>
      <c r="Y803" t="n">
        <v>1</v>
      </c>
      <c r="Z803" t="n">
        <v>10</v>
      </c>
    </row>
    <row r="804">
      <c r="A804" t="n">
        <v>67</v>
      </c>
      <c r="B804" t="n">
        <v>105</v>
      </c>
      <c r="C804" t="inlineStr">
        <is>
          <t xml:space="preserve">CONCLUIDO	</t>
        </is>
      </c>
      <c r="D804" t="n">
        <v>12.78</v>
      </c>
      <c r="E804" t="n">
        <v>7.82</v>
      </c>
      <c r="F804" t="n">
        <v>5.1</v>
      </c>
      <c r="G804" t="n">
        <v>76.47</v>
      </c>
      <c r="H804" t="n">
        <v>1.36</v>
      </c>
      <c r="I804" t="n">
        <v>4</v>
      </c>
      <c r="J804" t="n">
        <v>231.48</v>
      </c>
      <c r="K804" t="n">
        <v>55.27</v>
      </c>
      <c r="L804" t="n">
        <v>17.75</v>
      </c>
      <c r="M804" t="n">
        <v>2</v>
      </c>
      <c r="N804" t="n">
        <v>53.46</v>
      </c>
      <c r="O804" t="n">
        <v>28783.34</v>
      </c>
      <c r="P804" t="n">
        <v>62.7</v>
      </c>
      <c r="Q804" t="n">
        <v>202.82</v>
      </c>
      <c r="R804" t="n">
        <v>19.43</v>
      </c>
      <c r="S804" t="n">
        <v>13.89</v>
      </c>
      <c r="T804" t="n">
        <v>1093.5</v>
      </c>
      <c r="U804" t="n">
        <v>0.72</v>
      </c>
      <c r="V804" t="n">
        <v>0.76</v>
      </c>
      <c r="W804" t="n">
        <v>0.65</v>
      </c>
      <c r="X804" t="n">
        <v>0.06</v>
      </c>
      <c r="Y804" t="n">
        <v>1</v>
      </c>
      <c r="Z804" t="n">
        <v>10</v>
      </c>
    </row>
    <row r="805">
      <c r="A805" t="n">
        <v>68</v>
      </c>
      <c r="B805" t="n">
        <v>105</v>
      </c>
      <c r="C805" t="inlineStr">
        <is>
          <t xml:space="preserve">CONCLUIDO	</t>
        </is>
      </c>
      <c r="D805" t="n">
        <v>12.7895</v>
      </c>
      <c r="E805" t="n">
        <v>7.82</v>
      </c>
      <c r="F805" t="n">
        <v>5.09</v>
      </c>
      <c r="G805" t="n">
        <v>76.38</v>
      </c>
      <c r="H805" t="n">
        <v>1.38</v>
      </c>
      <c r="I805" t="n">
        <v>4</v>
      </c>
      <c r="J805" t="n">
        <v>231.91</v>
      </c>
      <c r="K805" t="n">
        <v>55.27</v>
      </c>
      <c r="L805" t="n">
        <v>18</v>
      </c>
      <c r="M805" t="n">
        <v>2</v>
      </c>
      <c r="N805" t="n">
        <v>53.63</v>
      </c>
      <c r="O805" t="n">
        <v>28835.89</v>
      </c>
      <c r="P805" t="n">
        <v>62.46</v>
      </c>
      <c r="Q805" t="n">
        <v>202.81</v>
      </c>
      <c r="R805" t="n">
        <v>19.27</v>
      </c>
      <c r="S805" t="n">
        <v>13.89</v>
      </c>
      <c r="T805" t="n">
        <v>1014.49</v>
      </c>
      <c r="U805" t="n">
        <v>0.72</v>
      </c>
      <c r="V805" t="n">
        <v>0.76</v>
      </c>
      <c r="W805" t="n">
        <v>0.64</v>
      </c>
      <c r="X805" t="n">
        <v>0.05</v>
      </c>
      <c r="Y805" t="n">
        <v>1</v>
      </c>
      <c r="Z805" t="n">
        <v>10</v>
      </c>
    </row>
    <row r="806">
      <c r="A806" t="n">
        <v>69</v>
      </c>
      <c r="B806" t="n">
        <v>105</v>
      </c>
      <c r="C806" t="inlineStr">
        <is>
          <t xml:space="preserve">CONCLUIDO	</t>
        </is>
      </c>
      <c r="D806" t="n">
        <v>12.7823</v>
      </c>
      <c r="E806" t="n">
        <v>7.82</v>
      </c>
      <c r="F806" t="n">
        <v>5.1</v>
      </c>
      <c r="G806" t="n">
        <v>76.45</v>
      </c>
      <c r="H806" t="n">
        <v>1.4</v>
      </c>
      <c r="I806" t="n">
        <v>4</v>
      </c>
      <c r="J806" t="n">
        <v>232.33</v>
      </c>
      <c r="K806" t="n">
        <v>55.27</v>
      </c>
      <c r="L806" t="n">
        <v>18.25</v>
      </c>
      <c r="M806" t="n">
        <v>2</v>
      </c>
      <c r="N806" t="n">
        <v>53.81</v>
      </c>
      <c r="O806" t="n">
        <v>28888.51</v>
      </c>
      <c r="P806" t="n">
        <v>62.14</v>
      </c>
      <c r="Q806" t="n">
        <v>202.81</v>
      </c>
      <c r="R806" t="n">
        <v>19.43</v>
      </c>
      <c r="S806" t="n">
        <v>13.89</v>
      </c>
      <c r="T806" t="n">
        <v>1094.18</v>
      </c>
      <c r="U806" t="n">
        <v>0.72</v>
      </c>
      <c r="V806" t="n">
        <v>0.76</v>
      </c>
      <c r="W806" t="n">
        <v>0.64</v>
      </c>
      <c r="X806" t="n">
        <v>0.06</v>
      </c>
      <c r="Y806" t="n">
        <v>1</v>
      </c>
      <c r="Z806" t="n">
        <v>10</v>
      </c>
    </row>
    <row r="807">
      <c r="A807" t="n">
        <v>70</v>
      </c>
      <c r="B807" t="n">
        <v>105</v>
      </c>
      <c r="C807" t="inlineStr">
        <is>
          <t xml:space="preserve">CONCLUIDO	</t>
        </is>
      </c>
      <c r="D807" t="n">
        <v>12.7877</v>
      </c>
      <c r="E807" t="n">
        <v>7.82</v>
      </c>
      <c r="F807" t="n">
        <v>5.09</v>
      </c>
      <c r="G807" t="n">
        <v>76.40000000000001</v>
      </c>
      <c r="H807" t="n">
        <v>1.41</v>
      </c>
      <c r="I807" t="n">
        <v>4</v>
      </c>
      <c r="J807" t="n">
        <v>232.76</v>
      </c>
      <c r="K807" t="n">
        <v>55.27</v>
      </c>
      <c r="L807" t="n">
        <v>18.5</v>
      </c>
      <c r="M807" t="n">
        <v>2</v>
      </c>
      <c r="N807" t="n">
        <v>53.99</v>
      </c>
      <c r="O807" t="n">
        <v>28941.18</v>
      </c>
      <c r="P807" t="n">
        <v>61.65</v>
      </c>
      <c r="Q807" t="n">
        <v>202.81</v>
      </c>
      <c r="R807" t="n">
        <v>19.34</v>
      </c>
      <c r="S807" t="n">
        <v>13.89</v>
      </c>
      <c r="T807" t="n">
        <v>1050.71</v>
      </c>
      <c r="U807" t="n">
        <v>0.72</v>
      </c>
      <c r="V807" t="n">
        <v>0.76</v>
      </c>
      <c r="W807" t="n">
        <v>0.64</v>
      </c>
      <c r="X807" t="n">
        <v>0.05</v>
      </c>
      <c r="Y807" t="n">
        <v>1</v>
      </c>
      <c r="Z807" t="n">
        <v>10</v>
      </c>
    </row>
    <row r="808">
      <c r="A808" t="n">
        <v>71</v>
      </c>
      <c r="B808" t="n">
        <v>105</v>
      </c>
      <c r="C808" t="inlineStr">
        <is>
          <t xml:space="preserve">CONCLUIDO	</t>
        </is>
      </c>
      <c r="D808" t="n">
        <v>12.7982</v>
      </c>
      <c r="E808" t="n">
        <v>7.81</v>
      </c>
      <c r="F808" t="n">
        <v>5.09</v>
      </c>
      <c r="G808" t="n">
        <v>76.3</v>
      </c>
      <c r="H808" t="n">
        <v>1.43</v>
      </c>
      <c r="I808" t="n">
        <v>4</v>
      </c>
      <c r="J808" t="n">
        <v>233.19</v>
      </c>
      <c r="K808" t="n">
        <v>55.27</v>
      </c>
      <c r="L808" t="n">
        <v>18.75</v>
      </c>
      <c r="M808" t="n">
        <v>2</v>
      </c>
      <c r="N808" t="n">
        <v>54.17</v>
      </c>
      <c r="O808" t="n">
        <v>28993.92</v>
      </c>
      <c r="P808" t="n">
        <v>60.95</v>
      </c>
      <c r="Q808" t="n">
        <v>202.81</v>
      </c>
      <c r="R808" t="n">
        <v>19.11</v>
      </c>
      <c r="S808" t="n">
        <v>13.89</v>
      </c>
      <c r="T808" t="n">
        <v>934.51</v>
      </c>
      <c r="U808" t="n">
        <v>0.73</v>
      </c>
      <c r="V808" t="n">
        <v>0.76</v>
      </c>
      <c r="W808" t="n">
        <v>0.64</v>
      </c>
      <c r="X808" t="n">
        <v>0.05</v>
      </c>
      <c r="Y808" t="n">
        <v>1</v>
      </c>
      <c r="Z808" t="n">
        <v>10</v>
      </c>
    </row>
    <row r="809">
      <c r="A809" t="n">
        <v>72</v>
      </c>
      <c r="B809" t="n">
        <v>105</v>
      </c>
      <c r="C809" t="inlineStr">
        <is>
          <t xml:space="preserve">CONCLUIDO	</t>
        </is>
      </c>
      <c r="D809" t="n">
        <v>12.7886</v>
      </c>
      <c r="E809" t="n">
        <v>7.82</v>
      </c>
      <c r="F809" t="n">
        <v>5.09</v>
      </c>
      <c r="G809" t="n">
        <v>76.39</v>
      </c>
      <c r="H809" t="n">
        <v>1.45</v>
      </c>
      <c r="I809" t="n">
        <v>4</v>
      </c>
      <c r="J809" t="n">
        <v>233.62</v>
      </c>
      <c r="K809" t="n">
        <v>55.27</v>
      </c>
      <c r="L809" t="n">
        <v>19</v>
      </c>
      <c r="M809" t="n">
        <v>2</v>
      </c>
      <c r="N809" t="n">
        <v>54.34</v>
      </c>
      <c r="O809" t="n">
        <v>29046.73</v>
      </c>
      <c r="P809" t="n">
        <v>60.82</v>
      </c>
      <c r="Q809" t="n">
        <v>202.81</v>
      </c>
      <c r="R809" t="n">
        <v>19.26</v>
      </c>
      <c r="S809" t="n">
        <v>13.89</v>
      </c>
      <c r="T809" t="n">
        <v>1010.61</v>
      </c>
      <c r="U809" t="n">
        <v>0.72</v>
      </c>
      <c r="V809" t="n">
        <v>0.76</v>
      </c>
      <c r="W809" t="n">
        <v>0.64</v>
      </c>
      <c r="X809" t="n">
        <v>0.05</v>
      </c>
      <c r="Y809" t="n">
        <v>1</v>
      </c>
      <c r="Z809" t="n">
        <v>10</v>
      </c>
    </row>
    <row r="810">
      <c r="A810" t="n">
        <v>73</v>
      </c>
      <c r="B810" t="n">
        <v>105</v>
      </c>
      <c r="C810" t="inlineStr">
        <is>
          <t xml:space="preserve">CONCLUIDO	</t>
        </is>
      </c>
      <c r="D810" t="n">
        <v>12.7955</v>
      </c>
      <c r="E810" t="n">
        <v>7.82</v>
      </c>
      <c r="F810" t="n">
        <v>5.09</v>
      </c>
      <c r="G810" t="n">
        <v>76.33</v>
      </c>
      <c r="H810" t="n">
        <v>1.46</v>
      </c>
      <c r="I810" t="n">
        <v>4</v>
      </c>
      <c r="J810" t="n">
        <v>234.04</v>
      </c>
      <c r="K810" t="n">
        <v>55.27</v>
      </c>
      <c r="L810" t="n">
        <v>19.25</v>
      </c>
      <c r="M810" t="n">
        <v>2</v>
      </c>
      <c r="N810" t="n">
        <v>54.52</v>
      </c>
      <c r="O810" t="n">
        <v>29099.59</v>
      </c>
      <c r="P810" t="n">
        <v>60.49</v>
      </c>
      <c r="Q810" t="n">
        <v>202.81</v>
      </c>
      <c r="R810" t="n">
        <v>19.17</v>
      </c>
      <c r="S810" t="n">
        <v>13.89</v>
      </c>
      <c r="T810" t="n">
        <v>963.1</v>
      </c>
      <c r="U810" t="n">
        <v>0.72</v>
      </c>
      <c r="V810" t="n">
        <v>0.76</v>
      </c>
      <c r="W810" t="n">
        <v>0.64</v>
      </c>
      <c r="X810" t="n">
        <v>0.05</v>
      </c>
      <c r="Y810" t="n">
        <v>1</v>
      </c>
      <c r="Z810" t="n">
        <v>10</v>
      </c>
    </row>
    <row r="811">
      <c r="A811" t="n">
        <v>74</v>
      </c>
      <c r="B811" t="n">
        <v>105</v>
      </c>
      <c r="C811" t="inlineStr">
        <is>
          <t xml:space="preserve">CONCLUIDO	</t>
        </is>
      </c>
      <c r="D811" t="n">
        <v>12.7973</v>
      </c>
      <c r="E811" t="n">
        <v>7.81</v>
      </c>
      <c r="F811" t="n">
        <v>5.09</v>
      </c>
      <c r="G811" t="n">
        <v>76.31</v>
      </c>
      <c r="H811" t="n">
        <v>1.48</v>
      </c>
      <c r="I811" t="n">
        <v>4</v>
      </c>
      <c r="J811" t="n">
        <v>234.47</v>
      </c>
      <c r="K811" t="n">
        <v>55.27</v>
      </c>
      <c r="L811" t="n">
        <v>19.5</v>
      </c>
      <c r="M811" t="n">
        <v>2</v>
      </c>
      <c r="N811" t="n">
        <v>54.7</v>
      </c>
      <c r="O811" t="n">
        <v>29152.52</v>
      </c>
      <c r="P811" t="n">
        <v>60.11</v>
      </c>
      <c r="Q811" t="n">
        <v>202.81</v>
      </c>
      <c r="R811" t="n">
        <v>19.13</v>
      </c>
      <c r="S811" t="n">
        <v>13.89</v>
      </c>
      <c r="T811" t="n">
        <v>942.4299999999999</v>
      </c>
      <c r="U811" t="n">
        <v>0.73</v>
      </c>
      <c r="V811" t="n">
        <v>0.76</v>
      </c>
      <c r="W811" t="n">
        <v>0.64</v>
      </c>
      <c r="X811" t="n">
        <v>0.05</v>
      </c>
      <c r="Y811" t="n">
        <v>1</v>
      </c>
      <c r="Z811" t="n">
        <v>10</v>
      </c>
    </row>
    <row r="812">
      <c r="A812" t="n">
        <v>75</v>
      </c>
      <c r="B812" t="n">
        <v>105</v>
      </c>
      <c r="C812" t="inlineStr">
        <is>
          <t xml:space="preserve">CONCLUIDO	</t>
        </is>
      </c>
      <c r="D812" t="n">
        <v>12.7955</v>
      </c>
      <c r="E812" t="n">
        <v>7.82</v>
      </c>
      <c r="F812" t="n">
        <v>5.09</v>
      </c>
      <c r="G812" t="n">
        <v>76.33</v>
      </c>
      <c r="H812" t="n">
        <v>1.49</v>
      </c>
      <c r="I812" t="n">
        <v>4</v>
      </c>
      <c r="J812" t="n">
        <v>234.9</v>
      </c>
      <c r="K812" t="n">
        <v>55.27</v>
      </c>
      <c r="L812" t="n">
        <v>19.75</v>
      </c>
      <c r="M812" t="n">
        <v>2</v>
      </c>
      <c r="N812" t="n">
        <v>54.88</v>
      </c>
      <c r="O812" t="n">
        <v>29205.51</v>
      </c>
      <c r="P812" t="n">
        <v>59.85</v>
      </c>
      <c r="Q812" t="n">
        <v>202.81</v>
      </c>
      <c r="R812" t="n">
        <v>19.11</v>
      </c>
      <c r="S812" t="n">
        <v>13.89</v>
      </c>
      <c r="T812" t="n">
        <v>934.11</v>
      </c>
      <c r="U812" t="n">
        <v>0.73</v>
      </c>
      <c r="V812" t="n">
        <v>0.76</v>
      </c>
      <c r="W812" t="n">
        <v>0.64</v>
      </c>
      <c r="X812" t="n">
        <v>0.05</v>
      </c>
      <c r="Y812" t="n">
        <v>1</v>
      </c>
      <c r="Z812" t="n">
        <v>10</v>
      </c>
    </row>
    <row r="813">
      <c r="A813" t="n">
        <v>76</v>
      </c>
      <c r="B813" t="n">
        <v>105</v>
      </c>
      <c r="C813" t="inlineStr">
        <is>
          <t xml:space="preserve">CONCLUIDO	</t>
        </is>
      </c>
      <c r="D813" t="n">
        <v>12.8041</v>
      </c>
      <c r="E813" t="n">
        <v>7.81</v>
      </c>
      <c r="F813" t="n">
        <v>5.08</v>
      </c>
      <c r="G813" t="n">
        <v>76.25</v>
      </c>
      <c r="H813" t="n">
        <v>1.51</v>
      </c>
      <c r="I813" t="n">
        <v>4</v>
      </c>
      <c r="J813" t="n">
        <v>235.33</v>
      </c>
      <c r="K813" t="n">
        <v>55.27</v>
      </c>
      <c r="L813" t="n">
        <v>20</v>
      </c>
      <c r="M813" t="n">
        <v>2</v>
      </c>
      <c r="N813" t="n">
        <v>55.06</v>
      </c>
      <c r="O813" t="n">
        <v>29258.57</v>
      </c>
      <c r="P813" t="n">
        <v>59.19</v>
      </c>
      <c r="Q813" t="n">
        <v>202.81</v>
      </c>
      <c r="R813" t="n">
        <v>18.96</v>
      </c>
      <c r="S813" t="n">
        <v>13.89</v>
      </c>
      <c r="T813" t="n">
        <v>859.53</v>
      </c>
      <c r="U813" t="n">
        <v>0.73</v>
      </c>
      <c r="V813" t="n">
        <v>0.76</v>
      </c>
      <c r="W813" t="n">
        <v>0.64</v>
      </c>
      <c r="X813" t="n">
        <v>0.04</v>
      </c>
      <c r="Y813" t="n">
        <v>1</v>
      </c>
      <c r="Z813" t="n">
        <v>10</v>
      </c>
    </row>
    <row r="814">
      <c r="A814" t="n">
        <v>77</v>
      </c>
      <c r="B814" t="n">
        <v>105</v>
      </c>
      <c r="C814" t="inlineStr">
        <is>
          <t xml:space="preserve">CONCLUIDO	</t>
        </is>
      </c>
      <c r="D814" t="n">
        <v>12.8009</v>
      </c>
      <c r="E814" t="n">
        <v>7.81</v>
      </c>
      <c r="F814" t="n">
        <v>5.08</v>
      </c>
      <c r="G814" t="n">
        <v>76.28</v>
      </c>
      <c r="H814" t="n">
        <v>1.53</v>
      </c>
      <c r="I814" t="n">
        <v>4</v>
      </c>
      <c r="J814" t="n">
        <v>235.76</v>
      </c>
      <c r="K814" t="n">
        <v>55.27</v>
      </c>
      <c r="L814" t="n">
        <v>20.25</v>
      </c>
      <c r="M814" t="n">
        <v>2</v>
      </c>
      <c r="N814" t="n">
        <v>55.24</v>
      </c>
      <c r="O814" t="n">
        <v>29311.69</v>
      </c>
      <c r="P814" t="n">
        <v>58.53</v>
      </c>
      <c r="Q814" t="n">
        <v>202.81</v>
      </c>
      <c r="R814" t="n">
        <v>19.07</v>
      </c>
      <c r="S814" t="n">
        <v>13.89</v>
      </c>
      <c r="T814" t="n">
        <v>913.36</v>
      </c>
      <c r="U814" t="n">
        <v>0.73</v>
      </c>
      <c r="V814" t="n">
        <v>0.76</v>
      </c>
      <c r="W814" t="n">
        <v>0.64</v>
      </c>
      <c r="X814" t="n">
        <v>0.05</v>
      </c>
      <c r="Y814" t="n">
        <v>1</v>
      </c>
      <c r="Z814" t="n">
        <v>10</v>
      </c>
    </row>
    <row r="815">
      <c r="A815" t="n">
        <v>78</v>
      </c>
      <c r="B815" t="n">
        <v>105</v>
      </c>
      <c r="C815" t="inlineStr">
        <is>
          <t xml:space="preserve">CONCLUIDO	</t>
        </is>
      </c>
      <c r="D815" t="n">
        <v>12.795</v>
      </c>
      <c r="E815" t="n">
        <v>7.82</v>
      </c>
      <c r="F815" t="n">
        <v>5.09</v>
      </c>
      <c r="G815" t="n">
        <v>76.33</v>
      </c>
      <c r="H815" t="n">
        <v>1.54</v>
      </c>
      <c r="I815" t="n">
        <v>4</v>
      </c>
      <c r="J815" t="n">
        <v>236.2</v>
      </c>
      <c r="K815" t="n">
        <v>55.27</v>
      </c>
      <c r="L815" t="n">
        <v>20.5</v>
      </c>
      <c r="M815" t="n">
        <v>2</v>
      </c>
      <c r="N815" t="n">
        <v>55.42</v>
      </c>
      <c r="O815" t="n">
        <v>29364.87</v>
      </c>
      <c r="P815" t="n">
        <v>57.96</v>
      </c>
      <c r="Q815" t="n">
        <v>202.81</v>
      </c>
      <c r="R815" t="n">
        <v>19.17</v>
      </c>
      <c r="S815" t="n">
        <v>13.89</v>
      </c>
      <c r="T815" t="n">
        <v>966.87</v>
      </c>
      <c r="U815" t="n">
        <v>0.72</v>
      </c>
      <c r="V815" t="n">
        <v>0.76</v>
      </c>
      <c r="W815" t="n">
        <v>0.64</v>
      </c>
      <c r="X815" t="n">
        <v>0.05</v>
      </c>
      <c r="Y815" t="n">
        <v>1</v>
      </c>
      <c r="Z815" t="n">
        <v>10</v>
      </c>
    </row>
    <row r="816">
      <c r="A816" t="n">
        <v>79</v>
      </c>
      <c r="B816" t="n">
        <v>105</v>
      </c>
      <c r="C816" t="inlineStr">
        <is>
          <t xml:space="preserve">CONCLUIDO	</t>
        </is>
      </c>
      <c r="D816" t="n">
        <v>12.8931</v>
      </c>
      <c r="E816" t="n">
        <v>7.76</v>
      </c>
      <c r="F816" t="n">
        <v>5.07</v>
      </c>
      <c r="G816" t="n">
        <v>101.39</v>
      </c>
      <c r="H816" t="n">
        <v>1.56</v>
      </c>
      <c r="I816" t="n">
        <v>3</v>
      </c>
      <c r="J816" t="n">
        <v>236.63</v>
      </c>
      <c r="K816" t="n">
        <v>55.27</v>
      </c>
      <c r="L816" t="n">
        <v>20.75</v>
      </c>
      <c r="M816" t="n">
        <v>1</v>
      </c>
      <c r="N816" t="n">
        <v>55.6</v>
      </c>
      <c r="O816" t="n">
        <v>29418.12</v>
      </c>
      <c r="P816" t="n">
        <v>57.54</v>
      </c>
      <c r="Q816" t="n">
        <v>202.81</v>
      </c>
      <c r="R816" t="n">
        <v>18.62</v>
      </c>
      <c r="S816" t="n">
        <v>13.89</v>
      </c>
      <c r="T816" t="n">
        <v>694.05</v>
      </c>
      <c r="U816" t="n">
        <v>0.75</v>
      </c>
      <c r="V816" t="n">
        <v>0.76</v>
      </c>
      <c r="W816" t="n">
        <v>0.64</v>
      </c>
      <c r="X816" t="n">
        <v>0.03</v>
      </c>
      <c r="Y816" t="n">
        <v>1</v>
      </c>
      <c r="Z816" t="n">
        <v>10</v>
      </c>
    </row>
    <row r="817">
      <c r="A817" t="n">
        <v>80</v>
      </c>
      <c r="B817" t="n">
        <v>105</v>
      </c>
      <c r="C817" t="inlineStr">
        <is>
          <t xml:space="preserve">CONCLUIDO	</t>
        </is>
      </c>
      <c r="D817" t="n">
        <v>12.8898</v>
      </c>
      <c r="E817" t="n">
        <v>7.76</v>
      </c>
      <c r="F817" t="n">
        <v>5.07</v>
      </c>
      <c r="G817" t="n">
        <v>101.43</v>
      </c>
      <c r="H817" t="n">
        <v>1.58</v>
      </c>
      <c r="I817" t="n">
        <v>3</v>
      </c>
      <c r="J817" t="n">
        <v>237.06</v>
      </c>
      <c r="K817" t="n">
        <v>55.27</v>
      </c>
      <c r="L817" t="n">
        <v>21</v>
      </c>
      <c r="M817" t="n">
        <v>0</v>
      </c>
      <c r="N817" t="n">
        <v>55.79</v>
      </c>
      <c r="O817" t="n">
        <v>29471.44</v>
      </c>
      <c r="P817" t="n">
        <v>57.63</v>
      </c>
      <c r="Q817" t="n">
        <v>202.83</v>
      </c>
      <c r="R817" t="n">
        <v>18.61</v>
      </c>
      <c r="S817" t="n">
        <v>13.89</v>
      </c>
      <c r="T817" t="n">
        <v>687.4299999999999</v>
      </c>
      <c r="U817" t="n">
        <v>0.75</v>
      </c>
      <c r="V817" t="n">
        <v>0.76</v>
      </c>
      <c r="W817" t="n">
        <v>0.64</v>
      </c>
      <c r="X817" t="n">
        <v>0.03</v>
      </c>
      <c r="Y817" t="n">
        <v>1</v>
      </c>
      <c r="Z817" t="n">
        <v>10</v>
      </c>
    </row>
    <row r="818">
      <c r="A818" t="n">
        <v>0</v>
      </c>
      <c r="B818" t="n">
        <v>60</v>
      </c>
      <c r="C818" t="inlineStr">
        <is>
          <t xml:space="preserve">CONCLUIDO	</t>
        </is>
      </c>
      <c r="D818" t="n">
        <v>10.7713</v>
      </c>
      <c r="E818" t="n">
        <v>9.279999999999999</v>
      </c>
      <c r="F818" t="n">
        <v>5.98</v>
      </c>
      <c r="G818" t="n">
        <v>7.79</v>
      </c>
      <c r="H818" t="n">
        <v>0.14</v>
      </c>
      <c r="I818" t="n">
        <v>46</v>
      </c>
      <c r="J818" t="n">
        <v>124.63</v>
      </c>
      <c r="K818" t="n">
        <v>45</v>
      </c>
      <c r="L818" t="n">
        <v>1</v>
      </c>
      <c r="M818" t="n">
        <v>44</v>
      </c>
      <c r="N818" t="n">
        <v>18.64</v>
      </c>
      <c r="O818" t="n">
        <v>15605.44</v>
      </c>
      <c r="P818" t="n">
        <v>61.78</v>
      </c>
      <c r="Q818" t="n">
        <v>202.86</v>
      </c>
      <c r="R818" t="n">
        <v>46.9</v>
      </c>
      <c r="S818" t="n">
        <v>13.89</v>
      </c>
      <c r="T818" t="n">
        <v>14618.57</v>
      </c>
      <c r="U818" t="n">
        <v>0.3</v>
      </c>
      <c r="V818" t="n">
        <v>0.65</v>
      </c>
      <c r="W818" t="n">
        <v>0.71</v>
      </c>
      <c r="X818" t="n">
        <v>0.9399999999999999</v>
      </c>
      <c r="Y818" t="n">
        <v>1</v>
      </c>
      <c r="Z818" t="n">
        <v>10</v>
      </c>
    </row>
    <row r="819">
      <c r="A819" t="n">
        <v>1</v>
      </c>
      <c r="B819" t="n">
        <v>60</v>
      </c>
      <c r="C819" t="inlineStr">
        <is>
          <t xml:space="preserve">CONCLUIDO	</t>
        </is>
      </c>
      <c r="D819" t="n">
        <v>11.4358</v>
      </c>
      <c r="E819" t="n">
        <v>8.74</v>
      </c>
      <c r="F819" t="n">
        <v>5.72</v>
      </c>
      <c r="G819" t="n">
        <v>9.800000000000001</v>
      </c>
      <c r="H819" t="n">
        <v>0.18</v>
      </c>
      <c r="I819" t="n">
        <v>35</v>
      </c>
      <c r="J819" t="n">
        <v>124.96</v>
      </c>
      <c r="K819" t="n">
        <v>45</v>
      </c>
      <c r="L819" t="n">
        <v>1.25</v>
      </c>
      <c r="M819" t="n">
        <v>33</v>
      </c>
      <c r="N819" t="n">
        <v>18.71</v>
      </c>
      <c r="O819" t="n">
        <v>15645.96</v>
      </c>
      <c r="P819" t="n">
        <v>58.78</v>
      </c>
      <c r="Q819" t="n">
        <v>202.85</v>
      </c>
      <c r="R819" t="n">
        <v>38.82</v>
      </c>
      <c r="S819" t="n">
        <v>13.89</v>
      </c>
      <c r="T819" t="n">
        <v>10633.64</v>
      </c>
      <c r="U819" t="n">
        <v>0.36</v>
      </c>
      <c r="V819" t="n">
        <v>0.68</v>
      </c>
      <c r="W819" t="n">
        <v>0.6899999999999999</v>
      </c>
      <c r="X819" t="n">
        <v>0.68</v>
      </c>
      <c r="Y819" t="n">
        <v>1</v>
      </c>
      <c r="Z819" t="n">
        <v>10</v>
      </c>
    </row>
    <row r="820">
      <c r="A820" t="n">
        <v>2</v>
      </c>
      <c r="B820" t="n">
        <v>60</v>
      </c>
      <c r="C820" t="inlineStr">
        <is>
          <t xml:space="preserve">CONCLUIDO	</t>
        </is>
      </c>
      <c r="D820" t="n">
        <v>11.8021</v>
      </c>
      <c r="E820" t="n">
        <v>8.470000000000001</v>
      </c>
      <c r="F820" t="n">
        <v>5.6</v>
      </c>
      <c r="G820" t="n">
        <v>11.59</v>
      </c>
      <c r="H820" t="n">
        <v>0.21</v>
      </c>
      <c r="I820" t="n">
        <v>29</v>
      </c>
      <c r="J820" t="n">
        <v>125.29</v>
      </c>
      <c r="K820" t="n">
        <v>45</v>
      </c>
      <c r="L820" t="n">
        <v>1.5</v>
      </c>
      <c r="M820" t="n">
        <v>27</v>
      </c>
      <c r="N820" t="n">
        <v>18.79</v>
      </c>
      <c r="O820" t="n">
        <v>15686.51</v>
      </c>
      <c r="P820" t="n">
        <v>57.31</v>
      </c>
      <c r="Q820" t="n">
        <v>202.82</v>
      </c>
      <c r="R820" t="n">
        <v>35.16</v>
      </c>
      <c r="S820" t="n">
        <v>13.89</v>
      </c>
      <c r="T820" t="n">
        <v>8835.030000000001</v>
      </c>
      <c r="U820" t="n">
        <v>0.4</v>
      </c>
      <c r="V820" t="n">
        <v>0.6899999999999999</v>
      </c>
      <c r="W820" t="n">
        <v>0.68</v>
      </c>
      <c r="X820" t="n">
        <v>0.5600000000000001</v>
      </c>
      <c r="Y820" t="n">
        <v>1</v>
      </c>
      <c r="Z820" t="n">
        <v>10</v>
      </c>
    </row>
    <row r="821">
      <c r="A821" t="n">
        <v>3</v>
      </c>
      <c r="B821" t="n">
        <v>60</v>
      </c>
      <c r="C821" t="inlineStr">
        <is>
          <t xml:space="preserve">CONCLUIDO	</t>
        </is>
      </c>
      <c r="D821" t="n">
        <v>12.1433</v>
      </c>
      <c r="E821" t="n">
        <v>8.24</v>
      </c>
      <c r="F821" t="n">
        <v>5.49</v>
      </c>
      <c r="G821" t="n">
        <v>13.72</v>
      </c>
      <c r="H821" t="n">
        <v>0.25</v>
      </c>
      <c r="I821" t="n">
        <v>24</v>
      </c>
      <c r="J821" t="n">
        <v>125.62</v>
      </c>
      <c r="K821" t="n">
        <v>45</v>
      </c>
      <c r="L821" t="n">
        <v>1.75</v>
      </c>
      <c r="M821" t="n">
        <v>22</v>
      </c>
      <c r="N821" t="n">
        <v>18.87</v>
      </c>
      <c r="O821" t="n">
        <v>15727.09</v>
      </c>
      <c r="P821" t="n">
        <v>55.77</v>
      </c>
      <c r="Q821" t="n">
        <v>202.87</v>
      </c>
      <c r="R821" t="n">
        <v>31.49</v>
      </c>
      <c r="S821" t="n">
        <v>13.89</v>
      </c>
      <c r="T821" t="n">
        <v>7023.49</v>
      </c>
      <c r="U821" t="n">
        <v>0.44</v>
      </c>
      <c r="V821" t="n">
        <v>0.7</v>
      </c>
      <c r="W821" t="n">
        <v>0.68</v>
      </c>
      <c r="X821" t="n">
        <v>0.45</v>
      </c>
      <c r="Y821" t="n">
        <v>1</v>
      </c>
      <c r="Z821" t="n">
        <v>10</v>
      </c>
    </row>
    <row r="822">
      <c r="A822" t="n">
        <v>4</v>
      </c>
      <c r="B822" t="n">
        <v>60</v>
      </c>
      <c r="C822" t="inlineStr">
        <is>
          <t xml:space="preserve">CONCLUIDO	</t>
        </is>
      </c>
      <c r="D822" t="n">
        <v>12.3224</v>
      </c>
      <c r="E822" t="n">
        <v>8.119999999999999</v>
      </c>
      <c r="F822" t="n">
        <v>5.45</v>
      </c>
      <c r="G822" t="n">
        <v>15.56</v>
      </c>
      <c r="H822" t="n">
        <v>0.28</v>
      </c>
      <c r="I822" t="n">
        <v>21</v>
      </c>
      <c r="J822" t="n">
        <v>125.95</v>
      </c>
      <c r="K822" t="n">
        <v>45</v>
      </c>
      <c r="L822" t="n">
        <v>2</v>
      </c>
      <c r="M822" t="n">
        <v>19</v>
      </c>
      <c r="N822" t="n">
        <v>18.95</v>
      </c>
      <c r="O822" t="n">
        <v>15767.7</v>
      </c>
      <c r="P822" t="n">
        <v>55.17</v>
      </c>
      <c r="Q822" t="n">
        <v>202.82</v>
      </c>
      <c r="R822" t="n">
        <v>30.36</v>
      </c>
      <c r="S822" t="n">
        <v>13.89</v>
      </c>
      <c r="T822" t="n">
        <v>6475.16</v>
      </c>
      <c r="U822" t="n">
        <v>0.46</v>
      </c>
      <c r="V822" t="n">
        <v>0.71</v>
      </c>
      <c r="W822" t="n">
        <v>0.67</v>
      </c>
      <c r="X822" t="n">
        <v>0.41</v>
      </c>
      <c r="Y822" t="n">
        <v>1</v>
      </c>
      <c r="Z822" t="n">
        <v>10</v>
      </c>
    </row>
    <row r="823">
      <c r="A823" t="n">
        <v>5</v>
      </c>
      <c r="B823" t="n">
        <v>60</v>
      </c>
      <c r="C823" t="inlineStr">
        <is>
          <t xml:space="preserve">CONCLUIDO	</t>
        </is>
      </c>
      <c r="D823" t="n">
        <v>12.4667</v>
      </c>
      <c r="E823" t="n">
        <v>8.02</v>
      </c>
      <c r="F823" t="n">
        <v>5.4</v>
      </c>
      <c r="G823" t="n">
        <v>17.06</v>
      </c>
      <c r="H823" t="n">
        <v>0.31</v>
      </c>
      <c r="I823" t="n">
        <v>19</v>
      </c>
      <c r="J823" t="n">
        <v>126.28</v>
      </c>
      <c r="K823" t="n">
        <v>45</v>
      </c>
      <c r="L823" t="n">
        <v>2.25</v>
      </c>
      <c r="M823" t="n">
        <v>17</v>
      </c>
      <c r="N823" t="n">
        <v>19.03</v>
      </c>
      <c r="O823" t="n">
        <v>15808.34</v>
      </c>
      <c r="P823" t="n">
        <v>54.43</v>
      </c>
      <c r="Q823" t="n">
        <v>202.86</v>
      </c>
      <c r="R823" t="n">
        <v>28.88</v>
      </c>
      <c r="S823" t="n">
        <v>13.89</v>
      </c>
      <c r="T823" t="n">
        <v>5747.11</v>
      </c>
      <c r="U823" t="n">
        <v>0.48</v>
      </c>
      <c r="V823" t="n">
        <v>0.72</v>
      </c>
      <c r="W823" t="n">
        <v>0.67</v>
      </c>
      <c r="X823" t="n">
        <v>0.36</v>
      </c>
      <c r="Y823" t="n">
        <v>1</v>
      </c>
      <c r="Z823" t="n">
        <v>10</v>
      </c>
    </row>
    <row r="824">
      <c r="A824" t="n">
        <v>6</v>
      </c>
      <c r="B824" t="n">
        <v>60</v>
      </c>
      <c r="C824" t="inlineStr">
        <is>
          <t xml:space="preserve">CONCLUIDO	</t>
        </is>
      </c>
      <c r="D824" t="n">
        <v>12.6095</v>
      </c>
      <c r="E824" t="n">
        <v>7.93</v>
      </c>
      <c r="F824" t="n">
        <v>5.36</v>
      </c>
      <c r="G824" t="n">
        <v>18.93</v>
      </c>
      <c r="H824" t="n">
        <v>0.35</v>
      </c>
      <c r="I824" t="n">
        <v>17</v>
      </c>
      <c r="J824" t="n">
        <v>126.61</v>
      </c>
      <c r="K824" t="n">
        <v>45</v>
      </c>
      <c r="L824" t="n">
        <v>2.5</v>
      </c>
      <c r="M824" t="n">
        <v>15</v>
      </c>
      <c r="N824" t="n">
        <v>19.11</v>
      </c>
      <c r="O824" t="n">
        <v>15849</v>
      </c>
      <c r="P824" t="n">
        <v>53.6</v>
      </c>
      <c r="Q824" t="n">
        <v>202.81</v>
      </c>
      <c r="R824" t="n">
        <v>27.7</v>
      </c>
      <c r="S824" t="n">
        <v>13.89</v>
      </c>
      <c r="T824" t="n">
        <v>5165.31</v>
      </c>
      <c r="U824" t="n">
        <v>0.5</v>
      </c>
      <c r="V824" t="n">
        <v>0.72</v>
      </c>
      <c r="W824" t="n">
        <v>0.67</v>
      </c>
      <c r="X824" t="n">
        <v>0.33</v>
      </c>
      <c r="Y824" t="n">
        <v>1</v>
      </c>
      <c r="Z824" t="n">
        <v>10</v>
      </c>
    </row>
    <row r="825">
      <c r="A825" t="n">
        <v>7</v>
      </c>
      <c r="B825" t="n">
        <v>60</v>
      </c>
      <c r="C825" t="inlineStr">
        <is>
          <t xml:space="preserve">CONCLUIDO	</t>
        </is>
      </c>
      <c r="D825" t="n">
        <v>12.7416</v>
      </c>
      <c r="E825" t="n">
        <v>7.85</v>
      </c>
      <c r="F825" t="n">
        <v>5.33</v>
      </c>
      <c r="G825" t="n">
        <v>21.33</v>
      </c>
      <c r="H825" t="n">
        <v>0.38</v>
      </c>
      <c r="I825" t="n">
        <v>15</v>
      </c>
      <c r="J825" t="n">
        <v>126.94</v>
      </c>
      <c r="K825" t="n">
        <v>45</v>
      </c>
      <c r="L825" t="n">
        <v>2.75</v>
      </c>
      <c r="M825" t="n">
        <v>13</v>
      </c>
      <c r="N825" t="n">
        <v>19.19</v>
      </c>
      <c r="O825" t="n">
        <v>15889.69</v>
      </c>
      <c r="P825" t="n">
        <v>52.97</v>
      </c>
      <c r="Q825" t="n">
        <v>202.84</v>
      </c>
      <c r="R825" t="n">
        <v>27.01</v>
      </c>
      <c r="S825" t="n">
        <v>13.89</v>
      </c>
      <c r="T825" t="n">
        <v>4829.74</v>
      </c>
      <c r="U825" t="n">
        <v>0.51</v>
      </c>
      <c r="V825" t="n">
        <v>0.73</v>
      </c>
      <c r="W825" t="n">
        <v>0.66</v>
      </c>
      <c r="X825" t="n">
        <v>0.29</v>
      </c>
      <c r="Y825" t="n">
        <v>1</v>
      </c>
      <c r="Z825" t="n">
        <v>10</v>
      </c>
    </row>
    <row r="826">
      <c r="A826" t="n">
        <v>8</v>
      </c>
      <c r="B826" t="n">
        <v>60</v>
      </c>
      <c r="C826" t="inlineStr">
        <is>
          <t xml:space="preserve">CONCLUIDO	</t>
        </is>
      </c>
      <c r="D826" t="n">
        <v>12.8429</v>
      </c>
      <c r="E826" t="n">
        <v>7.79</v>
      </c>
      <c r="F826" t="n">
        <v>5.3</v>
      </c>
      <c r="G826" t="n">
        <v>22.7</v>
      </c>
      <c r="H826" t="n">
        <v>0.42</v>
      </c>
      <c r="I826" t="n">
        <v>14</v>
      </c>
      <c r="J826" t="n">
        <v>127.27</v>
      </c>
      <c r="K826" t="n">
        <v>45</v>
      </c>
      <c r="L826" t="n">
        <v>3</v>
      </c>
      <c r="M826" t="n">
        <v>12</v>
      </c>
      <c r="N826" t="n">
        <v>19.27</v>
      </c>
      <c r="O826" t="n">
        <v>15930.42</v>
      </c>
      <c r="P826" t="n">
        <v>52.3</v>
      </c>
      <c r="Q826" t="n">
        <v>202.81</v>
      </c>
      <c r="R826" t="n">
        <v>25.66</v>
      </c>
      <c r="S826" t="n">
        <v>13.89</v>
      </c>
      <c r="T826" t="n">
        <v>4160.72</v>
      </c>
      <c r="U826" t="n">
        <v>0.54</v>
      </c>
      <c r="V826" t="n">
        <v>0.73</v>
      </c>
      <c r="W826" t="n">
        <v>0.66</v>
      </c>
      <c r="X826" t="n">
        <v>0.26</v>
      </c>
      <c r="Y826" t="n">
        <v>1</v>
      </c>
      <c r="Z826" t="n">
        <v>10</v>
      </c>
    </row>
    <row r="827">
      <c r="A827" t="n">
        <v>9</v>
      </c>
      <c r="B827" t="n">
        <v>60</v>
      </c>
      <c r="C827" t="inlineStr">
        <is>
          <t xml:space="preserve">CONCLUIDO	</t>
        </is>
      </c>
      <c r="D827" t="n">
        <v>12.9343</v>
      </c>
      <c r="E827" t="n">
        <v>7.73</v>
      </c>
      <c r="F827" t="n">
        <v>5.27</v>
      </c>
      <c r="G827" t="n">
        <v>24.31</v>
      </c>
      <c r="H827" t="n">
        <v>0.45</v>
      </c>
      <c r="I827" t="n">
        <v>13</v>
      </c>
      <c r="J827" t="n">
        <v>127.6</v>
      </c>
      <c r="K827" t="n">
        <v>45</v>
      </c>
      <c r="L827" t="n">
        <v>3.25</v>
      </c>
      <c r="M827" t="n">
        <v>11</v>
      </c>
      <c r="N827" t="n">
        <v>19.35</v>
      </c>
      <c r="O827" t="n">
        <v>15971.17</v>
      </c>
      <c r="P827" t="n">
        <v>51.68</v>
      </c>
      <c r="Q827" t="n">
        <v>202.86</v>
      </c>
      <c r="R827" t="n">
        <v>24.79</v>
      </c>
      <c r="S827" t="n">
        <v>13.89</v>
      </c>
      <c r="T827" t="n">
        <v>3729.1</v>
      </c>
      <c r="U827" t="n">
        <v>0.5600000000000001</v>
      </c>
      <c r="V827" t="n">
        <v>0.73</v>
      </c>
      <c r="W827" t="n">
        <v>0.65</v>
      </c>
      <c r="X827" t="n">
        <v>0.23</v>
      </c>
      <c r="Y827" t="n">
        <v>1</v>
      </c>
      <c r="Z827" t="n">
        <v>10</v>
      </c>
    </row>
    <row r="828">
      <c r="A828" t="n">
        <v>10</v>
      </c>
      <c r="B828" t="n">
        <v>60</v>
      </c>
      <c r="C828" t="inlineStr">
        <is>
          <t xml:space="preserve">CONCLUIDO	</t>
        </is>
      </c>
      <c r="D828" t="n">
        <v>12.9912</v>
      </c>
      <c r="E828" t="n">
        <v>7.7</v>
      </c>
      <c r="F828" t="n">
        <v>5.26</v>
      </c>
      <c r="G828" t="n">
        <v>26.29</v>
      </c>
      <c r="H828" t="n">
        <v>0.48</v>
      </c>
      <c r="I828" t="n">
        <v>12</v>
      </c>
      <c r="J828" t="n">
        <v>127.93</v>
      </c>
      <c r="K828" t="n">
        <v>45</v>
      </c>
      <c r="L828" t="n">
        <v>3.5</v>
      </c>
      <c r="M828" t="n">
        <v>10</v>
      </c>
      <c r="N828" t="n">
        <v>19.43</v>
      </c>
      <c r="O828" t="n">
        <v>16011.95</v>
      </c>
      <c r="P828" t="n">
        <v>51.47</v>
      </c>
      <c r="Q828" t="n">
        <v>202.83</v>
      </c>
      <c r="R828" t="n">
        <v>24.42</v>
      </c>
      <c r="S828" t="n">
        <v>13.89</v>
      </c>
      <c r="T828" t="n">
        <v>3548.86</v>
      </c>
      <c r="U828" t="n">
        <v>0.57</v>
      </c>
      <c r="V828" t="n">
        <v>0.74</v>
      </c>
      <c r="W828" t="n">
        <v>0.66</v>
      </c>
      <c r="X828" t="n">
        <v>0.22</v>
      </c>
      <c r="Y828" t="n">
        <v>1</v>
      </c>
      <c r="Z828" t="n">
        <v>10</v>
      </c>
    </row>
    <row r="829">
      <c r="A829" t="n">
        <v>11</v>
      </c>
      <c r="B829" t="n">
        <v>60</v>
      </c>
      <c r="C829" t="inlineStr">
        <is>
          <t xml:space="preserve">CONCLUIDO	</t>
        </is>
      </c>
      <c r="D829" t="n">
        <v>13.0762</v>
      </c>
      <c r="E829" t="n">
        <v>7.65</v>
      </c>
      <c r="F829" t="n">
        <v>5.23</v>
      </c>
      <c r="G829" t="n">
        <v>28.55</v>
      </c>
      <c r="H829" t="n">
        <v>0.52</v>
      </c>
      <c r="I829" t="n">
        <v>11</v>
      </c>
      <c r="J829" t="n">
        <v>128.26</v>
      </c>
      <c r="K829" t="n">
        <v>45</v>
      </c>
      <c r="L829" t="n">
        <v>3.75</v>
      </c>
      <c r="M829" t="n">
        <v>9</v>
      </c>
      <c r="N829" t="n">
        <v>19.51</v>
      </c>
      <c r="O829" t="n">
        <v>16052.76</v>
      </c>
      <c r="P829" t="n">
        <v>50.74</v>
      </c>
      <c r="Q829" t="n">
        <v>202.81</v>
      </c>
      <c r="R829" t="n">
        <v>23.77</v>
      </c>
      <c r="S829" t="n">
        <v>13.89</v>
      </c>
      <c r="T829" t="n">
        <v>3228.47</v>
      </c>
      <c r="U829" t="n">
        <v>0.58</v>
      </c>
      <c r="V829" t="n">
        <v>0.74</v>
      </c>
      <c r="W829" t="n">
        <v>0.65</v>
      </c>
      <c r="X829" t="n">
        <v>0.2</v>
      </c>
      <c r="Y829" t="n">
        <v>1</v>
      </c>
      <c r="Z829" t="n">
        <v>10</v>
      </c>
    </row>
    <row r="830">
      <c r="A830" t="n">
        <v>12</v>
      </c>
      <c r="B830" t="n">
        <v>60</v>
      </c>
      <c r="C830" t="inlineStr">
        <is>
          <t xml:space="preserve">CONCLUIDO	</t>
        </is>
      </c>
      <c r="D830" t="n">
        <v>13.1396</v>
      </c>
      <c r="E830" t="n">
        <v>7.61</v>
      </c>
      <c r="F830" t="n">
        <v>5.22</v>
      </c>
      <c r="G830" t="n">
        <v>31.34</v>
      </c>
      <c r="H830" t="n">
        <v>0.55</v>
      </c>
      <c r="I830" t="n">
        <v>10</v>
      </c>
      <c r="J830" t="n">
        <v>128.59</v>
      </c>
      <c r="K830" t="n">
        <v>45</v>
      </c>
      <c r="L830" t="n">
        <v>4</v>
      </c>
      <c r="M830" t="n">
        <v>8</v>
      </c>
      <c r="N830" t="n">
        <v>19.59</v>
      </c>
      <c r="O830" t="n">
        <v>16093.6</v>
      </c>
      <c r="P830" t="n">
        <v>50.19</v>
      </c>
      <c r="Q830" t="n">
        <v>202.81</v>
      </c>
      <c r="R830" t="n">
        <v>23.21</v>
      </c>
      <c r="S830" t="n">
        <v>13.89</v>
      </c>
      <c r="T830" t="n">
        <v>2955.3</v>
      </c>
      <c r="U830" t="n">
        <v>0.6</v>
      </c>
      <c r="V830" t="n">
        <v>0.74</v>
      </c>
      <c r="W830" t="n">
        <v>0.66</v>
      </c>
      <c r="X830" t="n">
        <v>0.18</v>
      </c>
      <c r="Y830" t="n">
        <v>1</v>
      </c>
      <c r="Z830" t="n">
        <v>10</v>
      </c>
    </row>
    <row r="831">
      <c r="A831" t="n">
        <v>13</v>
      </c>
      <c r="B831" t="n">
        <v>60</v>
      </c>
      <c r="C831" t="inlineStr">
        <is>
          <t xml:space="preserve">CONCLUIDO	</t>
        </is>
      </c>
      <c r="D831" t="n">
        <v>13.167</v>
      </c>
      <c r="E831" t="n">
        <v>7.59</v>
      </c>
      <c r="F831" t="n">
        <v>5.21</v>
      </c>
      <c r="G831" t="n">
        <v>31.24</v>
      </c>
      <c r="H831" t="n">
        <v>0.58</v>
      </c>
      <c r="I831" t="n">
        <v>10</v>
      </c>
      <c r="J831" t="n">
        <v>128.92</v>
      </c>
      <c r="K831" t="n">
        <v>45</v>
      </c>
      <c r="L831" t="n">
        <v>4.25</v>
      </c>
      <c r="M831" t="n">
        <v>8</v>
      </c>
      <c r="N831" t="n">
        <v>19.68</v>
      </c>
      <c r="O831" t="n">
        <v>16134.46</v>
      </c>
      <c r="P831" t="n">
        <v>50</v>
      </c>
      <c r="Q831" t="n">
        <v>202.81</v>
      </c>
      <c r="R831" t="n">
        <v>22.89</v>
      </c>
      <c r="S831" t="n">
        <v>13.89</v>
      </c>
      <c r="T831" t="n">
        <v>2794.06</v>
      </c>
      <c r="U831" t="n">
        <v>0.61</v>
      </c>
      <c r="V831" t="n">
        <v>0.74</v>
      </c>
      <c r="W831" t="n">
        <v>0.65</v>
      </c>
      <c r="X831" t="n">
        <v>0.17</v>
      </c>
      <c r="Y831" t="n">
        <v>1</v>
      </c>
      <c r="Z831" t="n">
        <v>10</v>
      </c>
    </row>
    <row r="832">
      <c r="A832" t="n">
        <v>14</v>
      </c>
      <c r="B832" t="n">
        <v>60</v>
      </c>
      <c r="C832" t="inlineStr">
        <is>
          <t xml:space="preserve">CONCLUIDO	</t>
        </is>
      </c>
      <c r="D832" t="n">
        <v>13.2134</v>
      </c>
      <c r="E832" t="n">
        <v>7.57</v>
      </c>
      <c r="F832" t="n">
        <v>5.21</v>
      </c>
      <c r="G832" t="n">
        <v>34.71</v>
      </c>
      <c r="H832" t="n">
        <v>0.62</v>
      </c>
      <c r="I832" t="n">
        <v>9</v>
      </c>
      <c r="J832" t="n">
        <v>129.25</v>
      </c>
      <c r="K832" t="n">
        <v>45</v>
      </c>
      <c r="L832" t="n">
        <v>4.5</v>
      </c>
      <c r="M832" t="n">
        <v>7</v>
      </c>
      <c r="N832" t="n">
        <v>19.76</v>
      </c>
      <c r="O832" t="n">
        <v>16175.36</v>
      </c>
      <c r="P832" t="n">
        <v>49.41</v>
      </c>
      <c r="Q832" t="n">
        <v>202.81</v>
      </c>
      <c r="R832" t="n">
        <v>22.72</v>
      </c>
      <c r="S832" t="n">
        <v>13.89</v>
      </c>
      <c r="T832" t="n">
        <v>2713.1</v>
      </c>
      <c r="U832" t="n">
        <v>0.61</v>
      </c>
      <c r="V832" t="n">
        <v>0.74</v>
      </c>
      <c r="W832" t="n">
        <v>0.66</v>
      </c>
      <c r="X832" t="n">
        <v>0.17</v>
      </c>
      <c r="Y832" t="n">
        <v>1</v>
      </c>
      <c r="Z832" t="n">
        <v>10</v>
      </c>
    </row>
    <row r="833">
      <c r="A833" t="n">
        <v>15</v>
      </c>
      <c r="B833" t="n">
        <v>60</v>
      </c>
      <c r="C833" t="inlineStr">
        <is>
          <t xml:space="preserve">CONCLUIDO	</t>
        </is>
      </c>
      <c r="D833" t="n">
        <v>13.2261</v>
      </c>
      <c r="E833" t="n">
        <v>7.56</v>
      </c>
      <c r="F833" t="n">
        <v>5.2</v>
      </c>
      <c r="G833" t="n">
        <v>34.66</v>
      </c>
      <c r="H833" t="n">
        <v>0.65</v>
      </c>
      <c r="I833" t="n">
        <v>9</v>
      </c>
      <c r="J833" t="n">
        <v>129.59</v>
      </c>
      <c r="K833" t="n">
        <v>45</v>
      </c>
      <c r="L833" t="n">
        <v>4.75</v>
      </c>
      <c r="M833" t="n">
        <v>7</v>
      </c>
      <c r="N833" t="n">
        <v>19.84</v>
      </c>
      <c r="O833" t="n">
        <v>16216.29</v>
      </c>
      <c r="P833" t="n">
        <v>48.99</v>
      </c>
      <c r="Q833" t="n">
        <v>202.81</v>
      </c>
      <c r="R833" t="n">
        <v>22.55</v>
      </c>
      <c r="S833" t="n">
        <v>13.89</v>
      </c>
      <c r="T833" t="n">
        <v>2631.26</v>
      </c>
      <c r="U833" t="n">
        <v>0.62</v>
      </c>
      <c r="V833" t="n">
        <v>0.74</v>
      </c>
      <c r="W833" t="n">
        <v>0.65</v>
      </c>
      <c r="X833" t="n">
        <v>0.16</v>
      </c>
      <c r="Y833" t="n">
        <v>1</v>
      </c>
      <c r="Z833" t="n">
        <v>10</v>
      </c>
    </row>
    <row r="834">
      <c r="A834" t="n">
        <v>16</v>
      </c>
      <c r="B834" t="n">
        <v>60</v>
      </c>
      <c r="C834" t="inlineStr">
        <is>
          <t xml:space="preserve">CONCLUIDO	</t>
        </is>
      </c>
      <c r="D834" t="n">
        <v>13.2993</v>
      </c>
      <c r="E834" t="n">
        <v>7.52</v>
      </c>
      <c r="F834" t="n">
        <v>5.18</v>
      </c>
      <c r="G834" t="n">
        <v>38.87</v>
      </c>
      <c r="H834" t="n">
        <v>0.68</v>
      </c>
      <c r="I834" t="n">
        <v>8</v>
      </c>
      <c r="J834" t="n">
        <v>129.92</v>
      </c>
      <c r="K834" t="n">
        <v>45</v>
      </c>
      <c r="L834" t="n">
        <v>5</v>
      </c>
      <c r="M834" t="n">
        <v>6</v>
      </c>
      <c r="N834" t="n">
        <v>19.92</v>
      </c>
      <c r="O834" t="n">
        <v>16257.24</v>
      </c>
      <c r="P834" t="n">
        <v>48.48</v>
      </c>
      <c r="Q834" t="n">
        <v>202.83</v>
      </c>
      <c r="R834" t="n">
        <v>22.21</v>
      </c>
      <c r="S834" t="n">
        <v>13.89</v>
      </c>
      <c r="T834" t="n">
        <v>2466.74</v>
      </c>
      <c r="U834" t="n">
        <v>0.63</v>
      </c>
      <c r="V834" t="n">
        <v>0.75</v>
      </c>
      <c r="W834" t="n">
        <v>0.65</v>
      </c>
      <c r="X834" t="n">
        <v>0.14</v>
      </c>
      <c r="Y834" t="n">
        <v>1</v>
      </c>
      <c r="Z834" t="n">
        <v>10</v>
      </c>
    </row>
    <row r="835">
      <c r="A835" t="n">
        <v>17</v>
      </c>
      <c r="B835" t="n">
        <v>60</v>
      </c>
      <c r="C835" t="inlineStr">
        <is>
          <t xml:space="preserve">CONCLUIDO	</t>
        </is>
      </c>
      <c r="D835" t="n">
        <v>13.3171</v>
      </c>
      <c r="E835" t="n">
        <v>7.51</v>
      </c>
      <c r="F835" t="n">
        <v>5.17</v>
      </c>
      <c r="G835" t="n">
        <v>38.79</v>
      </c>
      <c r="H835" t="n">
        <v>0.71</v>
      </c>
      <c r="I835" t="n">
        <v>8</v>
      </c>
      <c r="J835" t="n">
        <v>130.25</v>
      </c>
      <c r="K835" t="n">
        <v>45</v>
      </c>
      <c r="L835" t="n">
        <v>5.25</v>
      </c>
      <c r="M835" t="n">
        <v>6</v>
      </c>
      <c r="N835" t="n">
        <v>20</v>
      </c>
      <c r="O835" t="n">
        <v>16298.23</v>
      </c>
      <c r="P835" t="n">
        <v>48.12</v>
      </c>
      <c r="Q835" t="n">
        <v>202.81</v>
      </c>
      <c r="R835" t="n">
        <v>21.82</v>
      </c>
      <c r="S835" t="n">
        <v>13.89</v>
      </c>
      <c r="T835" t="n">
        <v>2269.06</v>
      </c>
      <c r="U835" t="n">
        <v>0.64</v>
      </c>
      <c r="V835" t="n">
        <v>0.75</v>
      </c>
      <c r="W835" t="n">
        <v>0.65</v>
      </c>
      <c r="X835" t="n">
        <v>0.13</v>
      </c>
      <c r="Y835" t="n">
        <v>1</v>
      </c>
      <c r="Z835" t="n">
        <v>10</v>
      </c>
    </row>
    <row r="836">
      <c r="A836" t="n">
        <v>18</v>
      </c>
      <c r="B836" t="n">
        <v>60</v>
      </c>
      <c r="C836" t="inlineStr">
        <is>
          <t xml:space="preserve">CONCLUIDO	</t>
        </is>
      </c>
      <c r="D836" t="n">
        <v>13.324</v>
      </c>
      <c r="E836" t="n">
        <v>7.51</v>
      </c>
      <c r="F836" t="n">
        <v>5.17</v>
      </c>
      <c r="G836" t="n">
        <v>38.76</v>
      </c>
      <c r="H836" t="n">
        <v>0.74</v>
      </c>
      <c r="I836" t="n">
        <v>8</v>
      </c>
      <c r="J836" t="n">
        <v>130.58</v>
      </c>
      <c r="K836" t="n">
        <v>45</v>
      </c>
      <c r="L836" t="n">
        <v>5.5</v>
      </c>
      <c r="M836" t="n">
        <v>6</v>
      </c>
      <c r="N836" t="n">
        <v>20.09</v>
      </c>
      <c r="O836" t="n">
        <v>16339.24</v>
      </c>
      <c r="P836" t="n">
        <v>47.67</v>
      </c>
      <c r="Q836" t="n">
        <v>202.81</v>
      </c>
      <c r="R836" t="n">
        <v>21.79</v>
      </c>
      <c r="S836" t="n">
        <v>13.89</v>
      </c>
      <c r="T836" t="n">
        <v>2254.58</v>
      </c>
      <c r="U836" t="n">
        <v>0.64</v>
      </c>
      <c r="V836" t="n">
        <v>0.75</v>
      </c>
      <c r="W836" t="n">
        <v>0.65</v>
      </c>
      <c r="X836" t="n">
        <v>0.13</v>
      </c>
      <c r="Y836" t="n">
        <v>1</v>
      </c>
      <c r="Z836" t="n">
        <v>10</v>
      </c>
    </row>
    <row r="837">
      <c r="A837" t="n">
        <v>19</v>
      </c>
      <c r="B837" t="n">
        <v>60</v>
      </c>
      <c r="C837" t="inlineStr">
        <is>
          <t xml:space="preserve">CONCLUIDO	</t>
        </is>
      </c>
      <c r="D837" t="n">
        <v>13.3839</v>
      </c>
      <c r="E837" t="n">
        <v>7.47</v>
      </c>
      <c r="F837" t="n">
        <v>5.16</v>
      </c>
      <c r="G837" t="n">
        <v>44.23</v>
      </c>
      <c r="H837" t="n">
        <v>0.78</v>
      </c>
      <c r="I837" t="n">
        <v>7</v>
      </c>
      <c r="J837" t="n">
        <v>130.92</v>
      </c>
      <c r="K837" t="n">
        <v>45</v>
      </c>
      <c r="L837" t="n">
        <v>5.75</v>
      </c>
      <c r="M837" t="n">
        <v>5</v>
      </c>
      <c r="N837" t="n">
        <v>20.17</v>
      </c>
      <c r="O837" t="n">
        <v>16380.29</v>
      </c>
      <c r="P837" t="n">
        <v>47.15</v>
      </c>
      <c r="Q837" t="n">
        <v>202.82</v>
      </c>
      <c r="R837" t="n">
        <v>21.49</v>
      </c>
      <c r="S837" t="n">
        <v>13.89</v>
      </c>
      <c r="T837" t="n">
        <v>2107.95</v>
      </c>
      <c r="U837" t="n">
        <v>0.65</v>
      </c>
      <c r="V837" t="n">
        <v>0.75</v>
      </c>
      <c r="W837" t="n">
        <v>0.65</v>
      </c>
      <c r="X837" t="n">
        <v>0.12</v>
      </c>
      <c r="Y837" t="n">
        <v>1</v>
      </c>
      <c r="Z837" t="n">
        <v>10</v>
      </c>
    </row>
    <row r="838">
      <c r="A838" t="n">
        <v>20</v>
      </c>
      <c r="B838" t="n">
        <v>60</v>
      </c>
      <c r="C838" t="inlineStr">
        <is>
          <t xml:space="preserve">CONCLUIDO	</t>
        </is>
      </c>
      <c r="D838" t="n">
        <v>13.3849</v>
      </c>
      <c r="E838" t="n">
        <v>7.47</v>
      </c>
      <c r="F838" t="n">
        <v>5.16</v>
      </c>
      <c r="G838" t="n">
        <v>44.23</v>
      </c>
      <c r="H838" t="n">
        <v>0.8100000000000001</v>
      </c>
      <c r="I838" t="n">
        <v>7</v>
      </c>
      <c r="J838" t="n">
        <v>131.25</v>
      </c>
      <c r="K838" t="n">
        <v>45</v>
      </c>
      <c r="L838" t="n">
        <v>6</v>
      </c>
      <c r="M838" t="n">
        <v>5</v>
      </c>
      <c r="N838" t="n">
        <v>20.25</v>
      </c>
      <c r="O838" t="n">
        <v>16421.36</v>
      </c>
      <c r="P838" t="n">
        <v>47.23</v>
      </c>
      <c r="Q838" t="n">
        <v>202.81</v>
      </c>
      <c r="R838" t="n">
        <v>21.37</v>
      </c>
      <c r="S838" t="n">
        <v>13.89</v>
      </c>
      <c r="T838" t="n">
        <v>2050.76</v>
      </c>
      <c r="U838" t="n">
        <v>0.65</v>
      </c>
      <c r="V838" t="n">
        <v>0.75</v>
      </c>
      <c r="W838" t="n">
        <v>0.65</v>
      </c>
      <c r="X838" t="n">
        <v>0.12</v>
      </c>
      <c r="Y838" t="n">
        <v>1</v>
      </c>
      <c r="Z838" t="n">
        <v>10</v>
      </c>
    </row>
    <row r="839">
      <c r="A839" t="n">
        <v>21</v>
      </c>
      <c r="B839" t="n">
        <v>60</v>
      </c>
      <c r="C839" t="inlineStr">
        <is>
          <t xml:space="preserve">CONCLUIDO	</t>
        </is>
      </c>
      <c r="D839" t="n">
        <v>13.3993</v>
      </c>
      <c r="E839" t="n">
        <v>7.46</v>
      </c>
      <c r="F839" t="n">
        <v>5.15</v>
      </c>
      <c r="G839" t="n">
        <v>44.16</v>
      </c>
      <c r="H839" t="n">
        <v>0.84</v>
      </c>
      <c r="I839" t="n">
        <v>7</v>
      </c>
      <c r="J839" t="n">
        <v>131.58</v>
      </c>
      <c r="K839" t="n">
        <v>45</v>
      </c>
      <c r="L839" t="n">
        <v>6.25</v>
      </c>
      <c r="M839" t="n">
        <v>5</v>
      </c>
      <c r="N839" t="n">
        <v>20.34</v>
      </c>
      <c r="O839" t="n">
        <v>16462.46</v>
      </c>
      <c r="P839" t="n">
        <v>46.62</v>
      </c>
      <c r="Q839" t="n">
        <v>202.81</v>
      </c>
      <c r="R839" t="n">
        <v>21.25</v>
      </c>
      <c r="S839" t="n">
        <v>13.89</v>
      </c>
      <c r="T839" t="n">
        <v>1989.15</v>
      </c>
      <c r="U839" t="n">
        <v>0.65</v>
      </c>
      <c r="V839" t="n">
        <v>0.75</v>
      </c>
      <c r="W839" t="n">
        <v>0.65</v>
      </c>
      <c r="X839" t="n">
        <v>0.11</v>
      </c>
      <c r="Y839" t="n">
        <v>1</v>
      </c>
      <c r="Z839" t="n">
        <v>10</v>
      </c>
    </row>
    <row r="840">
      <c r="A840" t="n">
        <v>22</v>
      </c>
      <c r="B840" t="n">
        <v>60</v>
      </c>
      <c r="C840" t="inlineStr">
        <is>
          <t xml:space="preserve">CONCLUIDO	</t>
        </is>
      </c>
      <c r="D840" t="n">
        <v>13.374</v>
      </c>
      <c r="E840" t="n">
        <v>7.48</v>
      </c>
      <c r="F840" t="n">
        <v>5.17</v>
      </c>
      <c r="G840" t="n">
        <v>44.28</v>
      </c>
      <c r="H840" t="n">
        <v>0.87</v>
      </c>
      <c r="I840" t="n">
        <v>7</v>
      </c>
      <c r="J840" t="n">
        <v>131.92</v>
      </c>
      <c r="K840" t="n">
        <v>45</v>
      </c>
      <c r="L840" t="n">
        <v>6.5</v>
      </c>
      <c r="M840" t="n">
        <v>5</v>
      </c>
      <c r="N840" t="n">
        <v>20.42</v>
      </c>
      <c r="O840" t="n">
        <v>16503.6</v>
      </c>
      <c r="P840" t="n">
        <v>46.22</v>
      </c>
      <c r="Q840" t="n">
        <v>202.81</v>
      </c>
      <c r="R840" t="n">
        <v>21.68</v>
      </c>
      <c r="S840" t="n">
        <v>13.89</v>
      </c>
      <c r="T840" t="n">
        <v>2203.28</v>
      </c>
      <c r="U840" t="n">
        <v>0.64</v>
      </c>
      <c r="V840" t="n">
        <v>0.75</v>
      </c>
      <c r="W840" t="n">
        <v>0.65</v>
      </c>
      <c r="X840" t="n">
        <v>0.13</v>
      </c>
      <c r="Y840" t="n">
        <v>1</v>
      </c>
      <c r="Z840" t="n">
        <v>10</v>
      </c>
    </row>
    <row r="841">
      <c r="A841" t="n">
        <v>23</v>
      </c>
      <c r="B841" t="n">
        <v>60</v>
      </c>
      <c r="C841" t="inlineStr">
        <is>
          <t xml:space="preserve">CONCLUIDO	</t>
        </is>
      </c>
      <c r="D841" t="n">
        <v>13.4761</v>
      </c>
      <c r="E841" t="n">
        <v>7.42</v>
      </c>
      <c r="F841" t="n">
        <v>5.13</v>
      </c>
      <c r="G841" t="n">
        <v>51.35</v>
      </c>
      <c r="H841" t="n">
        <v>0.9</v>
      </c>
      <c r="I841" t="n">
        <v>6</v>
      </c>
      <c r="J841" t="n">
        <v>132.25</v>
      </c>
      <c r="K841" t="n">
        <v>45</v>
      </c>
      <c r="L841" t="n">
        <v>6.75</v>
      </c>
      <c r="M841" t="n">
        <v>4</v>
      </c>
      <c r="N841" t="n">
        <v>20.5</v>
      </c>
      <c r="O841" t="n">
        <v>16544.76</v>
      </c>
      <c r="P841" t="n">
        <v>45.63</v>
      </c>
      <c r="Q841" t="n">
        <v>202.82</v>
      </c>
      <c r="R841" t="n">
        <v>20.66</v>
      </c>
      <c r="S841" t="n">
        <v>13.89</v>
      </c>
      <c r="T841" t="n">
        <v>1697.9</v>
      </c>
      <c r="U841" t="n">
        <v>0.67</v>
      </c>
      <c r="V841" t="n">
        <v>0.75</v>
      </c>
      <c r="W841" t="n">
        <v>0.65</v>
      </c>
      <c r="X841" t="n">
        <v>0.1</v>
      </c>
      <c r="Y841" t="n">
        <v>1</v>
      </c>
      <c r="Z841" t="n">
        <v>10</v>
      </c>
    </row>
    <row r="842">
      <c r="A842" t="n">
        <v>24</v>
      </c>
      <c r="B842" t="n">
        <v>60</v>
      </c>
      <c r="C842" t="inlineStr">
        <is>
          <t xml:space="preserve">CONCLUIDO	</t>
        </is>
      </c>
      <c r="D842" t="n">
        <v>13.4852</v>
      </c>
      <c r="E842" t="n">
        <v>7.42</v>
      </c>
      <c r="F842" t="n">
        <v>5.13</v>
      </c>
      <c r="G842" t="n">
        <v>51.3</v>
      </c>
      <c r="H842" t="n">
        <v>0.93</v>
      </c>
      <c r="I842" t="n">
        <v>6</v>
      </c>
      <c r="J842" t="n">
        <v>132.58</v>
      </c>
      <c r="K842" t="n">
        <v>45</v>
      </c>
      <c r="L842" t="n">
        <v>7</v>
      </c>
      <c r="M842" t="n">
        <v>4</v>
      </c>
      <c r="N842" t="n">
        <v>20.59</v>
      </c>
      <c r="O842" t="n">
        <v>16585.95</v>
      </c>
      <c r="P842" t="n">
        <v>45.4</v>
      </c>
      <c r="Q842" t="n">
        <v>202.81</v>
      </c>
      <c r="R842" t="n">
        <v>20.54</v>
      </c>
      <c r="S842" t="n">
        <v>13.89</v>
      </c>
      <c r="T842" t="n">
        <v>1638.76</v>
      </c>
      <c r="U842" t="n">
        <v>0.68</v>
      </c>
      <c r="V842" t="n">
        <v>0.75</v>
      </c>
      <c r="W842" t="n">
        <v>0.64</v>
      </c>
      <c r="X842" t="n">
        <v>0.09</v>
      </c>
      <c r="Y842" t="n">
        <v>1</v>
      </c>
      <c r="Z842" t="n">
        <v>10</v>
      </c>
    </row>
    <row r="843">
      <c r="A843" t="n">
        <v>25</v>
      </c>
      <c r="B843" t="n">
        <v>60</v>
      </c>
      <c r="C843" t="inlineStr">
        <is>
          <t xml:space="preserve">CONCLUIDO	</t>
        </is>
      </c>
      <c r="D843" t="n">
        <v>13.4746</v>
      </c>
      <c r="E843" t="n">
        <v>7.42</v>
      </c>
      <c r="F843" t="n">
        <v>5.14</v>
      </c>
      <c r="G843" t="n">
        <v>51.36</v>
      </c>
      <c r="H843" t="n">
        <v>0.96</v>
      </c>
      <c r="I843" t="n">
        <v>6</v>
      </c>
      <c r="J843" t="n">
        <v>132.92</v>
      </c>
      <c r="K843" t="n">
        <v>45</v>
      </c>
      <c r="L843" t="n">
        <v>7.25</v>
      </c>
      <c r="M843" t="n">
        <v>4</v>
      </c>
      <c r="N843" t="n">
        <v>20.67</v>
      </c>
      <c r="O843" t="n">
        <v>16627.17</v>
      </c>
      <c r="P843" t="n">
        <v>45.1</v>
      </c>
      <c r="Q843" t="n">
        <v>202.81</v>
      </c>
      <c r="R843" t="n">
        <v>20.67</v>
      </c>
      <c r="S843" t="n">
        <v>13.89</v>
      </c>
      <c r="T843" t="n">
        <v>1705.12</v>
      </c>
      <c r="U843" t="n">
        <v>0.67</v>
      </c>
      <c r="V843" t="n">
        <v>0.75</v>
      </c>
      <c r="W843" t="n">
        <v>0.65</v>
      </c>
      <c r="X843" t="n">
        <v>0.1</v>
      </c>
      <c r="Y843" t="n">
        <v>1</v>
      </c>
      <c r="Z843" t="n">
        <v>10</v>
      </c>
    </row>
    <row r="844">
      <c r="A844" t="n">
        <v>26</v>
      </c>
      <c r="B844" t="n">
        <v>60</v>
      </c>
      <c r="C844" t="inlineStr">
        <is>
          <t xml:space="preserve">CONCLUIDO	</t>
        </is>
      </c>
      <c r="D844" t="n">
        <v>13.4675</v>
      </c>
      <c r="E844" t="n">
        <v>7.43</v>
      </c>
      <c r="F844" t="n">
        <v>5.14</v>
      </c>
      <c r="G844" t="n">
        <v>51.4</v>
      </c>
      <c r="H844" t="n">
        <v>0.99</v>
      </c>
      <c r="I844" t="n">
        <v>6</v>
      </c>
      <c r="J844" t="n">
        <v>133.25</v>
      </c>
      <c r="K844" t="n">
        <v>45</v>
      </c>
      <c r="L844" t="n">
        <v>7.5</v>
      </c>
      <c r="M844" t="n">
        <v>4</v>
      </c>
      <c r="N844" t="n">
        <v>20.76</v>
      </c>
      <c r="O844" t="n">
        <v>16668.43</v>
      </c>
      <c r="P844" t="n">
        <v>44.92</v>
      </c>
      <c r="Q844" t="n">
        <v>202.81</v>
      </c>
      <c r="R844" t="n">
        <v>20.82</v>
      </c>
      <c r="S844" t="n">
        <v>13.89</v>
      </c>
      <c r="T844" t="n">
        <v>1779.66</v>
      </c>
      <c r="U844" t="n">
        <v>0.67</v>
      </c>
      <c r="V844" t="n">
        <v>0.75</v>
      </c>
      <c r="W844" t="n">
        <v>0.65</v>
      </c>
      <c r="X844" t="n">
        <v>0.1</v>
      </c>
      <c r="Y844" t="n">
        <v>1</v>
      </c>
      <c r="Z844" t="n">
        <v>10</v>
      </c>
    </row>
    <row r="845">
      <c r="A845" t="n">
        <v>27</v>
      </c>
      <c r="B845" t="n">
        <v>60</v>
      </c>
      <c r="C845" t="inlineStr">
        <is>
          <t xml:space="preserve">CONCLUIDO	</t>
        </is>
      </c>
      <c r="D845" t="n">
        <v>13.4635</v>
      </c>
      <c r="E845" t="n">
        <v>7.43</v>
      </c>
      <c r="F845" t="n">
        <v>5.14</v>
      </c>
      <c r="G845" t="n">
        <v>51.42</v>
      </c>
      <c r="H845" t="n">
        <v>1.03</v>
      </c>
      <c r="I845" t="n">
        <v>6</v>
      </c>
      <c r="J845" t="n">
        <v>133.59</v>
      </c>
      <c r="K845" t="n">
        <v>45</v>
      </c>
      <c r="L845" t="n">
        <v>7.75</v>
      </c>
      <c r="M845" t="n">
        <v>4</v>
      </c>
      <c r="N845" t="n">
        <v>20.84</v>
      </c>
      <c r="O845" t="n">
        <v>16709.71</v>
      </c>
      <c r="P845" t="n">
        <v>44.39</v>
      </c>
      <c r="Q845" t="n">
        <v>202.82</v>
      </c>
      <c r="R845" t="n">
        <v>20.81</v>
      </c>
      <c r="S845" t="n">
        <v>13.89</v>
      </c>
      <c r="T845" t="n">
        <v>1773.23</v>
      </c>
      <c r="U845" t="n">
        <v>0.67</v>
      </c>
      <c r="V845" t="n">
        <v>0.75</v>
      </c>
      <c r="W845" t="n">
        <v>0.65</v>
      </c>
      <c r="X845" t="n">
        <v>0.1</v>
      </c>
      <c r="Y845" t="n">
        <v>1</v>
      </c>
      <c r="Z845" t="n">
        <v>10</v>
      </c>
    </row>
    <row r="846">
      <c r="A846" t="n">
        <v>28</v>
      </c>
      <c r="B846" t="n">
        <v>60</v>
      </c>
      <c r="C846" t="inlineStr">
        <is>
          <t xml:space="preserve">CONCLUIDO	</t>
        </is>
      </c>
      <c r="D846" t="n">
        <v>13.5466</v>
      </c>
      <c r="E846" t="n">
        <v>7.38</v>
      </c>
      <c r="F846" t="n">
        <v>5.12</v>
      </c>
      <c r="G846" t="n">
        <v>61.46</v>
      </c>
      <c r="H846" t="n">
        <v>1.06</v>
      </c>
      <c r="I846" t="n">
        <v>5</v>
      </c>
      <c r="J846" t="n">
        <v>133.92</v>
      </c>
      <c r="K846" t="n">
        <v>45</v>
      </c>
      <c r="L846" t="n">
        <v>8</v>
      </c>
      <c r="M846" t="n">
        <v>3</v>
      </c>
      <c r="N846" t="n">
        <v>20.93</v>
      </c>
      <c r="O846" t="n">
        <v>16751.02</v>
      </c>
      <c r="P846" t="n">
        <v>43.65</v>
      </c>
      <c r="Q846" t="n">
        <v>202.81</v>
      </c>
      <c r="R846" t="n">
        <v>20.3</v>
      </c>
      <c r="S846" t="n">
        <v>13.89</v>
      </c>
      <c r="T846" t="n">
        <v>1527.19</v>
      </c>
      <c r="U846" t="n">
        <v>0.68</v>
      </c>
      <c r="V846" t="n">
        <v>0.76</v>
      </c>
      <c r="W846" t="n">
        <v>0.64</v>
      </c>
      <c r="X846" t="n">
        <v>0.08</v>
      </c>
      <c r="Y846" t="n">
        <v>1</v>
      </c>
      <c r="Z846" t="n">
        <v>10</v>
      </c>
    </row>
    <row r="847">
      <c r="A847" t="n">
        <v>29</v>
      </c>
      <c r="B847" t="n">
        <v>60</v>
      </c>
      <c r="C847" t="inlineStr">
        <is>
          <t xml:space="preserve">CONCLUIDO	</t>
        </is>
      </c>
      <c r="D847" t="n">
        <v>13.5542</v>
      </c>
      <c r="E847" t="n">
        <v>7.38</v>
      </c>
      <c r="F847" t="n">
        <v>5.12</v>
      </c>
      <c r="G847" t="n">
        <v>61.41</v>
      </c>
      <c r="H847" t="n">
        <v>1.09</v>
      </c>
      <c r="I847" t="n">
        <v>5</v>
      </c>
      <c r="J847" t="n">
        <v>134.26</v>
      </c>
      <c r="K847" t="n">
        <v>45</v>
      </c>
      <c r="L847" t="n">
        <v>8.25</v>
      </c>
      <c r="M847" t="n">
        <v>1</v>
      </c>
      <c r="N847" t="n">
        <v>21.01</v>
      </c>
      <c r="O847" t="n">
        <v>16792.37</v>
      </c>
      <c r="P847" t="n">
        <v>43.31</v>
      </c>
      <c r="Q847" t="n">
        <v>202.81</v>
      </c>
      <c r="R847" t="n">
        <v>20.03</v>
      </c>
      <c r="S847" t="n">
        <v>13.89</v>
      </c>
      <c r="T847" t="n">
        <v>1391.93</v>
      </c>
      <c r="U847" t="n">
        <v>0.6899999999999999</v>
      </c>
      <c r="V847" t="n">
        <v>0.76</v>
      </c>
      <c r="W847" t="n">
        <v>0.65</v>
      </c>
      <c r="X847" t="n">
        <v>0.08</v>
      </c>
      <c r="Y847" t="n">
        <v>1</v>
      </c>
      <c r="Z847" t="n">
        <v>10</v>
      </c>
    </row>
    <row r="848">
      <c r="A848" t="n">
        <v>30</v>
      </c>
      <c r="B848" t="n">
        <v>60</v>
      </c>
      <c r="C848" t="inlineStr">
        <is>
          <t xml:space="preserve">CONCLUIDO	</t>
        </is>
      </c>
      <c r="D848" t="n">
        <v>13.5542</v>
      </c>
      <c r="E848" t="n">
        <v>7.38</v>
      </c>
      <c r="F848" t="n">
        <v>5.12</v>
      </c>
      <c r="G848" t="n">
        <v>61.41</v>
      </c>
      <c r="H848" t="n">
        <v>1.12</v>
      </c>
      <c r="I848" t="n">
        <v>5</v>
      </c>
      <c r="J848" t="n">
        <v>134.59</v>
      </c>
      <c r="K848" t="n">
        <v>45</v>
      </c>
      <c r="L848" t="n">
        <v>8.5</v>
      </c>
      <c r="M848" t="n">
        <v>1</v>
      </c>
      <c r="N848" t="n">
        <v>21.1</v>
      </c>
      <c r="O848" t="n">
        <v>16833.86</v>
      </c>
      <c r="P848" t="n">
        <v>43.33</v>
      </c>
      <c r="Q848" t="n">
        <v>202.81</v>
      </c>
      <c r="R848" t="n">
        <v>20.13</v>
      </c>
      <c r="S848" t="n">
        <v>13.89</v>
      </c>
      <c r="T848" t="n">
        <v>1440.49</v>
      </c>
      <c r="U848" t="n">
        <v>0.6899999999999999</v>
      </c>
      <c r="V848" t="n">
        <v>0.76</v>
      </c>
      <c r="W848" t="n">
        <v>0.65</v>
      </c>
      <c r="X848" t="n">
        <v>0.08</v>
      </c>
      <c r="Y848" t="n">
        <v>1</v>
      </c>
      <c r="Z848" t="n">
        <v>10</v>
      </c>
    </row>
    <row r="849">
      <c r="A849" t="n">
        <v>31</v>
      </c>
      <c r="B849" t="n">
        <v>60</v>
      </c>
      <c r="C849" t="inlineStr">
        <is>
          <t xml:space="preserve">CONCLUIDO	</t>
        </is>
      </c>
      <c r="D849" t="n">
        <v>13.5389</v>
      </c>
      <c r="E849" t="n">
        <v>7.39</v>
      </c>
      <c r="F849" t="n">
        <v>5.13</v>
      </c>
      <c r="G849" t="n">
        <v>61.51</v>
      </c>
      <c r="H849" t="n">
        <v>1.15</v>
      </c>
      <c r="I849" t="n">
        <v>5</v>
      </c>
      <c r="J849" t="n">
        <v>134.93</v>
      </c>
      <c r="K849" t="n">
        <v>45</v>
      </c>
      <c r="L849" t="n">
        <v>8.75</v>
      </c>
      <c r="M849" t="n">
        <v>1</v>
      </c>
      <c r="N849" t="n">
        <v>21.18</v>
      </c>
      <c r="O849" t="n">
        <v>16875.27</v>
      </c>
      <c r="P849" t="n">
        <v>43.44</v>
      </c>
      <c r="Q849" t="n">
        <v>202.81</v>
      </c>
      <c r="R849" t="n">
        <v>20.32</v>
      </c>
      <c r="S849" t="n">
        <v>13.89</v>
      </c>
      <c r="T849" t="n">
        <v>1536.39</v>
      </c>
      <c r="U849" t="n">
        <v>0.68</v>
      </c>
      <c r="V849" t="n">
        <v>0.75</v>
      </c>
      <c r="W849" t="n">
        <v>0.65</v>
      </c>
      <c r="X849" t="n">
        <v>0.09</v>
      </c>
      <c r="Y849" t="n">
        <v>1</v>
      </c>
      <c r="Z849" t="n">
        <v>10</v>
      </c>
    </row>
    <row r="850">
      <c r="A850" t="n">
        <v>32</v>
      </c>
      <c r="B850" t="n">
        <v>60</v>
      </c>
      <c r="C850" t="inlineStr">
        <is>
          <t xml:space="preserve">CONCLUIDO	</t>
        </is>
      </c>
      <c r="D850" t="n">
        <v>13.545</v>
      </c>
      <c r="E850" t="n">
        <v>7.38</v>
      </c>
      <c r="F850" t="n">
        <v>5.12</v>
      </c>
      <c r="G850" t="n">
        <v>61.47</v>
      </c>
      <c r="H850" t="n">
        <v>1.18</v>
      </c>
      <c r="I850" t="n">
        <v>5</v>
      </c>
      <c r="J850" t="n">
        <v>135.27</v>
      </c>
      <c r="K850" t="n">
        <v>45</v>
      </c>
      <c r="L850" t="n">
        <v>9</v>
      </c>
      <c r="M850" t="n">
        <v>1</v>
      </c>
      <c r="N850" t="n">
        <v>21.27</v>
      </c>
      <c r="O850" t="n">
        <v>16916.71</v>
      </c>
      <c r="P850" t="n">
        <v>43.34</v>
      </c>
      <c r="Q850" t="n">
        <v>202.81</v>
      </c>
      <c r="R850" t="n">
        <v>20.24</v>
      </c>
      <c r="S850" t="n">
        <v>13.89</v>
      </c>
      <c r="T850" t="n">
        <v>1496.09</v>
      </c>
      <c r="U850" t="n">
        <v>0.6899999999999999</v>
      </c>
      <c r="V850" t="n">
        <v>0.76</v>
      </c>
      <c r="W850" t="n">
        <v>0.65</v>
      </c>
      <c r="X850" t="n">
        <v>0.08</v>
      </c>
      <c r="Y850" t="n">
        <v>1</v>
      </c>
      <c r="Z850" t="n">
        <v>10</v>
      </c>
    </row>
    <row r="851">
      <c r="A851" t="n">
        <v>33</v>
      </c>
      <c r="B851" t="n">
        <v>60</v>
      </c>
      <c r="C851" t="inlineStr">
        <is>
          <t xml:space="preserve">CONCLUIDO	</t>
        </is>
      </c>
      <c r="D851" t="n">
        <v>13.5435</v>
      </c>
      <c r="E851" t="n">
        <v>7.38</v>
      </c>
      <c r="F851" t="n">
        <v>5.12</v>
      </c>
      <c r="G851" t="n">
        <v>61.48</v>
      </c>
      <c r="H851" t="n">
        <v>1.21</v>
      </c>
      <c r="I851" t="n">
        <v>5</v>
      </c>
      <c r="J851" t="n">
        <v>135.6</v>
      </c>
      <c r="K851" t="n">
        <v>45</v>
      </c>
      <c r="L851" t="n">
        <v>9.25</v>
      </c>
      <c r="M851" t="n">
        <v>0</v>
      </c>
      <c r="N851" t="n">
        <v>21.35</v>
      </c>
      <c r="O851" t="n">
        <v>16958.17</v>
      </c>
      <c r="P851" t="n">
        <v>43.29</v>
      </c>
      <c r="Q851" t="n">
        <v>202.81</v>
      </c>
      <c r="R851" t="n">
        <v>20.25</v>
      </c>
      <c r="S851" t="n">
        <v>13.89</v>
      </c>
      <c r="T851" t="n">
        <v>1497.85</v>
      </c>
      <c r="U851" t="n">
        <v>0.6899999999999999</v>
      </c>
      <c r="V851" t="n">
        <v>0.76</v>
      </c>
      <c r="W851" t="n">
        <v>0.65</v>
      </c>
      <c r="X851" t="n">
        <v>0.09</v>
      </c>
      <c r="Y851" t="n">
        <v>1</v>
      </c>
      <c r="Z851" t="n">
        <v>10</v>
      </c>
    </row>
    <row r="852">
      <c r="A852" t="n">
        <v>0</v>
      </c>
      <c r="B852" t="n">
        <v>135</v>
      </c>
      <c r="C852" t="inlineStr">
        <is>
          <t xml:space="preserve">CONCLUIDO	</t>
        </is>
      </c>
      <c r="D852" t="n">
        <v>7.2525</v>
      </c>
      <c r="E852" t="n">
        <v>13.79</v>
      </c>
      <c r="F852" t="n">
        <v>6.74</v>
      </c>
      <c r="G852" t="n">
        <v>4.87</v>
      </c>
      <c r="H852" t="n">
        <v>0.07000000000000001</v>
      </c>
      <c r="I852" t="n">
        <v>83</v>
      </c>
      <c r="J852" t="n">
        <v>263.32</v>
      </c>
      <c r="K852" t="n">
        <v>59.89</v>
      </c>
      <c r="L852" t="n">
        <v>1</v>
      </c>
      <c r="M852" t="n">
        <v>81</v>
      </c>
      <c r="N852" t="n">
        <v>67.43000000000001</v>
      </c>
      <c r="O852" t="n">
        <v>32710.1</v>
      </c>
      <c r="P852" t="n">
        <v>113.72</v>
      </c>
      <c r="Q852" t="n">
        <v>202.94</v>
      </c>
      <c r="R852" t="n">
        <v>70.7</v>
      </c>
      <c r="S852" t="n">
        <v>13.89</v>
      </c>
      <c r="T852" t="n">
        <v>26333.95</v>
      </c>
      <c r="U852" t="n">
        <v>0.2</v>
      </c>
      <c r="V852" t="n">
        <v>0.57</v>
      </c>
      <c r="W852" t="n">
        <v>0.77</v>
      </c>
      <c r="X852" t="n">
        <v>1.7</v>
      </c>
      <c r="Y852" t="n">
        <v>1</v>
      </c>
      <c r="Z852" t="n">
        <v>10</v>
      </c>
    </row>
    <row r="853">
      <c r="A853" t="n">
        <v>1</v>
      </c>
      <c r="B853" t="n">
        <v>135</v>
      </c>
      <c r="C853" t="inlineStr">
        <is>
          <t xml:space="preserve">CONCLUIDO	</t>
        </is>
      </c>
      <c r="D853" t="n">
        <v>8.148899999999999</v>
      </c>
      <c r="E853" t="n">
        <v>12.27</v>
      </c>
      <c r="F853" t="n">
        <v>6.28</v>
      </c>
      <c r="G853" t="n">
        <v>6.08</v>
      </c>
      <c r="H853" t="n">
        <v>0.08</v>
      </c>
      <c r="I853" t="n">
        <v>62</v>
      </c>
      <c r="J853" t="n">
        <v>263.79</v>
      </c>
      <c r="K853" t="n">
        <v>59.89</v>
      </c>
      <c r="L853" t="n">
        <v>1.25</v>
      </c>
      <c r="M853" t="n">
        <v>60</v>
      </c>
      <c r="N853" t="n">
        <v>67.65000000000001</v>
      </c>
      <c r="O853" t="n">
        <v>32767.75</v>
      </c>
      <c r="P853" t="n">
        <v>105.91</v>
      </c>
      <c r="Q853" t="n">
        <v>202.94</v>
      </c>
      <c r="R853" t="n">
        <v>56.59</v>
      </c>
      <c r="S853" t="n">
        <v>13.89</v>
      </c>
      <c r="T853" t="n">
        <v>19386.86</v>
      </c>
      <c r="U853" t="n">
        <v>0.25</v>
      </c>
      <c r="V853" t="n">
        <v>0.62</v>
      </c>
      <c r="W853" t="n">
        <v>0.73</v>
      </c>
      <c r="X853" t="n">
        <v>1.24</v>
      </c>
      <c r="Y853" t="n">
        <v>1</v>
      </c>
      <c r="Z853" t="n">
        <v>10</v>
      </c>
    </row>
    <row r="854">
      <c r="A854" t="n">
        <v>2</v>
      </c>
      <c r="B854" t="n">
        <v>135</v>
      </c>
      <c r="C854" t="inlineStr">
        <is>
          <t xml:space="preserve">CONCLUIDO	</t>
        </is>
      </c>
      <c r="D854" t="n">
        <v>8.769399999999999</v>
      </c>
      <c r="E854" t="n">
        <v>11.4</v>
      </c>
      <c r="F854" t="n">
        <v>6.02</v>
      </c>
      <c r="G854" t="n">
        <v>7.23</v>
      </c>
      <c r="H854" t="n">
        <v>0.1</v>
      </c>
      <c r="I854" t="n">
        <v>50</v>
      </c>
      <c r="J854" t="n">
        <v>264.25</v>
      </c>
      <c r="K854" t="n">
        <v>59.89</v>
      </c>
      <c r="L854" t="n">
        <v>1.5</v>
      </c>
      <c r="M854" t="n">
        <v>48</v>
      </c>
      <c r="N854" t="n">
        <v>67.87</v>
      </c>
      <c r="O854" t="n">
        <v>32825.49</v>
      </c>
      <c r="P854" t="n">
        <v>101.37</v>
      </c>
      <c r="Q854" t="n">
        <v>202.85</v>
      </c>
      <c r="R854" t="n">
        <v>48.4</v>
      </c>
      <c r="S854" t="n">
        <v>13.89</v>
      </c>
      <c r="T854" t="n">
        <v>15349</v>
      </c>
      <c r="U854" t="n">
        <v>0.29</v>
      </c>
      <c r="V854" t="n">
        <v>0.64</v>
      </c>
      <c r="W854" t="n">
        <v>0.71</v>
      </c>
      <c r="X854" t="n">
        <v>0.98</v>
      </c>
      <c r="Y854" t="n">
        <v>1</v>
      </c>
      <c r="Z854" t="n">
        <v>10</v>
      </c>
    </row>
    <row r="855">
      <c r="A855" t="n">
        <v>3</v>
      </c>
      <c r="B855" t="n">
        <v>135</v>
      </c>
      <c r="C855" t="inlineStr">
        <is>
          <t xml:space="preserve">CONCLUIDO	</t>
        </is>
      </c>
      <c r="D855" t="n">
        <v>9.2081</v>
      </c>
      <c r="E855" t="n">
        <v>10.86</v>
      </c>
      <c r="F855" t="n">
        <v>5.88</v>
      </c>
      <c r="G855" t="n">
        <v>8.41</v>
      </c>
      <c r="H855" t="n">
        <v>0.12</v>
      </c>
      <c r="I855" t="n">
        <v>42</v>
      </c>
      <c r="J855" t="n">
        <v>264.72</v>
      </c>
      <c r="K855" t="n">
        <v>59.89</v>
      </c>
      <c r="L855" t="n">
        <v>1.75</v>
      </c>
      <c r="M855" t="n">
        <v>40</v>
      </c>
      <c r="N855" t="n">
        <v>68.09</v>
      </c>
      <c r="O855" t="n">
        <v>32883.31</v>
      </c>
      <c r="P855" t="n">
        <v>98.94</v>
      </c>
      <c r="Q855" t="n">
        <v>202.84</v>
      </c>
      <c r="R855" t="n">
        <v>44.12</v>
      </c>
      <c r="S855" t="n">
        <v>13.89</v>
      </c>
      <c r="T855" t="n">
        <v>13247.8</v>
      </c>
      <c r="U855" t="n">
        <v>0.31</v>
      </c>
      <c r="V855" t="n">
        <v>0.66</v>
      </c>
      <c r="W855" t="n">
        <v>0.7</v>
      </c>
      <c r="X855" t="n">
        <v>0.84</v>
      </c>
      <c r="Y855" t="n">
        <v>1</v>
      </c>
      <c r="Z855" t="n">
        <v>10</v>
      </c>
    </row>
    <row r="856">
      <c r="A856" t="n">
        <v>4</v>
      </c>
      <c r="B856" t="n">
        <v>135</v>
      </c>
      <c r="C856" t="inlineStr">
        <is>
          <t xml:space="preserve">CONCLUIDO	</t>
        </is>
      </c>
      <c r="D856" t="n">
        <v>9.5985</v>
      </c>
      <c r="E856" t="n">
        <v>10.42</v>
      </c>
      <c r="F856" t="n">
        <v>5.75</v>
      </c>
      <c r="G856" t="n">
        <v>9.58</v>
      </c>
      <c r="H856" t="n">
        <v>0.13</v>
      </c>
      <c r="I856" t="n">
        <v>36</v>
      </c>
      <c r="J856" t="n">
        <v>265.19</v>
      </c>
      <c r="K856" t="n">
        <v>59.89</v>
      </c>
      <c r="L856" t="n">
        <v>2</v>
      </c>
      <c r="M856" t="n">
        <v>34</v>
      </c>
      <c r="N856" t="n">
        <v>68.31</v>
      </c>
      <c r="O856" t="n">
        <v>32941.21</v>
      </c>
      <c r="P856" t="n">
        <v>96.48</v>
      </c>
      <c r="Q856" t="n">
        <v>202.83</v>
      </c>
      <c r="R856" t="n">
        <v>39.41</v>
      </c>
      <c r="S856" t="n">
        <v>13.89</v>
      </c>
      <c r="T856" t="n">
        <v>10924.63</v>
      </c>
      <c r="U856" t="n">
        <v>0.35</v>
      </c>
      <c r="V856" t="n">
        <v>0.67</v>
      </c>
      <c r="W856" t="n">
        <v>0.7</v>
      </c>
      <c r="X856" t="n">
        <v>0.71</v>
      </c>
      <c r="Y856" t="n">
        <v>1</v>
      </c>
      <c r="Z856" t="n">
        <v>10</v>
      </c>
    </row>
    <row r="857">
      <c r="A857" t="n">
        <v>5</v>
      </c>
      <c r="B857" t="n">
        <v>135</v>
      </c>
      <c r="C857" t="inlineStr">
        <is>
          <t xml:space="preserve">CONCLUIDO	</t>
        </is>
      </c>
      <c r="D857" t="n">
        <v>9.8606</v>
      </c>
      <c r="E857" t="n">
        <v>10.14</v>
      </c>
      <c r="F857" t="n">
        <v>5.67</v>
      </c>
      <c r="G857" t="n">
        <v>10.63</v>
      </c>
      <c r="H857" t="n">
        <v>0.15</v>
      </c>
      <c r="I857" t="n">
        <v>32</v>
      </c>
      <c r="J857" t="n">
        <v>265.66</v>
      </c>
      <c r="K857" t="n">
        <v>59.89</v>
      </c>
      <c r="L857" t="n">
        <v>2.25</v>
      </c>
      <c r="M857" t="n">
        <v>30</v>
      </c>
      <c r="N857" t="n">
        <v>68.53</v>
      </c>
      <c r="O857" t="n">
        <v>32999.19</v>
      </c>
      <c r="P857" t="n">
        <v>95.09999999999999</v>
      </c>
      <c r="Q857" t="n">
        <v>202.81</v>
      </c>
      <c r="R857" t="n">
        <v>37.47</v>
      </c>
      <c r="S857" t="n">
        <v>13.89</v>
      </c>
      <c r="T857" t="n">
        <v>9972.59</v>
      </c>
      <c r="U857" t="n">
        <v>0.37</v>
      </c>
      <c r="V857" t="n">
        <v>0.68</v>
      </c>
      <c r="W857" t="n">
        <v>0.6899999999999999</v>
      </c>
      <c r="X857" t="n">
        <v>0.63</v>
      </c>
      <c r="Y857" t="n">
        <v>1</v>
      </c>
      <c r="Z857" t="n">
        <v>10</v>
      </c>
    </row>
    <row r="858">
      <c r="A858" t="n">
        <v>6</v>
      </c>
      <c r="B858" t="n">
        <v>135</v>
      </c>
      <c r="C858" t="inlineStr">
        <is>
          <t xml:space="preserve">CONCLUIDO	</t>
        </is>
      </c>
      <c r="D858" t="n">
        <v>10.1468</v>
      </c>
      <c r="E858" t="n">
        <v>9.859999999999999</v>
      </c>
      <c r="F858" t="n">
        <v>5.59</v>
      </c>
      <c r="G858" t="n">
        <v>11.97</v>
      </c>
      <c r="H858" t="n">
        <v>0.17</v>
      </c>
      <c r="I858" t="n">
        <v>28</v>
      </c>
      <c r="J858" t="n">
        <v>266.13</v>
      </c>
      <c r="K858" t="n">
        <v>59.89</v>
      </c>
      <c r="L858" t="n">
        <v>2.5</v>
      </c>
      <c r="M858" t="n">
        <v>26</v>
      </c>
      <c r="N858" t="n">
        <v>68.75</v>
      </c>
      <c r="O858" t="n">
        <v>33057.26</v>
      </c>
      <c r="P858" t="n">
        <v>93.56</v>
      </c>
      <c r="Q858" t="n">
        <v>202.85</v>
      </c>
      <c r="R858" t="n">
        <v>34.79</v>
      </c>
      <c r="S858" t="n">
        <v>13.89</v>
      </c>
      <c r="T858" t="n">
        <v>8655.17</v>
      </c>
      <c r="U858" t="n">
        <v>0.4</v>
      </c>
      <c r="V858" t="n">
        <v>0.6899999999999999</v>
      </c>
      <c r="W858" t="n">
        <v>0.68</v>
      </c>
      <c r="X858" t="n">
        <v>0.55</v>
      </c>
      <c r="Y858" t="n">
        <v>1</v>
      </c>
      <c r="Z858" t="n">
        <v>10</v>
      </c>
    </row>
    <row r="859">
      <c r="A859" t="n">
        <v>7</v>
      </c>
      <c r="B859" t="n">
        <v>135</v>
      </c>
      <c r="C859" t="inlineStr">
        <is>
          <t xml:space="preserve">CONCLUIDO	</t>
        </is>
      </c>
      <c r="D859" t="n">
        <v>10.2837</v>
      </c>
      <c r="E859" t="n">
        <v>9.720000000000001</v>
      </c>
      <c r="F859" t="n">
        <v>5.56</v>
      </c>
      <c r="G859" t="n">
        <v>12.82</v>
      </c>
      <c r="H859" t="n">
        <v>0.18</v>
      </c>
      <c r="I859" t="n">
        <v>26</v>
      </c>
      <c r="J859" t="n">
        <v>266.6</v>
      </c>
      <c r="K859" t="n">
        <v>59.89</v>
      </c>
      <c r="L859" t="n">
        <v>2.75</v>
      </c>
      <c r="M859" t="n">
        <v>24</v>
      </c>
      <c r="N859" t="n">
        <v>68.97</v>
      </c>
      <c r="O859" t="n">
        <v>33115.41</v>
      </c>
      <c r="P859" t="n">
        <v>92.98999999999999</v>
      </c>
      <c r="Q859" t="n">
        <v>202.83</v>
      </c>
      <c r="R859" t="n">
        <v>33.85</v>
      </c>
      <c r="S859" t="n">
        <v>13.89</v>
      </c>
      <c r="T859" t="n">
        <v>8194.85</v>
      </c>
      <c r="U859" t="n">
        <v>0.41</v>
      </c>
      <c r="V859" t="n">
        <v>0.7</v>
      </c>
      <c r="W859" t="n">
        <v>0.68</v>
      </c>
      <c r="X859" t="n">
        <v>0.52</v>
      </c>
      <c r="Y859" t="n">
        <v>1</v>
      </c>
      <c r="Z859" t="n">
        <v>10</v>
      </c>
    </row>
    <row r="860">
      <c r="A860" t="n">
        <v>8</v>
      </c>
      <c r="B860" t="n">
        <v>135</v>
      </c>
      <c r="C860" t="inlineStr">
        <is>
          <t xml:space="preserve">CONCLUIDO	</t>
        </is>
      </c>
      <c r="D860" t="n">
        <v>10.5128</v>
      </c>
      <c r="E860" t="n">
        <v>9.51</v>
      </c>
      <c r="F860" t="n">
        <v>5.5</v>
      </c>
      <c r="G860" t="n">
        <v>14.34</v>
      </c>
      <c r="H860" t="n">
        <v>0.2</v>
      </c>
      <c r="I860" t="n">
        <v>23</v>
      </c>
      <c r="J860" t="n">
        <v>267.08</v>
      </c>
      <c r="K860" t="n">
        <v>59.89</v>
      </c>
      <c r="L860" t="n">
        <v>3</v>
      </c>
      <c r="M860" t="n">
        <v>21</v>
      </c>
      <c r="N860" t="n">
        <v>69.19</v>
      </c>
      <c r="O860" t="n">
        <v>33173.65</v>
      </c>
      <c r="P860" t="n">
        <v>91.86</v>
      </c>
      <c r="Q860" t="n">
        <v>202.93</v>
      </c>
      <c r="R860" t="n">
        <v>31.76</v>
      </c>
      <c r="S860" t="n">
        <v>13.89</v>
      </c>
      <c r="T860" t="n">
        <v>7163.1</v>
      </c>
      <c r="U860" t="n">
        <v>0.44</v>
      </c>
      <c r="V860" t="n">
        <v>0.7</v>
      </c>
      <c r="W860" t="n">
        <v>0.68</v>
      </c>
      <c r="X860" t="n">
        <v>0.46</v>
      </c>
      <c r="Y860" t="n">
        <v>1</v>
      </c>
      <c r="Z860" t="n">
        <v>10</v>
      </c>
    </row>
    <row r="861">
      <c r="A861" t="n">
        <v>9</v>
      </c>
      <c r="B861" t="n">
        <v>135</v>
      </c>
      <c r="C861" t="inlineStr">
        <is>
          <t xml:space="preserve">CONCLUIDO	</t>
        </is>
      </c>
      <c r="D861" t="n">
        <v>10.5839</v>
      </c>
      <c r="E861" t="n">
        <v>9.449999999999999</v>
      </c>
      <c r="F861" t="n">
        <v>5.48</v>
      </c>
      <c r="G861" t="n">
        <v>14.95</v>
      </c>
      <c r="H861" t="n">
        <v>0.22</v>
      </c>
      <c r="I861" t="n">
        <v>22</v>
      </c>
      <c r="J861" t="n">
        <v>267.55</v>
      </c>
      <c r="K861" t="n">
        <v>59.89</v>
      </c>
      <c r="L861" t="n">
        <v>3.25</v>
      </c>
      <c r="M861" t="n">
        <v>20</v>
      </c>
      <c r="N861" t="n">
        <v>69.41</v>
      </c>
      <c r="O861" t="n">
        <v>33231.97</v>
      </c>
      <c r="P861" t="n">
        <v>91.67</v>
      </c>
      <c r="Q861" t="n">
        <v>202.81</v>
      </c>
      <c r="R861" t="n">
        <v>31.49</v>
      </c>
      <c r="S861" t="n">
        <v>13.89</v>
      </c>
      <c r="T861" t="n">
        <v>7034.52</v>
      </c>
      <c r="U861" t="n">
        <v>0.44</v>
      </c>
      <c r="V861" t="n">
        <v>0.71</v>
      </c>
      <c r="W861" t="n">
        <v>0.68</v>
      </c>
      <c r="X861" t="n">
        <v>0.45</v>
      </c>
      <c r="Y861" t="n">
        <v>1</v>
      </c>
      <c r="Z861" t="n">
        <v>10</v>
      </c>
    </row>
    <row r="862">
      <c r="A862" t="n">
        <v>10</v>
      </c>
      <c r="B862" t="n">
        <v>135</v>
      </c>
      <c r="C862" t="inlineStr">
        <is>
          <t xml:space="preserve">CONCLUIDO	</t>
        </is>
      </c>
      <c r="D862" t="n">
        <v>10.7801</v>
      </c>
      <c r="E862" t="n">
        <v>9.279999999999999</v>
      </c>
      <c r="F862" t="n">
        <v>5.41</v>
      </c>
      <c r="G862" t="n">
        <v>16.24</v>
      </c>
      <c r="H862" t="n">
        <v>0.23</v>
      </c>
      <c r="I862" t="n">
        <v>20</v>
      </c>
      <c r="J862" t="n">
        <v>268.02</v>
      </c>
      <c r="K862" t="n">
        <v>59.89</v>
      </c>
      <c r="L862" t="n">
        <v>3.5</v>
      </c>
      <c r="M862" t="n">
        <v>18</v>
      </c>
      <c r="N862" t="n">
        <v>69.64</v>
      </c>
      <c r="O862" t="n">
        <v>33290.38</v>
      </c>
      <c r="P862" t="n">
        <v>90.31999999999999</v>
      </c>
      <c r="Q862" t="n">
        <v>202.84</v>
      </c>
      <c r="R862" t="n">
        <v>29.16</v>
      </c>
      <c r="S862" t="n">
        <v>13.89</v>
      </c>
      <c r="T862" t="n">
        <v>5879.18</v>
      </c>
      <c r="U862" t="n">
        <v>0.48</v>
      </c>
      <c r="V862" t="n">
        <v>0.71</v>
      </c>
      <c r="W862" t="n">
        <v>0.67</v>
      </c>
      <c r="X862" t="n">
        <v>0.37</v>
      </c>
      <c r="Y862" t="n">
        <v>1</v>
      </c>
      <c r="Z862" t="n">
        <v>10</v>
      </c>
    </row>
    <row r="863">
      <c r="A863" t="n">
        <v>11</v>
      </c>
      <c r="B863" t="n">
        <v>135</v>
      </c>
      <c r="C863" t="inlineStr">
        <is>
          <t xml:space="preserve">CONCLUIDO	</t>
        </is>
      </c>
      <c r="D863" t="n">
        <v>10.8502</v>
      </c>
      <c r="E863" t="n">
        <v>9.220000000000001</v>
      </c>
      <c r="F863" t="n">
        <v>5.4</v>
      </c>
      <c r="G863" t="n">
        <v>17.06</v>
      </c>
      <c r="H863" t="n">
        <v>0.25</v>
      </c>
      <c r="I863" t="n">
        <v>19</v>
      </c>
      <c r="J863" t="n">
        <v>268.5</v>
      </c>
      <c r="K863" t="n">
        <v>59.89</v>
      </c>
      <c r="L863" t="n">
        <v>3.75</v>
      </c>
      <c r="M863" t="n">
        <v>17</v>
      </c>
      <c r="N863" t="n">
        <v>69.86</v>
      </c>
      <c r="O863" t="n">
        <v>33348.87</v>
      </c>
      <c r="P863" t="n">
        <v>90.09</v>
      </c>
      <c r="Q863" t="n">
        <v>202.86</v>
      </c>
      <c r="R863" t="n">
        <v>28.84</v>
      </c>
      <c r="S863" t="n">
        <v>13.89</v>
      </c>
      <c r="T863" t="n">
        <v>5726.3</v>
      </c>
      <c r="U863" t="n">
        <v>0.48</v>
      </c>
      <c r="V863" t="n">
        <v>0.72</v>
      </c>
      <c r="W863" t="n">
        <v>0.67</v>
      </c>
      <c r="X863" t="n">
        <v>0.36</v>
      </c>
      <c r="Y863" t="n">
        <v>1</v>
      </c>
      <c r="Z863" t="n">
        <v>10</v>
      </c>
    </row>
    <row r="864">
      <c r="A864" t="n">
        <v>12</v>
      </c>
      <c r="B864" t="n">
        <v>135</v>
      </c>
      <c r="C864" t="inlineStr">
        <is>
          <t xml:space="preserve">CONCLUIDO	</t>
        </is>
      </c>
      <c r="D864" t="n">
        <v>11.0297</v>
      </c>
      <c r="E864" t="n">
        <v>9.07</v>
      </c>
      <c r="F864" t="n">
        <v>5.35</v>
      </c>
      <c r="G864" t="n">
        <v>18.9</v>
      </c>
      <c r="H864" t="n">
        <v>0.26</v>
      </c>
      <c r="I864" t="n">
        <v>17</v>
      </c>
      <c r="J864" t="n">
        <v>268.97</v>
      </c>
      <c r="K864" t="n">
        <v>59.89</v>
      </c>
      <c r="L864" t="n">
        <v>4</v>
      </c>
      <c r="M864" t="n">
        <v>15</v>
      </c>
      <c r="N864" t="n">
        <v>70.09</v>
      </c>
      <c r="O864" t="n">
        <v>33407.45</v>
      </c>
      <c r="P864" t="n">
        <v>88.98</v>
      </c>
      <c r="Q864" t="n">
        <v>202.87</v>
      </c>
      <c r="R864" t="n">
        <v>27.41</v>
      </c>
      <c r="S864" t="n">
        <v>13.89</v>
      </c>
      <c r="T864" t="n">
        <v>5019.08</v>
      </c>
      <c r="U864" t="n">
        <v>0.51</v>
      </c>
      <c r="V864" t="n">
        <v>0.72</v>
      </c>
      <c r="W864" t="n">
        <v>0.67</v>
      </c>
      <c r="X864" t="n">
        <v>0.31</v>
      </c>
      <c r="Y864" t="n">
        <v>1</v>
      </c>
      <c r="Z864" t="n">
        <v>10</v>
      </c>
    </row>
    <row r="865">
      <c r="A865" t="n">
        <v>13</v>
      </c>
      <c r="B865" t="n">
        <v>135</v>
      </c>
      <c r="C865" t="inlineStr">
        <is>
          <t xml:space="preserve">CONCLUIDO	</t>
        </is>
      </c>
      <c r="D865" t="n">
        <v>11.1097</v>
      </c>
      <c r="E865" t="n">
        <v>9</v>
      </c>
      <c r="F865" t="n">
        <v>5.34</v>
      </c>
      <c r="G865" t="n">
        <v>20.02</v>
      </c>
      <c r="H865" t="n">
        <v>0.28</v>
      </c>
      <c r="I865" t="n">
        <v>16</v>
      </c>
      <c r="J865" t="n">
        <v>269.45</v>
      </c>
      <c r="K865" t="n">
        <v>59.89</v>
      </c>
      <c r="L865" t="n">
        <v>4.25</v>
      </c>
      <c r="M865" t="n">
        <v>14</v>
      </c>
      <c r="N865" t="n">
        <v>70.31</v>
      </c>
      <c r="O865" t="n">
        <v>33466.11</v>
      </c>
      <c r="P865" t="n">
        <v>88.69</v>
      </c>
      <c r="Q865" t="n">
        <v>202.81</v>
      </c>
      <c r="R865" t="n">
        <v>27.03</v>
      </c>
      <c r="S865" t="n">
        <v>13.89</v>
      </c>
      <c r="T865" t="n">
        <v>4833.23</v>
      </c>
      <c r="U865" t="n">
        <v>0.51</v>
      </c>
      <c r="V865" t="n">
        <v>0.72</v>
      </c>
      <c r="W865" t="n">
        <v>0.66</v>
      </c>
      <c r="X865" t="n">
        <v>0.3</v>
      </c>
      <c r="Y865" t="n">
        <v>1</v>
      </c>
      <c r="Z865" t="n">
        <v>10</v>
      </c>
    </row>
    <row r="866">
      <c r="A866" t="n">
        <v>14</v>
      </c>
      <c r="B866" t="n">
        <v>135</v>
      </c>
      <c r="C866" t="inlineStr">
        <is>
          <t xml:space="preserve">CONCLUIDO	</t>
        </is>
      </c>
      <c r="D866" t="n">
        <v>11.0978</v>
      </c>
      <c r="E866" t="n">
        <v>9.01</v>
      </c>
      <c r="F866" t="n">
        <v>5.35</v>
      </c>
      <c r="G866" t="n">
        <v>20.06</v>
      </c>
      <c r="H866" t="n">
        <v>0.3</v>
      </c>
      <c r="I866" t="n">
        <v>16</v>
      </c>
      <c r="J866" t="n">
        <v>269.92</v>
      </c>
      <c r="K866" t="n">
        <v>59.89</v>
      </c>
      <c r="L866" t="n">
        <v>4.5</v>
      </c>
      <c r="M866" t="n">
        <v>14</v>
      </c>
      <c r="N866" t="n">
        <v>70.54000000000001</v>
      </c>
      <c r="O866" t="n">
        <v>33524.86</v>
      </c>
      <c r="P866" t="n">
        <v>88.8</v>
      </c>
      <c r="Q866" t="n">
        <v>202.81</v>
      </c>
      <c r="R866" t="n">
        <v>27.43</v>
      </c>
      <c r="S866" t="n">
        <v>13.89</v>
      </c>
      <c r="T866" t="n">
        <v>5036.93</v>
      </c>
      <c r="U866" t="n">
        <v>0.51</v>
      </c>
      <c r="V866" t="n">
        <v>0.72</v>
      </c>
      <c r="W866" t="n">
        <v>0.66</v>
      </c>
      <c r="X866" t="n">
        <v>0.31</v>
      </c>
      <c r="Y866" t="n">
        <v>1</v>
      </c>
      <c r="Z866" t="n">
        <v>10</v>
      </c>
    </row>
    <row r="867">
      <c r="A867" t="n">
        <v>15</v>
      </c>
      <c r="B867" t="n">
        <v>135</v>
      </c>
      <c r="C867" t="inlineStr">
        <is>
          <t xml:space="preserve">CONCLUIDO	</t>
        </is>
      </c>
      <c r="D867" t="n">
        <v>11.185</v>
      </c>
      <c r="E867" t="n">
        <v>8.94</v>
      </c>
      <c r="F867" t="n">
        <v>5.33</v>
      </c>
      <c r="G867" t="n">
        <v>21.32</v>
      </c>
      <c r="H867" t="n">
        <v>0.31</v>
      </c>
      <c r="I867" t="n">
        <v>15</v>
      </c>
      <c r="J867" t="n">
        <v>270.4</v>
      </c>
      <c r="K867" t="n">
        <v>59.89</v>
      </c>
      <c r="L867" t="n">
        <v>4.75</v>
      </c>
      <c r="M867" t="n">
        <v>13</v>
      </c>
      <c r="N867" t="n">
        <v>70.76000000000001</v>
      </c>
      <c r="O867" t="n">
        <v>33583.7</v>
      </c>
      <c r="P867" t="n">
        <v>88.38</v>
      </c>
      <c r="Q867" t="n">
        <v>202.81</v>
      </c>
      <c r="R867" t="n">
        <v>26.78</v>
      </c>
      <c r="S867" t="n">
        <v>13.89</v>
      </c>
      <c r="T867" t="n">
        <v>4715.21</v>
      </c>
      <c r="U867" t="n">
        <v>0.52</v>
      </c>
      <c r="V867" t="n">
        <v>0.73</v>
      </c>
      <c r="W867" t="n">
        <v>0.66</v>
      </c>
      <c r="X867" t="n">
        <v>0.29</v>
      </c>
      <c r="Y867" t="n">
        <v>1</v>
      </c>
      <c r="Z867" t="n">
        <v>10</v>
      </c>
    </row>
    <row r="868">
      <c r="A868" t="n">
        <v>16</v>
      </c>
      <c r="B868" t="n">
        <v>135</v>
      </c>
      <c r="C868" t="inlineStr">
        <is>
          <t xml:space="preserve">CONCLUIDO	</t>
        </is>
      </c>
      <c r="D868" t="n">
        <v>11.2828</v>
      </c>
      <c r="E868" t="n">
        <v>8.859999999999999</v>
      </c>
      <c r="F868" t="n">
        <v>5.3</v>
      </c>
      <c r="G868" t="n">
        <v>22.72</v>
      </c>
      <c r="H868" t="n">
        <v>0.33</v>
      </c>
      <c r="I868" t="n">
        <v>14</v>
      </c>
      <c r="J868" t="n">
        <v>270.88</v>
      </c>
      <c r="K868" t="n">
        <v>59.89</v>
      </c>
      <c r="L868" t="n">
        <v>5</v>
      </c>
      <c r="M868" t="n">
        <v>12</v>
      </c>
      <c r="N868" t="n">
        <v>70.98999999999999</v>
      </c>
      <c r="O868" t="n">
        <v>33642.62</v>
      </c>
      <c r="P868" t="n">
        <v>87.87</v>
      </c>
      <c r="Q868" t="n">
        <v>202.82</v>
      </c>
      <c r="R868" t="n">
        <v>25.82</v>
      </c>
      <c r="S868" t="n">
        <v>13.89</v>
      </c>
      <c r="T868" t="n">
        <v>4240.23</v>
      </c>
      <c r="U868" t="n">
        <v>0.54</v>
      </c>
      <c r="V868" t="n">
        <v>0.73</v>
      </c>
      <c r="W868" t="n">
        <v>0.66</v>
      </c>
      <c r="X868" t="n">
        <v>0.26</v>
      </c>
      <c r="Y868" t="n">
        <v>1</v>
      </c>
      <c r="Z868" t="n">
        <v>10</v>
      </c>
    </row>
    <row r="869">
      <c r="A869" t="n">
        <v>17</v>
      </c>
      <c r="B869" t="n">
        <v>135</v>
      </c>
      <c r="C869" t="inlineStr">
        <is>
          <t xml:space="preserve">CONCLUIDO	</t>
        </is>
      </c>
      <c r="D869" t="n">
        <v>11.3733</v>
      </c>
      <c r="E869" t="n">
        <v>8.789999999999999</v>
      </c>
      <c r="F869" t="n">
        <v>5.28</v>
      </c>
      <c r="G869" t="n">
        <v>24.38</v>
      </c>
      <c r="H869" t="n">
        <v>0.34</v>
      </c>
      <c r="I869" t="n">
        <v>13</v>
      </c>
      <c r="J869" t="n">
        <v>271.36</v>
      </c>
      <c r="K869" t="n">
        <v>59.89</v>
      </c>
      <c r="L869" t="n">
        <v>5.25</v>
      </c>
      <c r="M869" t="n">
        <v>11</v>
      </c>
      <c r="N869" t="n">
        <v>71.22</v>
      </c>
      <c r="O869" t="n">
        <v>33701.64</v>
      </c>
      <c r="P869" t="n">
        <v>87.45</v>
      </c>
      <c r="Q869" t="n">
        <v>202.85</v>
      </c>
      <c r="R869" t="n">
        <v>25.25</v>
      </c>
      <c r="S869" t="n">
        <v>13.89</v>
      </c>
      <c r="T869" t="n">
        <v>3961.37</v>
      </c>
      <c r="U869" t="n">
        <v>0.55</v>
      </c>
      <c r="V869" t="n">
        <v>0.73</v>
      </c>
      <c r="W869" t="n">
        <v>0.66</v>
      </c>
      <c r="X869" t="n">
        <v>0.24</v>
      </c>
      <c r="Y869" t="n">
        <v>1</v>
      </c>
      <c r="Z869" t="n">
        <v>10</v>
      </c>
    </row>
    <row r="870">
      <c r="A870" t="n">
        <v>18</v>
      </c>
      <c r="B870" t="n">
        <v>135</v>
      </c>
      <c r="C870" t="inlineStr">
        <is>
          <t xml:space="preserve">CONCLUIDO	</t>
        </is>
      </c>
      <c r="D870" t="n">
        <v>11.3827</v>
      </c>
      <c r="E870" t="n">
        <v>8.789999999999999</v>
      </c>
      <c r="F870" t="n">
        <v>5.28</v>
      </c>
      <c r="G870" t="n">
        <v>24.35</v>
      </c>
      <c r="H870" t="n">
        <v>0.36</v>
      </c>
      <c r="I870" t="n">
        <v>13</v>
      </c>
      <c r="J870" t="n">
        <v>271.84</v>
      </c>
      <c r="K870" t="n">
        <v>59.89</v>
      </c>
      <c r="L870" t="n">
        <v>5.5</v>
      </c>
      <c r="M870" t="n">
        <v>11</v>
      </c>
      <c r="N870" t="n">
        <v>71.45</v>
      </c>
      <c r="O870" t="n">
        <v>33760.74</v>
      </c>
      <c r="P870" t="n">
        <v>87.2</v>
      </c>
      <c r="Q870" t="n">
        <v>202.82</v>
      </c>
      <c r="R870" t="n">
        <v>24.8</v>
      </c>
      <c r="S870" t="n">
        <v>13.89</v>
      </c>
      <c r="T870" t="n">
        <v>3734.82</v>
      </c>
      <c r="U870" t="n">
        <v>0.5600000000000001</v>
      </c>
      <c r="V870" t="n">
        <v>0.73</v>
      </c>
      <c r="W870" t="n">
        <v>0.66</v>
      </c>
      <c r="X870" t="n">
        <v>0.24</v>
      </c>
      <c r="Y870" t="n">
        <v>1</v>
      </c>
      <c r="Z870" t="n">
        <v>10</v>
      </c>
    </row>
    <row r="871">
      <c r="A871" t="n">
        <v>19</v>
      </c>
      <c r="B871" t="n">
        <v>135</v>
      </c>
      <c r="C871" t="inlineStr">
        <is>
          <t xml:space="preserve">CONCLUIDO	</t>
        </is>
      </c>
      <c r="D871" t="n">
        <v>11.4745</v>
      </c>
      <c r="E871" t="n">
        <v>8.720000000000001</v>
      </c>
      <c r="F871" t="n">
        <v>5.26</v>
      </c>
      <c r="G871" t="n">
        <v>26.28</v>
      </c>
      <c r="H871" t="n">
        <v>0.38</v>
      </c>
      <c r="I871" t="n">
        <v>12</v>
      </c>
      <c r="J871" t="n">
        <v>272.32</v>
      </c>
      <c r="K871" t="n">
        <v>59.89</v>
      </c>
      <c r="L871" t="n">
        <v>5.75</v>
      </c>
      <c r="M871" t="n">
        <v>10</v>
      </c>
      <c r="N871" t="n">
        <v>71.68000000000001</v>
      </c>
      <c r="O871" t="n">
        <v>33820.05</v>
      </c>
      <c r="P871" t="n">
        <v>86.93000000000001</v>
      </c>
      <c r="Q871" t="n">
        <v>202.81</v>
      </c>
      <c r="R871" t="n">
        <v>24.46</v>
      </c>
      <c r="S871" t="n">
        <v>13.89</v>
      </c>
      <c r="T871" t="n">
        <v>3568.77</v>
      </c>
      <c r="U871" t="n">
        <v>0.57</v>
      </c>
      <c r="V871" t="n">
        <v>0.74</v>
      </c>
      <c r="W871" t="n">
        <v>0.65</v>
      </c>
      <c r="X871" t="n">
        <v>0.22</v>
      </c>
      <c r="Y871" t="n">
        <v>1</v>
      </c>
      <c r="Z871" t="n">
        <v>10</v>
      </c>
    </row>
    <row r="872">
      <c r="A872" t="n">
        <v>20</v>
      </c>
      <c r="B872" t="n">
        <v>135</v>
      </c>
      <c r="C872" t="inlineStr">
        <is>
          <t xml:space="preserve">CONCLUIDO	</t>
        </is>
      </c>
      <c r="D872" t="n">
        <v>11.4606</v>
      </c>
      <c r="E872" t="n">
        <v>8.73</v>
      </c>
      <c r="F872" t="n">
        <v>5.27</v>
      </c>
      <c r="G872" t="n">
        <v>26.33</v>
      </c>
      <c r="H872" t="n">
        <v>0.39</v>
      </c>
      <c r="I872" t="n">
        <v>12</v>
      </c>
      <c r="J872" t="n">
        <v>272.8</v>
      </c>
      <c r="K872" t="n">
        <v>59.89</v>
      </c>
      <c r="L872" t="n">
        <v>6</v>
      </c>
      <c r="M872" t="n">
        <v>10</v>
      </c>
      <c r="N872" t="n">
        <v>71.91</v>
      </c>
      <c r="O872" t="n">
        <v>33879.33</v>
      </c>
      <c r="P872" t="n">
        <v>86.95999999999999</v>
      </c>
      <c r="Q872" t="n">
        <v>202.81</v>
      </c>
      <c r="R872" t="n">
        <v>24.57</v>
      </c>
      <c r="S872" t="n">
        <v>13.89</v>
      </c>
      <c r="T872" t="n">
        <v>3622.39</v>
      </c>
      <c r="U872" t="n">
        <v>0.57</v>
      </c>
      <c r="V872" t="n">
        <v>0.73</v>
      </c>
      <c r="W872" t="n">
        <v>0.66</v>
      </c>
      <c r="X872" t="n">
        <v>0.23</v>
      </c>
      <c r="Y872" t="n">
        <v>1</v>
      </c>
      <c r="Z872" t="n">
        <v>10</v>
      </c>
    </row>
    <row r="873">
      <c r="A873" t="n">
        <v>21</v>
      </c>
      <c r="B873" t="n">
        <v>135</v>
      </c>
      <c r="C873" t="inlineStr">
        <is>
          <t xml:space="preserve">CONCLUIDO	</t>
        </is>
      </c>
      <c r="D873" t="n">
        <v>11.5566</v>
      </c>
      <c r="E873" t="n">
        <v>8.65</v>
      </c>
      <c r="F873" t="n">
        <v>5.24</v>
      </c>
      <c r="G873" t="n">
        <v>28.6</v>
      </c>
      <c r="H873" t="n">
        <v>0.41</v>
      </c>
      <c r="I873" t="n">
        <v>11</v>
      </c>
      <c r="J873" t="n">
        <v>273.28</v>
      </c>
      <c r="K873" t="n">
        <v>59.89</v>
      </c>
      <c r="L873" t="n">
        <v>6.25</v>
      </c>
      <c r="M873" t="n">
        <v>9</v>
      </c>
      <c r="N873" t="n">
        <v>72.14</v>
      </c>
      <c r="O873" t="n">
        <v>33938.7</v>
      </c>
      <c r="P873" t="n">
        <v>86.38</v>
      </c>
      <c r="Q873" t="n">
        <v>202.84</v>
      </c>
      <c r="R873" t="n">
        <v>23.99</v>
      </c>
      <c r="S873" t="n">
        <v>13.89</v>
      </c>
      <c r="T873" t="n">
        <v>3340.29</v>
      </c>
      <c r="U873" t="n">
        <v>0.58</v>
      </c>
      <c r="V873" t="n">
        <v>0.74</v>
      </c>
      <c r="W873" t="n">
        <v>0.66</v>
      </c>
      <c r="X873" t="n">
        <v>0.21</v>
      </c>
      <c r="Y873" t="n">
        <v>1</v>
      </c>
      <c r="Z873" t="n">
        <v>10</v>
      </c>
    </row>
    <row r="874">
      <c r="A874" t="n">
        <v>22</v>
      </c>
      <c r="B874" t="n">
        <v>135</v>
      </c>
      <c r="C874" t="inlineStr">
        <is>
          <t xml:space="preserve">CONCLUIDO	</t>
        </is>
      </c>
      <c r="D874" t="n">
        <v>11.5718</v>
      </c>
      <c r="E874" t="n">
        <v>8.640000000000001</v>
      </c>
      <c r="F874" t="n">
        <v>5.23</v>
      </c>
      <c r="G874" t="n">
        <v>28.54</v>
      </c>
      <c r="H874" t="n">
        <v>0.42</v>
      </c>
      <c r="I874" t="n">
        <v>11</v>
      </c>
      <c r="J874" t="n">
        <v>273.76</v>
      </c>
      <c r="K874" t="n">
        <v>59.89</v>
      </c>
      <c r="L874" t="n">
        <v>6.5</v>
      </c>
      <c r="M874" t="n">
        <v>9</v>
      </c>
      <c r="N874" t="n">
        <v>72.37</v>
      </c>
      <c r="O874" t="n">
        <v>33998.16</v>
      </c>
      <c r="P874" t="n">
        <v>86.05</v>
      </c>
      <c r="Q874" t="n">
        <v>202.81</v>
      </c>
      <c r="R874" t="n">
        <v>23.68</v>
      </c>
      <c r="S874" t="n">
        <v>13.89</v>
      </c>
      <c r="T874" t="n">
        <v>3182.62</v>
      </c>
      <c r="U874" t="n">
        <v>0.59</v>
      </c>
      <c r="V874" t="n">
        <v>0.74</v>
      </c>
      <c r="W874" t="n">
        <v>0.65</v>
      </c>
      <c r="X874" t="n">
        <v>0.19</v>
      </c>
      <c r="Y874" t="n">
        <v>1</v>
      </c>
      <c r="Z874" t="n">
        <v>10</v>
      </c>
    </row>
    <row r="875">
      <c r="A875" t="n">
        <v>23</v>
      </c>
      <c r="B875" t="n">
        <v>135</v>
      </c>
      <c r="C875" t="inlineStr">
        <is>
          <t xml:space="preserve">CONCLUIDO	</t>
        </is>
      </c>
      <c r="D875" t="n">
        <v>11.5685</v>
      </c>
      <c r="E875" t="n">
        <v>8.640000000000001</v>
      </c>
      <c r="F875" t="n">
        <v>5.24</v>
      </c>
      <c r="G875" t="n">
        <v>28.55</v>
      </c>
      <c r="H875" t="n">
        <v>0.44</v>
      </c>
      <c r="I875" t="n">
        <v>11</v>
      </c>
      <c r="J875" t="n">
        <v>274.24</v>
      </c>
      <c r="K875" t="n">
        <v>59.89</v>
      </c>
      <c r="L875" t="n">
        <v>6.75</v>
      </c>
      <c r="M875" t="n">
        <v>9</v>
      </c>
      <c r="N875" t="n">
        <v>72.61</v>
      </c>
      <c r="O875" t="n">
        <v>34057.71</v>
      </c>
      <c r="P875" t="n">
        <v>86.05</v>
      </c>
      <c r="Q875" t="n">
        <v>202.83</v>
      </c>
      <c r="R875" t="n">
        <v>23.72</v>
      </c>
      <c r="S875" t="n">
        <v>13.89</v>
      </c>
      <c r="T875" t="n">
        <v>3204.34</v>
      </c>
      <c r="U875" t="n">
        <v>0.59</v>
      </c>
      <c r="V875" t="n">
        <v>0.74</v>
      </c>
      <c r="W875" t="n">
        <v>0.65</v>
      </c>
      <c r="X875" t="n">
        <v>0.2</v>
      </c>
      <c r="Y875" t="n">
        <v>1</v>
      </c>
      <c r="Z875" t="n">
        <v>10</v>
      </c>
    </row>
    <row r="876">
      <c r="A876" t="n">
        <v>24</v>
      </c>
      <c r="B876" t="n">
        <v>135</v>
      </c>
      <c r="C876" t="inlineStr">
        <is>
          <t xml:space="preserve">CONCLUIDO	</t>
        </is>
      </c>
      <c r="D876" t="n">
        <v>11.6573</v>
      </c>
      <c r="E876" t="n">
        <v>8.58</v>
      </c>
      <c r="F876" t="n">
        <v>5.22</v>
      </c>
      <c r="G876" t="n">
        <v>31.32</v>
      </c>
      <c r="H876" t="n">
        <v>0.45</v>
      </c>
      <c r="I876" t="n">
        <v>10</v>
      </c>
      <c r="J876" t="n">
        <v>274.73</v>
      </c>
      <c r="K876" t="n">
        <v>59.89</v>
      </c>
      <c r="L876" t="n">
        <v>7</v>
      </c>
      <c r="M876" t="n">
        <v>8</v>
      </c>
      <c r="N876" t="n">
        <v>72.84</v>
      </c>
      <c r="O876" t="n">
        <v>34117.35</v>
      </c>
      <c r="P876" t="n">
        <v>85.68000000000001</v>
      </c>
      <c r="Q876" t="n">
        <v>202.82</v>
      </c>
      <c r="R876" t="n">
        <v>23.24</v>
      </c>
      <c r="S876" t="n">
        <v>13.89</v>
      </c>
      <c r="T876" t="n">
        <v>2970.05</v>
      </c>
      <c r="U876" t="n">
        <v>0.6</v>
      </c>
      <c r="V876" t="n">
        <v>0.74</v>
      </c>
      <c r="W876" t="n">
        <v>0.65</v>
      </c>
      <c r="X876" t="n">
        <v>0.18</v>
      </c>
      <c r="Y876" t="n">
        <v>1</v>
      </c>
      <c r="Z876" t="n">
        <v>10</v>
      </c>
    </row>
    <row r="877">
      <c r="A877" t="n">
        <v>25</v>
      </c>
      <c r="B877" t="n">
        <v>135</v>
      </c>
      <c r="C877" t="inlineStr">
        <is>
          <t xml:space="preserve">CONCLUIDO	</t>
        </is>
      </c>
      <c r="D877" t="n">
        <v>11.6652</v>
      </c>
      <c r="E877" t="n">
        <v>8.57</v>
      </c>
      <c r="F877" t="n">
        <v>5.21</v>
      </c>
      <c r="G877" t="n">
        <v>31.28</v>
      </c>
      <c r="H877" t="n">
        <v>0.47</v>
      </c>
      <c r="I877" t="n">
        <v>10</v>
      </c>
      <c r="J877" t="n">
        <v>275.21</v>
      </c>
      <c r="K877" t="n">
        <v>59.89</v>
      </c>
      <c r="L877" t="n">
        <v>7.25</v>
      </c>
      <c r="M877" t="n">
        <v>8</v>
      </c>
      <c r="N877" t="n">
        <v>73.08</v>
      </c>
      <c r="O877" t="n">
        <v>34177.09</v>
      </c>
      <c r="P877" t="n">
        <v>85.63</v>
      </c>
      <c r="Q877" t="n">
        <v>202.84</v>
      </c>
      <c r="R877" t="n">
        <v>23.13</v>
      </c>
      <c r="S877" t="n">
        <v>13.89</v>
      </c>
      <c r="T877" t="n">
        <v>2916.22</v>
      </c>
      <c r="U877" t="n">
        <v>0.6</v>
      </c>
      <c r="V877" t="n">
        <v>0.74</v>
      </c>
      <c r="W877" t="n">
        <v>0.65</v>
      </c>
      <c r="X877" t="n">
        <v>0.18</v>
      </c>
      <c r="Y877" t="n">
        <v>1</v>
      </c>
      <c r="Z877" t="n">
        <v>10</v>
      </c>
    </row>
    <row r="878">
      <c r="A878" t="n">
        <v>26</v>
      </c>
      <c r="B878" t="n">
        <v>135</v>
      </c>
      <c r="C878" t="inlineStr">
        <is>
          <t xml:space="preserve">CONCLUIDO	</t>
        </is>
      </c>
      <c r="D878" t="n">
        <v>11.666</v>
      </c>
      <c r="E878" t="n">
        <v>8.57</v>
      </c>
      <c r="F878" t="n">
        <v>5.21</v>
      </c>
      <c r="G878" t="n">
        <v>31.28</v>
      </c>
      <c r="H878" t="n">
        <v>0.48</v>
      </c>
      <c r="I878" t="n">
        <v>10</v>
      </c>
      <c r="J878" t="n">
        <v>275.7</v>
      </c>
      <c r="K878" t="n">
        <v>59.89</v>
      </c>
      <c r="L878" t="n">
        <v>7.5</v>
      </c>
      <c r="M878" t="n">
        <v>8</v>
      </c>
      <c r="N878" t="n">
        <v>73.31</v>
      </c>
      <c r="O878" t="n">
        <v>34236.91</v>
      </c>
      <c r="P878" t="n">
        <v>85.45999999999999</v>
      </c>
      <c r="Q878" t="n">
        <v>202.81</v>
      </c>
      <c r="R878" t="n">
        <v>23.02</v>
      </c>
      <c r="S878" t="n">
        <v>13.89</v>
      </c>
      <c r="T878" t="n">
        <v>2859.78</v>
      </c>
      <c r="U878" t="n">
        <v>0.6</v>
      </c>
      <c r="V878" t="n">
        <v>0.74</v>
      </c>
      <c r="W878" t="n">
        <v>0.65</v>
      </c>
      <c r="X878" t="n">
        <v>0.18</v>
      </c>
      <c r="Y878" t="n">
        <v>1</v>
      </c>
      <c r="Z878" t="n">
        <v>10</v>
      </c>
    </row>
    <row r="879">
      <c r="A879" t="n">
        <v>27</v>
      </c>
      <c r="B879" t="n">
        <v>135</v>
      </c>
      <c r="C879" t="inlineStr">
        <is>
          <t xml:space="preserve">CONCLUIDO	</t>
        </is>
      </c>
      <c r="D879" t="n">
        <v>11.7547</v>
      </c>
      <c r="E879" t="n">
        <v>8.51</v>
      </c>
      <c r="F879" t="n">
        <v>5.2</v>
      </c>
      <c r="G879" t="n">
        <v>34.66</v>
      </c>
      <c r="H879" t="n">
        <v>0.5</v>
      </c>
      <c r="I879" t="n">
        <v>9</v>
      </c>
      <c r="J879" t="n">
        <v>276.18</v>
      </c>
      <c r="K879" t="n">
        <v>59.89</v>
      </c>
      <c r="L879" t="n">
        <v>7.75</v>
      </c>
      <c r="M879" t="n">
        <v>7</v>
      </c>
      <c r="N879" t="n">
        <v>73.55</v>
      </c>
      <c r="O879" t="n">
        <v>34296.82</v>
      </c>
      <c r="P879" t="n">
        <v>85.03</v>
      </c>
      <c r="Q879" t="n">
        <v>202.9</v>
      </c>
      <c r="R879" t="n">
        <v>22.62</v>
      </c>
      <c r="S879" t="n">
        <v>13.89</v>
      </c>
      <c r="T879" t="n">
        <v>2664.63</v>
      </c>
      <c r="U879" t="n">
        <v>0.61</v>
      </c>
      <c r="V879" t="n">
        <v>0.74</v>
      </c>
      <c r="W879" t="n">
        <v>0.65</v>
      </c>
      <c r="X879" t="n">
        <v>0.16</v>
      </c>
      <c r="Y879" t="n">
        <v>1</v>
      </c>
      <c r="Z879" t="n">
        <v>10</v>
      </c>
    </row>
    <row r="880">
      <c r="A880" t="n">
        <v>28</v>
      </c>
      <c r="B880" t="n">
        <v>135</v>
      </c>
      <c r="C880" t="inlineStr">
        <is>
          <t xml:space="preserve">CONCLUIDO	</t>
        </is>
      </c>
      <c r="D880" t="n">
        <v>11.762</v>
      </c>
      <c r="E880" t="n">
        <v>8.5</v>
      </c>
      <c r="F880" t="n">
        <v>5.19</v>
      </c>
      <c r="G880" t="n">
        <v>34.63</v>
      </c>
      <c r="H880" t="n">
        <v>0.51</v>
      </c>
      <c r="I880" t="n">
        <v>9</v>
      </c>
      <c r="J880" t="n">
        <v>276.67</v>
      </c>
      <c r="K880" t="n">
        <v>59.89</v>
      </c>
      <c r="L880" t="n">
        <v>8</v>
      </c>
      <c r="M880" t="n">
        <v>7</v>
      </c>
      <c r="N880" t="n">
        <v>73.78</v>
      </c>
      <c r="O880" t="n">
        <v>34356.83</v>
      </c>
      <c r="P880" t="n">
        <v>84.84999999999999</v>
      </c>
      <c r="Q880" t="n">
        <v>202.81</v>
      </c>
      <c r="R880" t="n">
        <v>22.47</v>
      </c>
      <c r="S880" t="n">
        <v>13.89</v>
      </c>
      <c r="T880" t="n">
        <v>2589.23</v>
      </c>
      <c r="U880" t="n">
        <v>0.62</v>
      </c>
      <c r="V880" t="n">
        <v>0.74</v>
      </c>
      <c r="W880" t="n">
        <v>0.65</v>
      </c>
      <c r="X880" t="n">
        <v>0.16</v>
      </c>
      <c r="Y880" t="n">
        <v>1</v>
      </c>
      <c r="Z880" t="n">
        <v>10</v>
      </c>
    </row>
    <row r="881">
      <c r="A881" t="n">
        <v>29</v>
      </c>
      <c r="B881" t="n">
        <v>135</v>
      </c>
      <c r="C881" t="inlineStr">
        <is>
          <t xml:space="preserve">CONCLUIDO	</t>
        </is>
      </c>
      <c r="D881" t="n">
        <v>11.7574</v>
      </c>
      <c r="E881" t="n">
        <v>8.51</v>
      </c>
      <c r="F881" t="n">
        <v>5.2</v>
      </c>
      <c r="G881" t="n">
        <v>34.65</v>
      </c>
      <c r="H881" t="n">
        <v>0.53</v>
      </c>
      <c r="I881" t="n">
        <v>9</v>
      </c>
      <c r="J881" t="n">
        <v>277.16</v>
      </c>
      <c r="K881" t="n">
        <v>59.89</v>
      </c>
      <c r="L881" t="n">
        <v>8.25</v>
      </c>
      <c r="M881" t="n">
        <v>7</v>
      </c>
      <c r="N881" t="n">
        <v>74.02</v>
      </c>
      <c r="O881" t="n">
        <v>34416.93</v>
      </c>
      <c r="P881" t="n">
        <v>84.77</v>
      </c>
      <c r="Q881" t="n">
        <v>202.81</v>
      </c>
      <c r="R881" t="n">
        <v>22.59</v>
      </c>
      <c r="S881" t="n">
        <v>13.89</v>
      </c>
      <c r="T881" t="n">
        <v>2649.57</v>
      </c>
      <c r="U881" t="n">
        <v>0.61</v>
      </c>
      <c r="V881" t="n">
        <v>0.74</v>
      </c>
      <c r="W881" t="n">
        <v>0.65</v>
      </c>
      <c r="X881" t="n">
        <v>0.16</v>
      </c>
      <c r="Y881" t="n">
        <v>1</v>
      </c>
      <c r="Z881" t="n">
        <v>10</v>
      </c>
    </row>
    <row r="882">
      <c r="A882" t="n">
        <v>30</v>
      </c>
      <c r="B882" t="n">
        <v>135</v>
      </c>
      <c r="C882" t="inlineStr">
        <is>
          <t xml:space="preserve">CONCLUIDO	</t>
        </is>
      </c>
      <c r="D882" t="n">
        <v>11.7486</v>
      </c>
      <c r="E882" t="n">
        <v>8.51</v>
      </c>
      <c r="F882" t="n">
        <v>5.2</v>
      </c>
      <c r="G882" t="n">
        <v>34.69</v>
      </c>
      <c r="H882" t="n">
        <v>0.55</v>
      </c>
      <c r="I882" t="n">
        <v>9</v>
      </c>
      <c r="J882" t="n">
        <v>277.65</v>
      </c>
      <c r="K882" t="n">
        <v>59.89</v>
      </c>
      <c r="L882" t="n">
        <v>8.5</v>
      </c>
      <c r="M882" t="n">
        <v>7</v>
      </c>
      <c r="N882" t="n">
        <v>74.26000000000001</v>
      </c>
      <c r="O882" t="n">
        <v>34477.13</v>
      </c>
      <c r="P882" t="n">
        <v>84.81</v>
      </c>
      <c r="Q882" t="n">
        <v>202.81</v>
      </c>
      <c r="R882" t="n">
        <v>22.78</v>
      </c>
      <c r="S882" t="n">
        <v>13.89</v>
      </c>
      <c r="T882" t="n">
        <v>2742.69</v>
      </c>
      <c r="U882" t="n">
        <v>0.61</v>
      </c>
      <c r="V882" t="n">
        <v>0.74</v>
      </c>
      <c r="W882" t="n">
        <v>0.65</v>
      </c>
      <c r="X882" t="n">
        <v>0.17</v>
      </c>
      <c r="Y882" t="n">
        <v>1</v>
      </c>
      <c r="Z882" t="n">
        <v>10</v>
      </c>
    </row>
    <row r="883">
      <c r="A883" t="n">
        <v>31</v>
      </c>
      <c r="B883" t="n">
        <v>135</v>
      </c>
      <c r="C883" t="inlineStr">
        <is>
          <t xml:space="preserve">CONCLUIDO	</t>
        </is>
      </c>
      <c r="D883" t="n">
        <v>11.8441</v>
      </c>
      <c r="E883" t="n">
        <v>8.44</v>
      </c>
      <c r="F883" t="n">
        <v>5.19</v>
      </c>
      <c r="G883" t="n">
        <v>38.89</v>
      </c>
      <c r="H883" t="n">
        <v>0.5600000000000001</v>
      </c>
      <c r="I883" t="n">
        <v>8</v>
      </c>
      <c r="J883" t="n">
        <v>278.13</v>
      </c>
      <c r="K883" t="n">
        <v>59.89</v>
      </c>
      <c r="L883" t="n">
        <v>8.75</v>
      </c>
      <c r="M883" t="n">
        <v>6</v>
      </c>
      <c r="N883" t="n">
        <v>74.5</v>
      </c>
      <c r="O883" t="n">
        <v>34537.41</v>
      </c>
      <c r="P883" t="n">
        <v>84.44</v>
      </c>
      <c r="Q883" t="n">
        <v>202.82</v>
      </c>
      <c r="R883" t="n">
        <v>22.24</v>
      </c>
      <c r="S883" t="n">
        <v>13.89</v>
      </c>
      <c r="T883" t="n">
        <v>2479.09</v>
      </c>
      <c r="U883" t="n">
        <v>0.62</v>
      </c>
      <c r="V883" t="n">
        <v>0.75</v>
      </c>
      <c r="W883" t="n">
        <v>0.65</v>
      </c>
      <c r="X883" t="n">
        <v>0.15</v>
      </c>
      <c r="Y883" t="n">
        <v>1</v>
      </c>
      <c r="Z883" t="n">
        <v>10</v>
      </c>
    </row>
    <row r="884">
      <c r="A884" t="n">
        <v>32</v>
      </c>
      <c r="B884" t="n">
        <v>135</v>
      </c>
      <c r="C884" t="inlineStr">
        <is>
          <t xml:space="preserve">CONCLUIDO	</t>
        </is>
      </c>
      <c r="D884" t="n">
        <v>11.8429</v>
      </c>
      <c r="E884" t="n">
        <v>8.44</v>
      </c>
      <c r="F884" t="n">
        <v>5.19</v>
      </c>
      <c r="G884" t="n">
        <v>38.9</v>
      </c>
      <c r="H884" t="n">
        <v>0.58</v>
      </c>
      <c r="I884" t="n">
        <v>8</v>
      </c>
      <c r="J884" t="n">
        <v>278.62</v>
      </c>
      <c r="K884" t="n">
        <v>59.89</v>
      </c>
      <c r="L884" t="n">
        <v>9</v>
      </c>
      <c r="M884" t="n">
        <v>6</v>
      </c>
      <c r="N884" t="n">
        <v>74.73999999999999</v>
      </c>
      <c r="O884" t="n">
        <v>34597.8</v>
      </c>
      <c r="P884" t="n">
        <v>84.5</v>
      </c>
      <c r="Q884" t="n">
        <v>202.84</v>
      </c>
      <c r="R884" t="n">
        <v>22.18</v>
      </c>
      <c r="S884" t="n">
        <v>13.89</v>
      </c>
      <c r="T884" t="n">
        <v>2450.91</v>
      </c>
      <c r="U884" t="n">
        <v>0.63</v>
      </c>
      <c r="V884" t="n">
        <v>0.75</v>
      </c>
      <c r="W884" t="n">
        <v>0.65</v>
      </c>
      <c r="X884" t="n">
        <v>0.15</v>
      </c>
      <c r="Y884" t="n">
        <v>1</v>
      </c>
      <c r="Z884" t="n">
        <v>10</v>
      </c>
    </row>
    <row r="885">
      <c r="A885" t="n">
        <v>33</v>
      </c>
      <c r="B885" t="n">
        <v>135</v>
      </c>
      <c r="C885" t="inlineStr">
        <is>
          <t xml:space="preserve">CONCLUIDO	</t>
        </is>
      </c>
      <c r="D885" t="n">
        <v>11.8577</v>
      </c>
      <c r="E885" t="n">
        <v>8.43</v>
      </c>
      <c r="F885" t="n">
        <v>5.18</v>
      </c>
      <c r="G885" t="n">
        <v>38.82</v>
      </c>
      <c r="H885" t="n">
        <v>0.59</v>
      </c>
      <c r="I885" t="n">
        <v>8</v>
      </c>
      <c r="J885" t="n">
        <v>279.11</v>
      </c>
      <c r="K885" t="n">
        <v>59.89</v>
      </c>
      <c r="L885" t="n">
        <v>9.25</v>
      </c>
      <c r="M885" t="n">
        <v>6</v>
      </c>
      <c r="N885" t="n">
        <v>74.98</v>
      </c>
      <c r="O885" t="n">
        <v>34658.27</v>
      </c>
      <c r="P885" t="n">
        <v>84.15000000000001</v>
      </c>
      <c r="Q885" t="n">
        <v>202.82</v>
      </c>
      <c r="R885" t="n">
        <v>21.89</v>
      </c>
      <c r="S885" t="n">
        <v>13.89</v>
      </c>
      <c r="T885" t="n">
        <v>2302.69</v>
      </c>
      <c r="U885" t="n">
        <v>0.63</v>
      </c>
      <c r="V885" t="n">
        <v>0.75</v>
      </c>
      <c r="W885" t="n">
        <v>0.65</v>
      </c>
      <c r="X885" t="n">
        <v>0.14</v>
      </c>
      <c r="Y885" t="n">
        <v>1</v>
      </c>
      <c r="Z885" t="n">
        <v>10</v>
      </c>
    </row>
    <row r="886">
      <c r="A886" t="n">
        <v>34</v>
      </c>
      <c r="B886" t="n">
        <v>135</v>
      </c>
      <c r="C886" t="inlineStr">
        <is>
          <t xml:space="preserve">CONCLUIDO	</t>
        </is>
      </c>
      <c r="D886" t="n">
        <v>11.8624</v>
      </c>
      <c r="E886" t="n">
        <v>8.43</v>
      </c>
      <c r="F886" t="n">
        <v>5.17</v>
      </c>
      <c r="G886" t="n">
        <v>38.79</v>
      </c>
      <c r="H886" t="n">
        <v>0.6</v>
      </c>
      <c r="I886" t="n">
        <v>8</v>
      </c>
      <c r="J886" t="n">
        <v>279.61</v>
      </c>
      <c r="K886" t="n">
        <v>59.89</v>
      </c>
      <c r="L886" t="n">
        <v>9.5</v>
      </c>
      <c r="M886" t="n">
        <v>6</v>
      </c>
      <c r="N886" t="n">
        <v>75.22</v>
      </c>
      <c r="O886" t="n">
        <v>34718.84</v>
      </c>
      <c r="P886" t="n">
        <v>83.87</v>
      </c>
      <c r="Q886" t="n">
        <v>202.81</v>
      </c>
      <c r="R886" t="n">
        <v>21.85</v>
      </c>
      <c r="S886" t="n">
        <v>13.89</v>
      </c>
      <c r="T886" t="n">
        <v>2284.43</v>
      </c>
      <c r="U886" t="n">
        <v>0.64</v>
      </c>
      <c r="V886" t="n">
        <v>0.75</v>
      </c>
      <c r="W886" t="n">
        <v>0.65</v>
      </c>
      <c r="X886" t="n">
        <v>0.13</v>
      </c>
      <c r="Y886" t="n">
        <v>1</v>
      </c>
      <c r="Z886" t="n">
        <v>10</v>
      </c>
    </row>
    <row r="887">
      <c r="A887" t="n">
        <v>35</v>
      </c>
      <c r="B887" t="n">
        <v>135</v>
      </c>
      <c r="C887" t="inlineStr">
        <is>
          <t xml:space="preserve">CONCLUIDO	</t>
        </is>
      </c>
      <c r="D887" t="n">
        <v>11.8644</v>
      </c>
      <c r="E887" t="n">
        <v>8.43</v>
      </c>
      <c r="F887" t="n">
        <v>5.17</v>
      </c>
      <c r="G887" t="n">
        <v>38.78</v>
      </c>
      <c r="H887" t="n">
        <v>0.62</v>
      </c>
      <c r="I887" t="n">
        <v>8</v>
      </c>
      <c r="J887" t="n">
        <v>280.1</v>
      </c>
      <c r="K887" t="n">
        <v>59.89</v>
      </c>
      <c r="L887" t="n">
        <v>9.75</v>
      </c>
      <c r="M887" t="n">
        <v>6</v>
      </c>
      <c r="N887" t="n">
        <v>75.45999999999999</v>
      </c>
      <c r="O887" t="n">
        <v>34779.51</v>
      </c>
      <c r="P887" t="n">
        <v>83.81</v>
      </c>
      <c r="Q887" t="n">
        <v>202.82</v>
      </c>
      <c r="R887" t="n">
        <v>21.84</v>
      </c>
      <c r="S887" t="n">
        <v>13.89</v>
      </c>
      <c r="T887" t="n">
        <v>2279.62</v>
      </c>
      <c r="U887" t="n">
        <v>0.64</v>
      </c>
      <c r="V887" t="n">
        <v>0.75</v>
      </c>
      <c r="W887" t="n">
        <v>0.65</v>
      </c>
      <c r="X887" t="n">
        <v>0.13</v>
      </c>
      <c r="Y887" t="n">
        <v>1</v>
      </c>
      <c r="Z887" t="n">
        <v>10</v>
      </c>
    </row>
    <row r="888">
      <c r="A888" t="n">
        <v>36</v>
      </c>
      <c r="B888" t="n">
        <v>135</v>
      </c>
      <c r="C888" t="inlineStr">
        <is>
          <t xml:space="preserve">CONCLUIDO	</t>
        </is>
      </c>
      <c r="D888" t="n">
        <v>11.9574</v>
      </c>
      <c r="E888" t="n">
        <v>8.359999999999999</v>
      </c>
      <c r="F888" t="n">
        <v>5.16</v>
      </c>
      <c r="G888" t="n">
        <v>44.2</v>
      </c>
      <c r="H888" t="n">
        <v>0.63</v>
      </c>
      <c r="I888" t="n">
        <v>7</v>
      </c>
      <c r="J888" t="n">
        <v>280.59</v>
      </c>
      <c r="K888" t="n">
        <v>59.89</v>
      </c>
      <c r="L888" t="n">
        <v>10</v>
      </c>
      <c r="M888" t="n">
        <v>5</v>
      </c>
      <c r="N888" t="n">
        <v>75.7</v>
      </c>
      <c r="O888" t="n">
        <v>34840.27</v>
      </c>
      <c r="P888" t="n">
        <v>83.34999999999999</v>
      </c>
      <c r="Q888" t="n">
        <v>202.81</v>
      </c>
      <c r="R888" t="n">
        <v>21.27</v>
      </c>
      <c r="S888" t="n">
        <v>13.89</v>
      </c>
      <c r="T888" t="n">
        <v>2000.56</v>
      </c>
      <c r="U888" t="n">
        <v>0.65</v>
      </c>
      <c r="V888" t="n">
        <v>0.75</v>
      </c>
      <c r="W888" t="n">
        <v>0.65</v>
      </c>
      <c r="X888" t="n">
        <v>0.12</v>
      </c>
      <c r="Y888" t="n">
        <v>1</v>
      </c>
      <c r="Z888" t="n">
        <v>10</v>
      </c>
    </row>
    <row r="889">
      <c r="A889" t="n">
        <v>37</v>
      </c>
      <c r="B889" t="n">
        <v>135</v>
      </c>
      <c r="C889" t="inlineStr">
        <is>
          <t xml:space="preserve">CONCLUIDO	</t>
        </is>
      </c>
      <c r="D889" t="n">
        <v>11.9518</v>
      </c>
      <c r="E889" t="n">
        <v>8.369999999999999</v>
      </c>
      <c r="F889" t="n">
        <v>5.16</v>
      </c>
      <c r="G889" t="n">
        <v>44.23</v>
      </c>
      <c r="H889" t="n">
        <v>0.65</v>
      </c>
      <c r="I889" t="n">
        <v>7</v>
      </c>
      <c r="J889" t="n">
        <v>281.08</v>
      </c>
      <c r="K889" t="n">
        <v>59.89</v>
      </c>
      <c r="L889" t="n">
        <v>10.25</v>
      </c>
      <c r="M889" t="n">
        <v>5</v>
      </c>
      <c r="N889" t="n">
        <v>75.95</v>
      </c>
      <c r="O889" t="n">
        <v>34901.13</v>
      </c>
      <c r="P889" t="n">
        <v>83.41</v>
      </c>
      <c r="Q889" t="n">
        <v>202.81</v>
      </c>
      <c r="R889" t="n">
        <v>21.43</v>
      </c>
      <c r="S889" t="n">
        <v>13.89</v>
      </c>
      <c r="T889" t="n">
        <v>2078.06</v>
      </c>
      <c r="U889" t="n">
        <v>0.65</v>
      </c>
      <c r="V889" t="n">
        <v>0.75</v>
      </c>
      <c r="W889" t="n">
        <v>0.65</v>
      </c>
      <c r="X889" t="n">
        <v>0.12</v>
      </c>
      <c r="Y889" t="n">
        <v>1</v>
      </c>
      <c r="Z889" t="n">
        <v>10</v>
      </c>
    </row>
    <row r="890">
      <c r="A890" t="n">
        <v>38</v>
      </c>
      <c r="B890" t="n">
        <v>135</v>
      </c>
      <c r="C890" t="inlineStr">
        <is>
          <t xml:space="preserve">CONCLUIDO	</t>
        </is>
      </c>
      <c r="D890" t="n">
        <v>11.9657</v>
      </c>
      <c r="E890" t="n">
        <v>8.359999999999999</v>
      </c>
      <c r="F890" t="n">
        <v>5.15</v>
      </c>
      <c r="G890" t="n">
        <v>44.15</v>
      </c>
      <c r="H890" t="n">
        <v>0.66</v>
      </c>
      <c r="I890" t="n">
        <v>7</v>
      </c>
      <c r="J890" t="n">
        <v>281.58</v>
      </c>
      <c r="K890" t="n">
        <v>59.89</v>
      </c>
      <c r="L890" t="n">
        <v>10.5</v>
      </c>
      <c r="M890" t="n">
        <v>5</v>
      </c>
      <c r="N890" t="n">
        <v>76.19</v>
      </c>
      <c r="O890" t="n">
        <v>34962.08</v>
      </c>
      <c r="P890" t="n">
        <v>83.36</v>
      </c>
      <c r="Q890" t="n">
        <v>202.81</v>
      </c>
      <c r="R890" t="n">
        <v>21.03</v>
      </c>
      <c r="S890" t="n">
        <v>13.89</v>
      </c>
      <c r="T890" t="n">
        <v>1879.32</v>
      </c>
      <c r="U890" t="n">
        <v>0.66</v>
      </c>
      <c r="V890" t="n">
        <v>0.75</v>
      </c>
      <c r="W890" t="n">
        <v>0.65</v>
      </c>
      <c r="X890" t="n">
        <v>0.11</v>
      </c>
      <c r="Y890" t="n">
        <v>1</v>
      </c>
      <c r="Z890" t="n">
        <v>10</v>
      </c>
    </row>
    <row r="891">
      <c r="A891" t="n">
        <v>39</v>
      </c>
      <c r="B891" t="n">
        <v>135</v>
      </c>
      <c r="C891" t="inlineStr">
        <is>
          <t xml:space="preserve">CONCLUIDO	</t>
        </is>
      </c>
      <c r="D891" t="n">
        <v>11.9502</v>
      </c>
      <c r="E891" t="n">
        <v>8.369999999999999</v>
      </c>
      <c r="F891" t="n">
        <v>5.16</v>
      </c>
      <c r="G891" t="n">
        <v>44.24</v>
      </c>
      <c r="H891" t="n">
        <v>0.68</v>
      </c>
      <c r="I891" t="n">
        <v>7</v>
      </c>
      <c r="J891" t="n">
        <v>282.07</v>
      </c>
      <c r="K891" t="n">
        <v>59.89</v>
      </c>
      <c r="L891" t="n">
        <v>10.75</v>
      </c>
      <c r="M891" t="n">
        <v>5</v>
      </c>
      <c r="N891" t="n">
        <v>76.44</v>
      </c>
      <c r="O891" t="n">
        <v>35023.13</v>
      </c>
      <c r="P891" t="n">
        <v>83.56999999999999</v>
      </c>
      <c r="Q891" t="n">
        <v>202.85</v>
      </c>
      <c r="R891" t="n">
        <v>21.4</v>
      </c>
      <c r="S891" t="n">
        <v>13.89</v>
      </c>
      <c r="T891" t="n">
        <v>2064.12</v>
      </c>
      <c r="U891" t="n">
        <v>0.65</v>
      </c>
      <c r="V891" t="n">
        <v>0.75</v>
      </c>
      <c r="W891" t="n">
        <v>0.65</v>
      </c>
      <c r="X891" t="n">
        <v>0.12</v>
      </c>
      <c r="Y891" t="n">
        <v>1</v>
      </c>
      <c r="Z891" t="n">
        <v>10</v>
      </c>
    </row>
    <row r="892">
      <c r="A892" t="n">
        <v>40</v>
      </c>
      <c r="B892" t="n">
        <v>135</v>
      </c>
      <c r="C892" t="inlineStr">
        <is>
          <t xml:space="preserve">CONCLUIDO	</t>
        </is>
      </c>
      <c r="D892" t="n">
        <v>11.9514</v>
      </c>
      <c r="E892" t="n">
        <v>8.369999999999999</v>
      </c>
      <c r="F892" t="n">
        <v>5.16</v>
      </c>
      <c r="G892" t="n">
        <v>44.23</v>
      </c>
      <c r="H892" t="n">
        <v>0.6899999999999999</v>
      </c>
      <c r="I892" t="n">
        <v>7</v>
      </c>
      <c r="J892" t="n">
        <v>282.57</v>
      </c>
      <c r="K892" t="n">
        <v>59.89</v>
      </c>
      <c r="L892" t="n">
        <v>11</v>
      </c>
      <c r="M892" t="n">
        <v>5</v>
      </c>
      <c r="N892" t="n">
        <v>76.68000000000001</v>
      </c>
      <c r="O892" t="n">
        <v>35084.28</v>
      </c>
      <c r="P892" t="n">
        <v>83.58</v>
      </c>
      <c r="Q892" t="n">
        <v>202.81</v>
      </c>
      <c r="R892" t="n">
        <v>21.43</v>
      </c>
      <c r="S892" t="n">
        <v>13.89</v>
      </c>
      <c r="T892" t="n">
        <v>2081.47</v>
      </c>
      <c r="U892" t="n">
        <v>0.65</v>
      </c>
      <c r="V892" t="n">
        <v>0.75</v>
      </c>
      <c r="W892" t="n">
        <v>0.65</v>
      </c>
      <c r="X892" t="n">
        <v>0.12</v>
      </c>
      <c r="Y892" t="n">
        <v>1</v>
      </c>
      <c r="Z892" t="n">
        <v>10</v>
      </c>
    </row>
    <row r="893">
      <c r="A893" t="n">
        <v>41</v>
      </c>
      <c r="B893" t="n">
        <v>135</v>
      </c>
      <c r="C893" t="inlineStr">
        <is>
          <t xml:space="preserve">CONCLUIDO	</t>
        </is>
      </c>
      <c r="D893" t="n">
        <v>11.9562</v>
      </c>
      <c r="E893" t="n">
        <v>8.359999999999999</v>
      </c>
      <c r="F893" t="n">
        <v>5.16</v>
      </c>
      <c r="G893" t="n">
        <v>44.2</v>
      </c>
      <c r="H893" t="n">
        <v>0.71</v>
      </c>
      <c r="I893" t="n">
        <v>7</v>
      </c>
      <c r="J893" t="n">
        <v>283.06</v>
      </c>
      <c r="K893" t="n">
        <v>59.89</v>
      </c>
      <c r="L893" t="n">
        <v>11.25</v>
      </c>
      <c r="M893" t="n">
        <v>5</v>
      </c>
      <c r="N893" t="n">
        <v>76.93000000000001</v>
      </c>
      <c r="O893" t="n">
        <v>35145.53</v>
      </c>
      <c r="P893" t="n">
        <v>83.18000000000001</v>
      </c>
      <c r="Q893" t="n">
        <v>202.81</v>
      </c>
      <c r="R893" t="n">
        <v>21.29</v>
      </c>
      <c r="S893" t="n">
        <v>13.89</v>
      </c>
      <c r="T893" t="n">
        <v>2009.79</v>
      </c>
      <c r="U893" t="n">
        <v>0.65</v>
      </c>
      <c r="V893" t="n">
        <v>0.75</v>
      </c>
      <c r="W893" t="n">
        <v>0.65</v>
      </c>
      <c r="X893" t="n">
        <v>0.12</v>
      </c>
      <c r="Y893" t="n">
        <v>1</v>
      </c>
      <c r="Z893" t="n">
        <v>10</v>
      </c>
    </row>
    <row r="894">
      <c r="A894" t="n">
        <v>42</v>
      </c>
      <c r="B894" t="n">
        <v>135</v>
      </c>
      <c r="C894" t="inlineStr">
        <is>
          <t xml:space="preserve">CONCLUIDO	</t>
        </is>
      </c>
      <c r="D894" t="n">
        <v>11.9423</v>
      </c>
      <c r="E894" t="n">
        <v>8.369999999999999</v>
      </c>
      <c r="F894" t="n">
        <v>5.17</v>
      </c>
      <c r="G894" t="n">
        <v>44.29</v>
      </c>
      <c r="H894" t="n">
        <v>0.72</v>
      </c>
      <c r="I894" t="n">
        <v>7</v>
      </c>
      <c r="J894" t="n">
        <v>283.56</v>
      </c>
      <c r="K894" t="n">
        <v>59.89</v>
      </c>
      <c r="L894" t="n">
        <v>11.5</v>
      </c>
      <c r="M894" t="n">
        <v>5</v>
      </c>
      <c r="N894" t="n">
        <v>77.18000000000001</v>
      </c>
      <c r="O894" t="n">
        <v>35206.88</v>
      </c>
      <c r="P894" t="n">
        <v>83.18000000000001</v>
      </c>
      <c r="Q894" t="n">
        <v>202.81</v>
      </c>
      <c r="R894" t="n">
        <v>21.63</v>
      </c>
      <c r="S894" t="n">
        <v>13.89</v>
      </c>
      <c r="T894" t="n">
        <v>2179.37</v>
      </c>
      <c r="U894" t="n">
        <v>0.64</v>
      </c>
      <c r="V894" t="n">
        <v>0.75</v>
      </c>
      <c r="W894" t="n">
        <v>0.65</v>
      </c>
      <c r="X894" t="n">
        <v>0.13</v>
      </c>
      <c r="Y894" t="n">
        <v>1</v>
      </c>
      <c r="Z894" t="n">
        <v>10</v>
      </c>
    </row>
    <row r="895">
      <c r="A895" t="n">
        <v>43</v>
      </c>
      <c r="B895" t="n">
        <v>135</v>
      </c>
      <c r="C895" t="inlineStr">
        <is>
          <t xml:space="preserve">CONCLUIDO	</t>
        </is>
      </c>
      <c r="D895" t="n">
        <v>11.9431</v>
      </c>
      <c r="E895" t="n">
        <v>8.369999999999999</v>
      </c>
      <c r="F895" t="n">
        <v>5.17</v>
      </c>
      <c r="G895" t="n">
        <v>44.28</v>
      </c>
      <c r="H895" t="n">
        <v>0.74</v>
      </c>
      <c r="I895" t="n">
        <v>7</v>
      </c>
      <c r="J895" t="n">
        <v>284.06</v>
      </c>
      <c r="K895" t="n">
        <v>59.89</v>
      </c>
      <c r="L895" t="n">
        <v>11.75</v>
      </c>
      <c r="M895" t="n">
        <v>5</v>
      </c>
      <c r="N895" t="n">
        <v>77.42</v>
      </c>
      <c r="O895" t="n">
        <v>35268.32</v>
      </c>
      <c r="P895" t="n">
        <v>82.98</v>
      </c>
      <c r="Q895" t="n">
        <v>202.81</v>
      </c>
      <c r="R895" t="n">
        <v>21.7</v>
      </c>
      <c r="S895" t="n">
        <v>13.89</v>
      </c>
      <c r="T895" t="n">
        <v>2216.38</v>
      </c>
      <c r="U895" t="n">
        <v>0.64</v>
      </c>
      <c r="V895" t="n">
        <v>0.75</v>
      </c>
      <c r="W895" t="n">
        <v>0.65</v>
      </c>
      <c r="X895" t="n">
        <v>0.13</v>
      </c>
      <c r="Y895" t="n">
        <v>1</v>
      </c>
      <c r="Z895" t="n">
        <v>10</v>
      </c>
    </row>
    <row r="896">
      <c r="A896" t="n">
        <v>44</v>
      </c>
      <c r="B896" t="n">
        <v>135</v>
      </c>
      <c r="C896" t="inlineStr">
        <is>
          <t xml:space="preserve">CONCLUIDO	</t>
        </is>
      </c>
      <c r="D896" t="n">
        <v>12.0599</v>
      </c>
      <c r="E896" t="n">
        <v>8.289999999999999</v>
      </c>
      <c r="F896" t="n">
        <v>5.14</v>
      </c>
      <c r="G896" t="n">
        <v>51.36</v>
      </c>
      <c r="H896" t="n">
        <v>0.75</v>
      </c>
      <c r="I896" t="n">
        <v>6</v>
      </c>
      <c r="J896" t="n">
        <v>284.56</v>
      </c>
      <c r="K896" t="n">
        <v>59.89</v>
      </c>
      <c r="L896" t="n">
        <v>12</v>
      </c>
      <c r="M896" t="n">
        <v>4</v>
      </c>
      <c r="N896" t="n">
        <v>77.67</v>
      </c>
      <c r="O896" t="n">
        <v>35329.87</v>
      </c>
      <c r="P896" t="n">
        <v>82.42</v>
      </c>
      <c r="Q896" t="n">
        <v>202.81</v>
      </c>
      <c r="R896" t="n">
        <v>20.65</v>
      </c>
      <c r="S896" t="n">
        <v>13.89</v>
      </c>
      <c r="T896" t="n">
        <v>1694.03</v>
      </c>
      <c r="U896" t="n">
        <v>0.67</v>
      </c>
      <c r="V896" t="n">
        <v>0.75</v>
      </c>
      <c r="W896" t="n">
        <v>0.65</v>
      </c>
      <c r="X896" t="n">
        <v>0.1</v>
      </c>
      <c r="Y896" t="n">
        <v>1</v>
      </c>
      <c r="Z896" t="n">
        <v>10</v>
      </c>
    </row>
    <row r="897">
      <c r="A897" t="n">
        <v>45</v>
      </c>
      <c r="B897" t="n">
        <v>135</v>
      </c>
      <c r="C897" t="inlineStr">
        <is>
          <t xml:space="preserve">CONCLUIDO	</t>
        </is>
      </c>
      <c r="D897" t="n">
        <v>12.0587</v>
      </c>
      <c r="E897" t="n">
        <v>8.289999999999999</v>
      </c>
      <c r="F897" t="n">
        <v>5.14</v>
      </c>
      <c r="G897" t="n">
        <v>51.36</v>
      </c>
      <c r="H897" t="n">
        <v>0.77</v>
      </c>
      <c r="I897" t="n">
        <v>6</v>
      </c>
      <c r="J897" t="n">
        <v>285.06</v>
      </c>
      <c r="K897" t="n">
        <v>59.89</v>
      </c>
      <c r="L897" t="n">
        <v>12.25</v>
      </c>
      <c r="M897" t="n">
        <v>4</v>
      </c>
      <c r="N897" t="n">
        <v>77.92</v>
      </c>
      <c r="O897" t="n">
        <v>35391.51</v>
      </c>
      <c r="P897" t="n">
        <v>82.40000000000001</v>
      </c>
      <c r="Q897" t="n">
        <v>202.81</v>
      </c>
      <c r="R897" t="n">
        <v>20.69</v>
      </c>
      <c r="S897" t="n">
        <v>13.89</v>
      </c>
      <c r="T897" t="n">
        <v>1713.1</v>
      </c>
      <c r="U897" t="n">
        <v>0.67</v>
      </c>
      <c r="V897" t="n">
        <v>0.75</v>
      </c>
      <c r="W897" t="n">
        <v>0.65</v>
      </c>
      <c r="X897" t="n">
        <v>0.1</v>
      </c>
      <c r="Y897" t="n">
        <v>1</v>
      </c>
      <c r="Z897" t="n">
        <v>10</v>
      </c>
    </row>
    <row r="898">
      <c r="A898" t="n">
        <v>46</v>
      </c>
      <c r="B898" t="n">
        <v>135</v>
      </c>
      <c r="C898" t="inlineStr">
        <is>
          <t xml:space="preserve">CONCLUIDO	</t>
        </is>
      </c>
      <c r="D898" t="n">
        <v>12.0518</v>
      </c>
      <c r="E898" t="n">
        <v>8.300000000000001</v>
      </c>
      <c r="F898" t="n">
        <v>5.14</v>
      </c>
      <c r="G898" t="n">
        <v>51.41</v>
      </c>
      <c r="H898" t="n">
        <v>0.78</v>
      </c>
      <c r="I898" t="n">
        <v>6</v>
      </c>
      <c r="J898" t="n">
        <v>285.56</v>
      </c>
      <c r="K898" t="n">
        <v>59.89</v>
      </c>
      <c r="L898" t="n">
        <v>12.5</v>
      </c>
      <c r="M898" t="n">
        <v>4</v>
      </c>
      <c r="N898" t="n">
        <v>78.17</v>
      </c>
      <c r="O898" t="n">
        <v>35453.26</v>
      </c>
      <c r="P898" t="n">
        <v>82.42</v>
      </c>
      <c r="Q898" t="n">
        <v>202.81</v>
      </c>
      <c r="R898" t="n">
        <v>20.79</v>
      </c>
      <c r="S898" t="n">
        <v>13.89</v>
      </c>
      <c r="T898" t="n">
        <v>1765.52</v>
      </c>
      <c r="U898" t="n">
        <v>0.67</v>
      </c>
      <c r="V898" t="n">
        <v>0.75</v>
      </c>
      <c r="W898" t="n">
        <v>0.65</v>
      </c>
      <c r="X898" t="n">
        <v>0.1</v>
      </c>
      <c r="Y898" t="n">
        <v>1</v>
      </c>
      <c r="Z898" t="n">
        <v>10</v>
      </c>
    </row>
    <row r="899">
      <c r="A899" t="n">
        <v>47</v>
      </c>
      <c r="B899" t="n">
        <v>135</v>
      </c>
      <c r="C899" t="inlineStr">
        <is>
          <t xml:space="preserve">CONCLUIDO	</t>
        </is>
      </c>
      <c r="D899" t="n">
        <v>12.0627</v>
      </c>
      <c r="E899" t="n">
        <v>8.289999999999999</v>
      </c>
      <c r="F899" t="n">
        <v>5.13</v>
      </c>
      <c r="G899" t="n">
        <v>51.34</v>
      </c>
      <c r="H899" t="n">
        <v>0.79</v>
      </c>
      <c r="I899" t="n">
        <v>6</v>
      </c>
      <c r="J899" t="n">
        <v>286.06</v>
      </c>
      <c r="K899" t="n">
        <v>59.89</v>
      </c>
      <c r="L899" t="n">
        <v>12.75</v>
      </c>
      <c r="M899" t="n">
        <v>4</v>
      </c>
      <c r="N899" t="n">
        <v>78.42</v>
      </c>
      <c r="O899" t="n">
        <v>35515.1</v>
      </c>
      <c r="P899" t="n">
        <v>82.41</v>
      </c>
      <c r="Q899" t="n">
        <v>202.84</v>
      </c>
      <c r="R899" t="n">
        <v>20.68</v>
      </c>
      <c r="S899" t="n">
        <v>13.89</v>
      </c>
      <c r="T899" t="n">
        <v>1708</v>
      </c>
      <c r="U899" t="n">
        <v>0.67</v>
      </c>
      <c r="V899" t="n">
        <v>0.75</v>
      </c>
      <c r="W899" t="n">
        <v>0.64</v>
      </c>
      <c r="X899" t="n">
        <v>0.1</v>
      </c>
      <c r="Y899" t="n">
        <v>1</v>
      </c>
      <c r="Z899" t="n">
        <v>10</v>
      </c>
    </row>
    <row r="900">
      <c r="A900" t="n">
        <v>48</v>
      </c>
      <c r="B900" t="n">
        <v>135</v>
      </c>
      <c r="C900" t="inlineStr">
        <is>
          <t xml:space="preserve">CONCLUIDO	</t>
        </is>
      </c>
      <c r="D900" t="n">
        <v>12.068</v>
      </c>
      <c r="E900" t="n">
        <v>8.289999999999999</v>
      </c>
      <c r="F900" t="n">
        <v>5.13</v>
      </c>
      <c r="G900" t="n">
        <v>51.3</v>
      </c>
      <c r="H900" t="n">
        <v>0.8100000000000001</v>
      </c>
      <c r="I900" t="n">
        <v>6</v>
      </c>
      <c r="J900" t="n">
        <v>286.56</v>
      </c>
      <c r="K900" t="n">
        <v>59.89</v>
      </c>
      <c r="L900" t="n">
        <v>13</v>
      </c>
      <c r="M900" t="n">
        <v>4</v>
      </c>
      <c r="N900" t="n">
        <v>78.68000000000001</v>
      </c>
      <c r="O900" t="n">
        <v>35577.18</v>
      </c>
      <c r="P900" t="n">
        <v>82.18000000000001</v>
      </c>
      <c r="Q900" t="n">
        <v>202.81</v>
      </c>
      <c r="R900" t="n">
        <v>20.53</v>
      </c>
      <c r="S900" t="n">
        <v>13.89</v>
      </c>
      <c r="T900" t="n">
        <v>1635.81</v>
      </c>
      <c r="U900" t="n">
        <v>0.68</v>
      </c>
      <c r="V900" t="n">
        <v>0.75</v>
      </c>
      <c r="W900" t="n">
        <v>0.65</v>
      </c>
      <c r="X900" t="n">
        <v>0.09</v>
      </c>
      <c r="Y900" t="n">
        <v>1</v>
      </c>
      <c r="Z900" t="n">
        <v>10</v>
      </c>
    </row>
    <row r="901">
      <c r="A901" t="n">
        <v>49</v>
      </c>
      <c r="B901" t="n">
        <v>135</v>
      </c>
      <c r="C901" t="inlineStr">
        <is>
          <t xml:space="preserve">CONCLUIDO	</t>
        </is>
      </c>
      <c r="D901" t="n">
        <v>12.0546</v>
      </c>
      <c r="E901" t="n">
        <v>8.300000000000001</v>
      </c>
      <c r="F901" t="n">
        <v>5.14</v>
      </c>
      <c r="G901" t="n">
        <v>51.39</v>
      </c>
      <c r="H901" t="n">
        <v>0.82</v>
      </c>
      <c r="I901" t="n">
        <v>6</v>
      </c>
      <c r="J901" t="n">
        <v>287.07</v>
      </c>
      <c r="K901" t="n">
        <v>59.89</v>
      </c>
      <c r="L901" t="n">
        <v>13.25</v>
      </c>
      <c r="M901" t="n">
        <v>4</v>
      </c>
      <c r="N901" t="n">
        <v>78.93000000000001</v>
      </c>
      <c r="O901" t="n">
        <v>35639.23</v>
      </c>
      <c r="P901" t="n">
        <v>82.23999999999999</v>
      </c>
      <c r="Q901" t="n">
        <v>202.83</v>
      </c>
      <c r="R901" t="n">
        <v>20.72</v>
      </c>
      <c r="S901" t="n">
        <v>13.89</v>
      </c>
      <c r="T901" t="n">
        <v>1732.03</v>
      </c>
      <c r="U901" t="n">
        <v>0.67</v>
      </c>
      <c r="V901" t="n">
        <v>0.75</v>
      </c>
      <c r="W901" t="n">
        <v>0.65</v>
      </c>
      <c r="X901" t="n">
        <v>0.1</v>
      </c>
      <c r="Y901" t="n">
        <v>1</v>
      </c>
      <c r="Z901" t="n">
        <v>10</v>
      </c>
    </row>
    <row r="902">
      <c r="A902" t="n">
        <v>50</v>
      </c>
      <c r="B902" t="n">
        <v>135</v>
      </c>
      <c r="C902" t="inlineStr">
        <is>
          <t xml:space="preserve">CONCLUIDO	</t>
        </is>
      </c>
      <c r="D902" t="n">
        <v>12.0563</v>
      </c>
      <c r="E902" t="n">
        <v>8.289999999999999</v>
      </c>
      <c r="F902" t="n">
        <v>5.14</v>
      </c>
      <c r="G902" t="n">
        <v>51.38</v>
      </c>
      <c r="H902" t="n">
        <v>0.84</v>
      </c>
      <c r="I902" t="n">
        <v>6</v>
      </c>
      <c r="J902" t="n">
        <v>287.57</v>
      </c>
      <c r="K902" t="n">
        <v>59.89</v>
      </c>
      <c r="L902" t="n">
        <v>13.5</v>
      </c>
      <c r="M902" t="n">
        <v>4</v>
      </c>
      <c r="N902" t="n">
        <v>79.18000000000001</v>
      </c>
      <c r="O902" t="n">
        <v>35701.38</v>
      </c>
      <c r="P902" t="n">
        <v>82.17</v>
      </c>
      <c r="Q902" t="n">
        <v>202.81</v>
      </c>
      <c r="R902" t="n">
        <v>20.72</v>
      </c>
      <c r="S902" t="n">
        <v>13.89</v>
      </c>
      <c r="T902" t="n">
        <v>1731.28</v>
      </c>
      <c r="U902" t="n">
        <v>0.67</v>
      </c>
      <c r="V902" t="n">
        <v>0.75</v>
      </c>
      <c r="W902" t="n">
        <v>0.65</v>
      </c>
      <c r="X902" t="n">
        <v>0.1</v>
      </c>
      <c r="Y902" t="n">
        <v>1</v>
      </c>
      <c r="Z902" t="n">
        <v>10</v>
      </c>
    </row>
    <row r="903">
      <c r="A903" t="n">
        <v>51</v>
      </c>
      <c r="B903" t="n">
        <v>135</v>
      </c>
      <c r="C903" t="inlineStr">
        <is>
          <t xml:space="preserve">CONCLUIDO	</t>
        </is>
      </c>
      <c r="D903" t="n">
        <v>12.0575</v>
      </c>
      <c r="E903" t="n">
        <v>8.289999999999999</v>
      </c>
      <c r="F903" t="n">
        <v>5.14</v>
      </c>
      <c r="G903" t="n">
        <v>51.37</v>
      </c>
      <c r="H903" t="n">
        <v>0.85</v>
      </c>
      <c r="I903" t="n">
        <v>6</v>
      </c>
      <c r="J903" t="n">
        <v>288.08</v>
      </c>
      <c r="K903" t="n">
        <v>59.89</v>
      </c>
      <c r="L903" t="n">
        <v>13.75</v>
      </c>
      <c r="M903" t="n">
        <v>4</v>
      </c>
      <c r="N903" t="n">
        <v>79.44</v>
      </c>
      <c r="O903" t="n">
        <v>35763.64</v>
      </c>
      <c r="P903" t="n">
        <v>82.08</v>
      </c>
      <c r="Q903" t="n">
        <v>202.81</v>
      </c>
      <c r="R903" t="n">
        <v>20.69</v>
      </c>
      <c r="S903" t="n">
        <v>13.89</v>
      </c>
      <c r="T903" t="n">
        <v>1715.28</v>
      </c>
      <c r="U903" t="n">
        <v>0.67</v>
      </c>
      <c r="V903" t="n">
        <v>0.75</v>
      </c>
      <c r="W903" t="n">
        <v>0.65</v>
      </c>
      <c r="X903" t="n">
        <v>0.1</v>
      </c>
      <c r="Y903" t="n">
        <v>1</v>
      </c>
      <c r="Z903" t="n">
        <v>10</v>
      </c>
    </row>
    <row r="904">
      <c r="A904" t="n">
        <v>52</v>
      </c>
      <c r="B904" t="n">
        <v>135</v>
      </c>
      <c r="C904" t="inlineStr">
        <is>
          <t xml:space="preserve">CONCLUIDO	</t>
        </is>
      </c>
      <c r="D904" t="n">
        <v>12.0551</v>
      </c>
      <c r="E904" t="n">
        <v>8.300000000000001</v>
      </c>
      <c r="F904" t="n">
        <v>5.14</v>
      </c>
      <c r="G904" t="n">
        <v>51.39</v>
      </c>
      <c r="H904" t="n">
        <v>0.86</v>
      </c>
      <c r="I904" t="n">
        <v>6</v>
      </c>
      <c r="J904" t="n">
        <v>288.58</v>
      </c>
      <c r="K904" t="n">
        <v>59.89</v>
      </c>
      <c r="L904" t="n">
        <v>14</v>
      </c>
      <c r="M904" t="n">
        <v>4</v>
      </c>
      <c r="N904" t="n">
        <v>79.69</v>
      </c>
      <c r="O904" t="n">
        <v>35826</v>
      </c>
      <c r="P904" t="n">
        <v>82.01000000000001</v>
      </c>
      <c r="Q904" t="n">
        <v>202.82</v>
      </c>
      <c r="R904" t="n">
        <v>20.75</v>
      </c>
      <c r="S904" t="n">
        <v>13.89</v>
      </c>
      <c r="T904" t="n">
        <v>1743.38</v>
      </c>
      <c r="U904" t="n">
        <v>0.67</v>
      </c>
      <c r="V904" t="n">
        <v>0.75</v>
      </c>
      <c r="W904" t="n">
        <v>0.65</v>
      </c>
      <c r="X904" t="n">
        <v>0.1</v>
      </c>
      <c r="Y904" t="n">
        <v>1</v>
      </c>
      <c r="Z904" t="n">
        <v>10</v>
      </c>
    </row>
    <row r="905">
      <c r="A905" t="n">
        <v>53</v>
      </c>
      <c r="B905" t="n">
        <v>135</v>
      </c>
      <c r="C905" t="inlineStr">
        <is>
          <t xml:space="preserve">CONCLUIDO	</t>
        </is>
      </c>
      <c r="D905" t="n">
        <v>12.0591</v>
      </c>
      <c r="E905" t="n">
        <v>8.289999999999999</v>
      </c>
      <c r="F905" t="n">
        <v>5.14</v>
      </c>
      <c r="G905" t="n">
        <v>51.36</v>
      </c>
      <c r="H905" t="n">
        <v>0.88</v>
      </c>
      <c r="I905" t="n">
        <v>6</v>
      </c>
      <c r="J905" t="n">
        <v>289.09</v>
      </c>
      <c r="K905" t="n">
        <v>59.89</v>
      </c>
      <c r="L905" t="n">
        <v>14.25</v>
      </c>
      <c r="M905" t="n">
        <v>4</v>
      </c>
      <c r="N905" t="n">
        <v>79.95</v>
      </c>
      <c r="O905" t="n">
        <v>35888.47</v>
      </c>
      <c r="P905" t="n">
        <v>81.73</v>
      </c>
      <c r="Q905" t="n">
        <v>202.83</v>
      </c>
      <c r="R905" t="n">
        <v>20.74</v>
      </c>
      <c r="S905" t="n">
        <v>13.89</v>
      </c>
      <c r="T905" t="n">
        <v>1738.8</v>
      </c>
      <c r="U905" t="n">
        <v>0.67</v>
      </c>
      <c r="V905" t="n">
        <v>0.75</v>
      </c>
      <c r="W905" t="n">
        <v>0.64</v>
      </c>
      <c r="X905" t="n">
        <v>0.1</v>
      </c>
      <c r="Y905" t="n">
        <v>1</v>
      </c>
      <c r="Z905" t="n">
        <v>10</v>
      </c>
    </row>
    <row r="906">
      <c r="A906" t="n">
        <v>54</v>
      </c>
      <c r="B906" t="n">
        <v>135</v>
      </c>
      <c r="C906" t="inlineStr">
        <is>
          <t xml:space="preserve">CONCLUIDO	</t>
        </is>
      </c>
      <c r="D906" t="n">
        <v>12.045</v>
      </c>
      <c r="E906" t="n">
        <v>8.300000000000001</v>
      </c>
      <c r="F906" t="n">
        <v>5.15</v>
      </c>
      <c r="G906" t="n">
        <v>51.46</v>
      </c>
      <c r="H906" t="n">
        <v>0.89</v>
      </c>
      <c r="I906" t="n">
        <v>6</v>
      </c>
      <c r="J906" t="n">
        <v>289.6</v>
      </c>
      <c r="K906" t="n">
        <v>59.89</v>
      </c>
      <c r="L906" t="n">
        <v>14.5</v>
      </c>
      <c r="M906" t="n">
        <v>4</v>
      </c>
      <c r="N906" t="n">
        <v>80.20999999999999</v>
      </c>
      <c r="O906" t="n">
        <v>35951.04</v>
      </c>
      <c r="P906" t="n">
        <v>81.79000000000001</v>
      </c>
      <c r="Q906" t="n">
        <v>202.81</v>
      </c>
      <c r="R906" t="n">
        <v>20.96</v>
      </c>
      <c r="S906" t="n">
        <v>13.89</v>
      </c>
      <c r="T906" t="n">
        <v>1849.79</v>
      </c>
      <c r="U906" t="n">
        <v>0.66</v>
      </c>
      <c r="V906" t="n">
        <v>0.75</v>
      </c>
      <c r="W906" t="n">
        <v>0.65</v>
      </c>
      <c r="X906" t="n">
        <v>0.11</v>
      </c>
      <c r="Y906" t="n">
        <v>1</v>
      </c>
      <c r="Z906" t="n">
        <v>10</v>
      </c>
    </row>
    <row r="907">
      <c r="A907" t="n">
        <v>55</v>
      </c>
      <c r="B907" t="n">
        <v>135</v>
      </c>
      <c r="C907" t="inlineStr">
        <is>
          <t xml:space="preserve">CONCLUIDO	</t>
        </is>
      </c>
      <c r="D907" t="n">
        <v>12.1519</v>
      </c>
      <c r="E907" t="n">
        <v>8.23</v>
      </c>
      <c r="F907" t="n">
        <v>5.12</v>
      </c>
      <c r="G907" t="n">
        <v>61.48</v>
      </c>
      <c r="H907" t="n">
        <v>0.91</v>
      </c>
      <c r="I907" t="n">
        <v>5</v>
      </c>
      <c r="J907" t="n">
        <v>290.1</v>
      </c>
      <c r="K907" t="n">
        <v>59.89</v>
      </c>
      <c r="L907" t="n">
        <v>14.75</v>
      </c>
      <c r="M907" t="n">
        <v>3</v>
      </c>
      <c r="N907" t="n">
        <v>80.47</v>
      </c>
      <c r="O907" t="n">
        <v>36013.72</v>
      </c>
      <c r="P907" t="n">
        <v>81.31999999999999</v>
      </c>
      <c r="Q907" t="n">
        <v>202.82</v>
      </c>
      <c r="R907" t="n">
        <v>20.28</v>
      </c>
      <c r="S907" t="n">
        <v>13.89</v>
      </c>
      <c r="T907" t="n">
        <v>1514.03</v>
      </c>
      <c r="U907" t="n">
        <v>0.6899999999999999</v>
      </c>
      <c r="V907" t="n">
        <v>0.76</v>
      </c>
      <c r="W907" t="n">
        <v>0.65</v>
      </c>
      <c r="X907" t="n">
        <v>0.09</v>
      </c>
      <c r="Y907" t="n">
        <v>1</v>
      </c>
      <c r="Z907" t="n">
        <v>10</v>
      </c>
    </row>
    <row r="908">
      <c r="A908" t="n">
        <v>56</v>
      </c>
      <c r="B908" t="n">
        <v>135</v>
      </c>
      <c r="C908" t="inlineStr">
        <is>
          <t xml:space="preserve">CONCLUIDO	</t>
        </is>
      </c>
      <c r="D908" t="n">
        <v>12.1535</v>
      </c>
      <c r="E908" t="n">
        <v>8.23</v>
      </c>
      <c r="F908" t="n">
        <v>5.12</v>
      </c>
      <c r="G908" t="n">
        <v>61.47</v>
      </c>
      <c r="H908" t="n">
        <v>0.92</v>
      </c>
      <c r="I908" t="n">
        <v>5</v>
      </c>
      <c r="J908" t="n">
        <v>290.61</v>
      </c>
      <c r="K908" t="n">
        <v>59.89</v>
      </c>
      <c r="L908" t="n">
        <v>15</v>
      </c>
      <c r="M908" t="n">
        <v>3</v>
      </c>
      <c r="N908" t="n">
        <v>80.73</v>
      </c>
      <c r="O908" t="n">
        <v>36076.5</v>
      </c>
      <c r="P908" t="n">
        <v>81.23999999999999</v>
      </c>
      <c r="Q908" t="n">
        <v>202.82</v>
      </c>
      <c r="R908" t="n">
        <v>20.28</v>
      </c>
      <c r="S908" t="n">
        <v>13.89</v>
      </c>
      <c r="T908" t="n">
        <v>1516.98</v>
      </c>
      <c r="U908" t="n">
        <v>0.68</v>
      </c>
      <c r="V908" t="n">
        <v>0.76</v>
      </c>
      <c r="W908" t="n">
        <v>0.64</v>
      </c>
      <c r="X908" t="n">
        <v>0.08</v>
      </c>
      <c r="Y908" t="n">
        <v>1</v>
      </c>
      <c r="Z908" t="n">
        <v>10</v>
      </c>
    </row>
    <row r="909">
      <c r="A909" t="n">
        <v>57</v>
      </c>
      <c r="B909" t="n">
        <v>135</v>
      </c>
      <c r="C909" t="inlineStr">
        <is>
          <t xml:space="preserve">CONCLUIDO	</t>
        </is>
      </c>
      <c r="D909" t="n">
        <v>12.1535</v>
      </c>
      <c r="E909" t="n">
        <v>8.23</v>
      </c>
      <c r="F909" t="n">
        <v>5.12</v>
      </c>
      <c r="G909" t="n">
        <v>61.47</v>
      </c>
      <c r="H909" t="n">
        <v>0.93</v>
      </c>
      <c r="I909" t="n">
        <v>5</v>
      </c>
      <c r="J909" t="n">
        <v>291.12</v>
      </c>
      <c r="K909" t="n">
        <v>59.89</v>
      </c>
      <c r="L909" t="n">
        <v>15.25</v>
      </c>
      <c r="M909" t="n">
        <v>3</v>
      </c>
      <c r="N909" t="n">
        <v>80.98999999999999</v>
      </c>
      <c r="O909" t="n">
        <v>36139.39</v>
      </c>
      <c r="P909" t="n">
        <v>81.23</v>
      </c>
      <c r="Q909" t="n">
        <v>202.81</v>
      </c>
      <c r="R909" t="n">
        <v>20.27</v>
      </c>
      <c r="S909" t="n">
        <v>13.89</v>
      </c>
      <c r="T909" t="n">
        <v>1507.98</v>
      </c>
      <c r="U909" t="n">
        <v>0.6899999999999999</v>
      </c>
      <c r="V909" t="n">
        <v>0.76</v>
      </c>
      <c r="W909" t="n">
        <v>0.65</v>
      </c>
      <c r="X909" t="n">
        <v>0.08</v>
      </c>
      <c r="Y909" t="n">
        <v>1</v>
      </c>
      <c r="Z909" t="n">
        <v>10</v>
      </c>
    </row>
    <row r="910">
      <c r="A910" t="n">
        <v>58</v>
      </c>
      <c r="B910" t="n">
        <v>135</v>
      </c>
      <c r="C910" t="inlineStr">
        <is>
          <t xml:space="preserve">CONCLUIDO	</t>
        </is>
      </c>
      <c r="D910" t="n">
        <v>12.1613</v>
      </c>
      <c r="E910" t="n">
        <v>8.220000000000001</v>
      </c>
      <c r="F910" t="n">
        <v>5.12</v>
      </c>
      <c r="G910" t="n">
        <v>61.4</v>
      </c>
      <c r="H910" t="n">
        <v>0.95</v>
      </c>
      <c r="I910" t="n">
        <v>5</v>
      </c>
      <c r="J910" t="n">
        <v>291.63</v>
      </c>
      <c r="K910" t="n">
        <v>59.89</v>
      </c>
      <c r="L910" t="n">
        <v>15.5</v>
      </c>
      <c r="M910" t="n">
        <v>3</v>
      </c>
      <c r="N910" t="n">
        <v>81.25</v>
      </c>
      <c r="O910" t="n">
        <v>36202.38</v>
      </c>
      <c r="P910" t="n">
        <v>81.04000000000001</v>
      </c>
      <c r="Q910" t="n">
        <v>202.81</v>
      </c>
      <c r="R910" t="n">
        <v>20.11</v>
      </c>
      <c r="S910" t="n">
        <v>13.89</v>
      </c>
      <c r="T910" t="n">
        <v>1431.06</v>
      </c>
      <c r="U910" t="n">
        <v>0.6899999999999999</v>
      </c>
      <c r="V910" t="n">
        <v>0.76</v>
      </c>
      <c r="W910" t="n">
        <v>0.64</v>
      </c>
      <c r="X910" t="n">
        <v>0.08</v>
      </c>
      <c r="Y910" t="n">
        <v>1</v>
      </c>
      <c r="Z910" t="n">
        <v>10</v>
      </c>
    </row>
    <row r="911">
      <c r="A911" t="n">
        <v>59</v>
      </c>
      <c r="B911" t="n">
        <v>135</v>
      </c>
      <c r="C911" t="inlineStr">
        <is>
          <t xml:space="preserve">CONCLUIDO	</t>
        </is>
      </c>
      <c r="D911" t="n">
        <v>12.1601</v>
      </c>
      <c r="E911" t="n">
        <v>8.220000000000001</v>
      </c>
      <c r="F911" t="n">
        <v>5.12</v>
      </c>
      <c r="G911" t="n">
        <v>61.41</v>
      </c>
      <c r="H911" t="n">
        <v>0.96</v>
      </c>
      <c r="I911" t="n">
        <v>5</v>
      </c>
      <c r="J911" t="n">
        <v>292.15</v>
      </c>
      <c r="K911" t="n">
        <v>59.89</v>
      </c>
      <c r="L911" t="n">
        <v>15.75</v>
      </c>
      <c r="M911" t="n">
        <v>3</v>
      </c>
      <c r="N911" t="n">
        <v>81.51000000000001</v>
      </c>
      <c r="O911" t="n">
        <v>36265.48</v>
      </c>
      <c r="P911" t="n">
        <v>81.09999999999999</v>
      </c>
      <c r="Q911" t="n">
        <v>202.81</v>
      </c>
      <c r="R911" t="n">
        <v>20.16</v>
      </c>
      <c r="S911" t="n">
        <v>13.89</v>
      </c>
      <c r="T911" t="n">
        <v>1455.68</v>
      </c>
      <c r="U911" t="n">
        <v>0.6899999999999999</v>
      </c>
      <c r="V911" t="n">
        <v>0.76</v>
      </c>
      <c r="W911" t="n">
        <v>0.64</v>
      </c>
      <c r="X911" t="n">
        <v>0.08</v>
      </c>
      <c r="Y911" t="n">
        <v>1</v>
      </c>
      <c r="Z911" t="n">
        <v>10</v>
      </c>
    </row>
    <row r="912">
      <c r="A912" t="n">
        <v>60</v>
      </c>
      <c r="B912" t="n">
        <v>135</v>
      </c>
      <c r="C912" t="inlineStr">
        <is>
          <t xml:space="preserve">CONCLUIDO	</t>
        </is>
      </c>
      <c r="D912" t="n">
        <v>12.1572</v>
      </c>
      <c r="E912" t="n">
        <v>8.23</v>
      </c>
      <c r="F912" t="n">
        <v>5.12</v>
      </c>
      <c r="G912" t="n">
        <v>61.44</v>
      </c>
      <c r="H912" t="n">
        <v>0.97</v>
      </c>
      <c r="I912" t="n">
        <v>5</v>
      </c>
      <c r="J912" t="n">
        <v>292.66</v>
      </c>
      <c r="K912" t="n">
        <v>59.89</v>
      </c>
      <c r="L912" t="n">
        <v>16</v>
      </c>
      <c r="M912" t="n">
        <v>3</v>
      </c>
      <c r="N912" t="n">
        <v>81.77</v>
      </c>
      <c r="O912" t="n">
        <v>36328.69</v>
      </c>
      <c r="P912" t="n">
        <v>81.33</v>
      </c>
      <c r="Q912" t="n">
        <v>202.81</v>
      </c>
      <c r="R912" t="n">
        <v>20.16</v>
      </c>
      <c r="S912" t="n">
        <v>13.89</v>
      </c>
      <c r="T912" t="n">
        <v>1452.47</v>
      </c>
      <c r="U912" t="n">
        <v>0.6899999999999999</v>
      </c>
      <c r="V912" t="n">
        <v>0.76</v>
      </c>
      <c r="W912" t="n">
        <v>0.65</v>
      </c>
      <c r="X912" t="n">
        <v>0.08</v>
      </c>
      <c r="Y912" t="n">
        <v>1</v>
      </c>
      <c r="Z912" t="n">
        <v>10</v>
      </c>
    </row>
    <row r="913">
      <c r="A913" t="n">
        <v>61</v>
      </c>
      <c r="B913" t="n">
        <v>135</v>
      </c>
      <c r="C913" t="inlineStr">
        <is>
          <t xml:space="preserve">CONCLUIDO	</t>
        </is>
      </c>
      <c r="D913" t="n">
        <v>12.1437</v>
      </c>
      <c r="E913" t="n">
        <v>8.23</v>
      </c>
      <c r="F913" t="n">
        <v>5.13</v>
      </c>
      <c r="G913" t="n">
        <v>61.55</v>
      </c>
      <c r="H913" t="n">
        <v>0.99</v>
      </c>
      <c r="I913" t="n">
        <v>5</v>
      </c>
      <c r="J913" t="n">
        <v>293.17</v>
      </c>
      <c r="K913" t="n">
        <v>59.89</v>
      </c>
      <c r="L913" t="n">
        <v>16.25</v>
      </c>
      <c r="M913" t="n">
        <v>3</v>
      </c>
      <c r="N913" t="n">
        <v>82.03</v>
      </c>
      <c r="O913" t="n">
        <v>36392.01</v>
      </c>
      <c r="P913" t="n">
        <v>81.43000000000001</v>
      </c>
      <c r="Q913" t="n">
        <v>202.81</v>
      </c>
      <c r="R913" t="n">
        <v>20.39</v>
      </c>
      <c r="S913" t="n">
        <v>13.89</v>
      </c>
      <c r="T913" t="n">
        <v>1571.52</v>
      </c>
      <c r="U913" t="n">
        <v>0.68</v>
      </c>
      <c r="V913" t="n">
        <v>0.75</v>
      </c>
      <c r="W913" t="n">
        <v>0.65</v>
      </c>
      <c r="X913" t="n">
        <v>0.09</v>
      </c>
      <c r="Y913" t="n">
        <v>1</v>
      </c>
      <c r="Z913" t="n">
        <v>10</v>
      </c>
    </row>
    <row r="914">
      <c r="A914" t="n">
        <v>62</v>
      </c>
      <c r="B914" t="n">
        <v>135</v>
      </c>
      <c r="C914" t="inlineStr">
        <is>
          <t xml:space="preserve">CONCLUIDO	</t>
        </is>
      </c>
      <c r="D914" t="n">
        <v>12.1564</v>
      </c>
      <c r="E914" t="n">
        <v>8.23</v>
      </c>
      <c r="F914" t="n">
        <v>5.12</v>
      </c>
      <c r="G914" t="n">
        <v>61.44</v>
      </c>
      <c r="H914" t="n">
        <v>1</v>
      </c>
      <c r="I914" t="n">
        <v>5</v>
      </c>
      <c r="J914" t="n">
        <v>293.69</v>
      </c>
      <c r="K914" t="n">
        <v>59.89</v>
      </c>
      <c r="L914" t="n">
        <v>16.5</v>
      </c>
      <c r="M914" t="n">
        <v>3</v>
      </c>
      <c r="N914" t="n">
        <v>82.3</v>
      </c>
      <c r="O914" t="n">
        <v>36455.44</v>
      </c>
      <c r="P914" t="n">
        <v>81.14</v>
      </c>
      <c r="Q914" t="n">
        <v>202.81</v>
      </c>
      <c r="R914" t="n">
        <v>20.29</v>
      </c>
      <c r="S914" t="n">
        <v>13.89</v>
      </c>
      <c r="T914" t="n">
        <v>1520.99</v>
      </c>
      <c r="U914" t="n">
        <v>0.68</v>
      </c>
      <c r="V914" t="n">
        <v>0.76</v>
      </c>
      <c r="W914" t="n">
        <v>0.64</v>
      </c>
      <c r="X914" t="n">
        <v>0.08</v>
      </c>
      <c r="Y914" t="n">
        <v>1</v>
      </c>
      <c r="Z914" t="n">
        <v>10</v>
      </c>
    </row>
    <row r="915">
      <c r="A915" t="n">
        <v>63</v>
      </c>
      <c r="B915" t="n">
        <v>135</v>
      </c>
      <c r="C915" t="inlineStr">
        <is>
          <t xml:space="preserve">CONCLUIDO	</t>
        </is>
      </c>
      <c r="D915" t="n">
        <v>12.147</v>
      </c>
      <c r="E915" t="n">
        <v>8.23</v>
      </c>
      <c r="F915" t="n">
        <v>5.13</v>
      </c>
      <c r="G915" t="n">
        <v>61.52</v>
      </c>
      <c r="H915" t="n">
        <v>1.01</v>
      </c>
      <c r="I915" t="n">
        <v>5</v>
      </c>
      <c r="J915" t="n">
        <v>294.2</v>
      </c>
      <c r="K915" t="n">
        <v>59.89</v>
      </c>
      <c r="L915" t="n">
        <v>16.75</v>
      </c>
      <c r="M915" t="n">
        <v>3</v>
      </c>
      <c r="N915" t="n">
        <v>82.56</v>
      </c>
      <c r="O915" t="n">
        <v>36518.97</v>
      </c>
      <c r="P915" t="n">
        <v>81.06</v>
      </c>
      <c r="Q915" t="n">
        <v>202.81</v>
      </c>
      <c r="R915" t="n">
        <v>20.36</v>
      </c>
      <c r="S915" t="n">
        <v>13.89</v>
      </c>
      <c r="T915" t="n">
        <v>1556.49</v>
      </c>
      <c r="U915" t="n">
        <v>0.68</v>
      </c>
      <c r="V915" t="n">
        <v>0.75</v>
      </c>
      <c r="W915" t="n">
        <v>0.65</v>
      </c>
      <c r="X915" t="n">
        <v>0.09</v>
      </c>
      <c r="Y915" t="n">
        <v>1</v>
      </c>
      <c r="Z915" t="n">
        <v>10</v>
      </c>
    </row>
    <row r="916">
      <c r="A916" t="n">
        <v>64</v>
      </c>
      <c r="B916" t="n">
        <v>135</v>
      </c>
      <c r="C916" t="inlineStr">
        <is>
          <t xml:space="preserve">CONCLUIDO	</t>
        </is>
      </c>
      <c r="D916" t="n">
        <v>12.154</v>
      </c>
      <c r="E916" t="n">
        <v>8.23</v>
      </c>
      <c r="F916" t="n">
        <v>5.12</v>
      </c>
      <c r="G916" t="n">
        <v>61.46</v>
      </c>
      <c r="H916" t="n">
        <v>1.03</v>
      </c>
      <c r="I916" t="n">
        <v>5</v>
      </c>
      <c r="J916" t="n">
        <v>294.72</v>
      </c>
      <c r="K916" t="n">
        <v>59.89</v>
      </c>
      <c r="L916" t="n">
        <v>17</v>
      </c>
      <c r="M916" t="n">
        <v>3</v>
      </c>
      <c r="N916" t="n">
        <v>82.83</v>
      </c>
      <c r="O916" t="n">
        <v>36582.62</v>
      </c>
      <c r="P916" t="n">
        <v>80.83</v>
      </c>
      <c r="Q916" t="n">
        <v>202.81</v>
      </c>
      <c r="R916" t="n">
        <v>20.28</v>
      </c>
      <c r="S916" t="n">
        <v>13.89</v>
      </c>
      <c r="T916" t="n">
        <v>1515.57</v>
      </c>
      <c r="U916" t="n">
        <v>0.68</v>
      </c>
      <c r="V916" t="n">
        <v>0.76</v>
      </c>
      <c r="W916" t="n">
        <v>0.64</v>
      </c>
      <c r="X916" t="n">
        <v>0.08</v>
      </c>
      <c r="Y916" t="n">
        <v>1</v>
      </c>
      <c r="Z916" t="n">
        <v>10</v>
      </c>
    </row>
    <row r="917">
      <c r="A917" t="n">
        <v>65</v>
      </c>
      <c r="B917" t="n">
        <v>135</v>
      </c>
      <c r="C917" t="inlineStr">
        <is>
          <t xml:space="preserve">CONCLUIDO	</t>
        </is>
      </c>
      <c r="D917" t="n">
        <v>12.1589</v>
      </c>
      <c r="E917" t="n">
        <v>8.220000000000001</v>
      </c>
      <c r="F917" t="n">
        <v>5.12</v>
      </c>
      <c r="G917" t="n">
        <v>61.42</v>
      </c>
      <c r="H917" t="n">
        <v>1.04</v>
      </c>
      <c r="I917" t="n">
        <v>5</v>
      </c>
      <c r="J917" t="n">
        <v>295.23</v>
      </c>
      <c r="K917" t="n">
        <v>59.89</v>
      </c>
      <c r="L917" t="n">
        <v>17.25</v>
      </c>
      <c r="M917" t="n">
        <v>3</v>
      </c>
      <c r="N917" t="n">
        <v>83.09999999999999</v>
      </c>
      <c r="O917" t="n">
        <v>36646.38</v>
      </c>
      <c r="P917" t="n">
        <v>80.63</v>
      </c>
      <c r="Q917" t="n">
        <v>202.81</v>
      </c>
      <c r="R917" t="n">
        <v>20.19</v>
      </c>
      <c r="S917" t="n">
        <v>13.89</v>
      </c>
      <c r="T917" t="n">
        <v>1469.97</v>
      </c>
      <c r="U917" t="n">
        <v>0.6899999999999999</v>
      </c>
      <c r="V917" t="n">
        <v>0.76</v>
      </c>
      <c r="W917" t="n">
        <v>0.64</v>
      </c>
      <c r="X917" t="n">
        <v>0.08</v>
      </c>
      <c r="Y917" t="n">
        <v>1</v>
      </c>
      <c r="Z917" t="n">
        <v>10</v>
      </c>
    </row>
    <row r="918">
      <c r="A918" t="n">
        <v>66</v>
      </c>
      <c r="B918" t="n">
        <v>135</v>
      </c>
      <c r="C918" t="inlineStr">
        <is>
          <t xml:space="preserve">CONCLUIDO	</t>
        </is>
      </c>
      <c r="D918" t="n">
        <v>12.1659</v>
      </c>
      <c r="E918" t="n">
        <v>8.220000000000001</v>
      </c>
      <c r="F918" t="n">
        <v>5.11</v>
      </c>
      <c r="G918" t="n">
        <v>61.37</v>
      </c>
      <c r="H918" t="n">
        <v>1.05</v>
      </c>
      <c r="I918" t="n">
        <v>5</v>
      </c>
      <c r="J918" t="n">
        <v>295.75</v>
      </c>
      <c r="K918" t="n">
        <v>59.89</v>
      </c>
      <c r="L918" t="n">
        <v>17.5</v>
      </c>
      <c r="M918" t="n">
        <v>3</v>
      </c>
      <c r="N918" t="n">
        <v>83.36</v>
      </c>
      <c r="O918" t="n">
        <v>36710.24</v>
      </c>
      <c r="P918" t="n">
        <v>80.23</v>
      </c>
      <c r="Q918" t="n">
        <v>202.81</v>
      </c>
      <c r="R918" t="n">
        <v>19.99</v>
      </c>
      <c r="S918" t="n">
        <v>13.89</v>
      </c>
      <c r="T918" t="n">
        <v>1368.98</v>
      </c>
      <c r="U918" t="n">
        <v>0.6899999999999999</v>
      </c>
      <c r="V918" t="n">
        <v>0.76</v>
      </c>
      <c r="W918" t="n">
        <v>0.65</v>
      </c>
      <c r="X918" t="n">
        <v>0.08</v>
      </c>
      <c r="Y918" t="n">
        <v>1</v>
      </c>
      <c r="Z918" t="n">
        <v>10</v>
      </c>
    </row>
    <row r="919">
      <c r="A919" t="n">
        <v>67</v>
      </c>
      <c r="B919" t="n">
        <v>135</v>
      </c>
      <c r="C919" t="inlineStr">
        <is>
          <t xml:space="preserve">CONCLUIDO	</t>
        </is>
      </c>
      <c r="D919" t="n">
        <v>12.1667</v>
      </c>
      <c r="E919" t="n">
        <v>8.220000000000001</v>
      </c>
      <c r="F919" t="n">
        <v>5.11</v>
      </c>
      <c r="G919" t="n">
        <v>61.36</v>
      </c>
      <c r="H919" t="n">
        <v>1.07</v>
      </c>
      <c r="I919" t="n">
        <v>5</v>
      </c>
      <c r="J919" t="n">
        <v>296.27</v>
      </c>
      <c r="K919" t="n">
        <v>59.89</v>
      </c>
      <c r="L919" t="n">
        <v>17.75</v>
      </c>
      <c r="M919" t="n">
        <v>3</v>
      </c>
      <c r="N919" t="n">
        <v>83.63</v>
      </c>
      <c r="O919" t="n">
        <v>36774.22</v>
      </c>
      <c r="P919" t="n">
        <v>79.84</v>
      </c>
      <c r="Q919" t="n">
        <v>202.81</v>
      </c>
      <c r="R919" t="n">
        <v>19.96</v>
      </c>
      <c r="S919" t="n">
        <v>13.89</v>
      </c>
      <c r="T919" t="n">
        <v>1353.07</v>
      </c>
      <c r="U919" t="n">
        <v>0.7</v>
      </c>
      <c r="V919" t="n">
        <v>0.76</v>
      </c>
      <c r="W919" t="n">
        <v>0.65</v>
      </c>
      <c r="X919" t="n">
        <v>0.08</v>
      </c>
      <c r="Y919" t="n">
        <v>1</v>
      </c>
      <c r="Z919" t="n">
        <v>10</v>
      </c>
    </row>
    <row r="920">
      <c r="A920" t="n">
        <v>68</v>
      </c>
      <c r="B920" t="n">
        <v>135</v>
      </c>
      <c r="C920" t="inlineStr">
        <is>
          <t xml:space="preserve">CONCLUIDO	</t>
        </is>
      </c>
      <c r="D920" t="n">
        <v>12.1679</v>
      </c>
      <c r="E920" t="n">
        <v>8.220000000000001</v>
      </c>
      <c r="F920" t="n">
        <v>5.11</v>
      </c>
      <c r="G920" t="n">
        <v>61.35</v>
      </c>
      <c r="H920" t="n">
        <v>1.08</v>
      </c>
      <c r="I920" t="n">
        <v>5</v>
      </c>
      <c r="J920" t="n">
        <v>296.79</v>
      </c>
      <c r="K920" t="n">
        <v>59.89</v>
      </c>
      <c r="L920" t="n">
        <v>18</v>
      </c>
      <c r="M920" t="n">
        <v>3</v>
      </c>
      <c r="N920" t="n">
        <v>83.90000000000001</v>
      </c>
      <c r="O920" t="n">
        <v>36838.32</v>
      </c>
      <c r="P920" t="n">
        <v>79.66</v>
      </c>
      <c r="Q920" t="n">
        <v>202.81</v>
      </c>
      <c r="R920" t="n">
        <v>19.95</v>
      </c>
      <c r="S920" t="n">
        <v>13.89</v>
      </c>
      <c r="T920" t="n">
        <v>1348.22</v>
      </c>
      <c r="U920" t="n">
        <v>0.7</v>
      </c>
      <c r="V920" t="n">
        <v>0.76</v>
      </c>
      <c r="W920" t="n">
        <v>0.64</v>
      </c>
      <c r="X920" t="n">
        <v>0.07000000000000001</v>
      </c>
      <c r="Y920" t="n">
        <v>1</v>
      </c>
      <c r="Z920" t="n">
        <v>10</v>
      </c>
    </row>
    <row r="921">
      <c r="A921" t="n">
        <v>69</v>
      </c>
      <c r="B921" t="n">
        <v>135</v>
      </c>
      <c r="C921" t="inlineStr">
        <is>
          <t xml:space="preserve">CONCLUIDO	</t>
        </is>
      </c>
      <c r="D921" t="n">
        <v>12.1552</v>
      </c>
      <c r="E921" t="n">
        <v>8.23</v>
      </c>
      <c r="F921" t="n">
        <v>5.12</v>
      </c>
      <c r="G921" t="n">
        <v>61.45</v>
      </c>
      <c r="H921" t="n">
        <v>1.09</v>
      </c>
      <c r="I921" t="n">
        <v>5</v>
      </c>
      <c r="J921" t="n">
        <v>297.31</v>
      </c>
      <c r="K921" t="n">
        <v>59.89</v>
      </c>
      <c r="L921" t="n">
        <v>18.25</v>
      </c>
      <c r="M921" t="n">
        <v>3</v>
      </c>
      <c r="N921" t="n">
        <v>84.17</v>
      </c>
      <c r="O921" t="n">
        <v>36902.52</v>
      </c>
      <c r="P921" t="n">
        <v>79.73999999999999</v>
      </c>
      <c r="Q921" t="n">
        <v>202.81</v>
      </c>
      <c r="R921" t="n">
        <v>20.17</v>
      </c>
      <c r="S921" t="n">
        <v>13.89</v>
      </c>
      <c r="T921" t="n">
        <v>1461.77</v>
      </c>
      <c r="U921" t="n">
        <v>0.6899999999999999</v>
      </c>
      <c r="V921" t="n">
        <v>0.76</v>
      </c>
      <c r="W921" t="n">
        <v>0.65</v>
      </c>
      <c r="X921" t="n">
        <v>0.08</v>
      </c>
      <c r="Y921" t="n">
        <v>1</v>
      </c>
      <c r="Z921" t="n">
        <v>10</v>
      </c>
    </row>
    <row r="922">
      <c r="A922" t="n">
        <v>70</v>
      </c>
      <c r="B922" t="n">
        <v>135</v>
      </c>
      <c r="C922" t="inlineStr">
        <is>
          <t xml:space="preserve">CONCLUIDO	</t>
        </is>
      </c>
      <c r="D922" t="n">
        <v>12.1556</v>
      </c>
      <c r="E922" t="n">
        <v>8.23</v>
      </c>
      <c r="F922" t="n">
        <v>5.12</v>
      </c>
      <c r="G922" t="n">
        <v>61.45</v>
      </c>
      <c r="H922" t="n">
        <v>1.11</v>
      </c>
      <c r="I922" t="n">
        <v>5</v>
      </c>
      <c r="J922" t="n">
        <v>297.83</v>
      </c>
      <c r="K922" t="n">
        <v>59.89</v>
      </c>
      <c r="L922" t="n">
        <v>18.5</v>
      </c>
      <c r="M922" t="n">
        <v>3</v>
      </c>
      <c r="N922" t="n">
        <v>84.45</v>
      </c>
      <c r="O922" t="n">
        <v>36966.84</v>
      </c>
      <c r="P922" t="n">
        <v>79.69</v>
      </c>
      <c r="Q922" t="n">
        <v>202.81</v>
      </c>
      <c r="R922" t="n">
        <v>20.28</v>
      </c>
      <c r="S922" t="n">
        <v>13.89</v>
      </c>
      <c r="T922" t="n">
        <v>1515.62</v>
      </c>
      <c r="U922" t="n">
        <v>0.68</v>
      </c>
      <c r="V922" t="n">
        <v>0.76</v>
      </c>
      <c r="W922" t="n">
        <v>0.64</v>
      </c>
      <c r="X922" t="n">
        <v>0.08</v>
      </c>
      <c r="Y922" t="n">
        <v>1</v>
      </c>
      <c r="Z922" t="n">
        <v>10</v>
      </c>
    </row>
    <row r="923">
      <c r="A923" t="n">
        <v>71</v>
      </c>
      <c r="B923" t="n">
        <v>135</v>
      </c>
      <c r="C923" t="inlineStr">
        <is>
          <t xml:space="preserve">CONCLUIDO	</t>
        </is>
      </c>
      <c r="D923" t="n">
        <v>12.1564</v>
      </c>
      <c r="E923" t="n">
        <v>8.23</v>
      </c>
      <c r="F923" t="n">
        <v>5.12</v>
      </c>
      <c r="G923" t="n">
        <v>61.44</v>
      </c>
      <c r="H923" t="n">
        <v>1.12</v>
      </c>
      <c r="I923" t="n">
        <v>5</v>
      </c>
      <c r="J923" t="n">
        <v>298.35</v>
      </c>
      <c r="K923" t="n">
        <v>59.89</v>
      </c>
      <c r="L923" t="n">
        <v>18.75</v>
      </c>
      <c r="M923" t="n">
        <v>3</v>
      </c>
      <c r="N923" t="n">
        <v>84.72</v>
      </c>
      <c r="O923" t="n">
        <v>37031.27</v>
      </c>
      <c r="P923" t="n">
        <v>79.31</v>
      </c>
      <c r="Q923" t="n">
        <v>202.81</v>
      </c>
      <c r="R923" t="n">
        <v>20.16</v>
      </c>
      <c r="S923" t="n">
        <v>13.89</v>
      </c>
      <c r="T923" t="n">
        <v>1453.78</v>
      </c>
      <c r="U923" t="n">
        <v>0.6899999999999999</v>
      </c>
      <c r="V923" t="n">
        <v>0.76</v>
      </c>
      <c r="W923" t="n">
        <v>0.65</v>
      </c>
      <c r="X923" t="n">
        <v>0.08</v>
      </c>
      <c r="Y923" t="n">
        <v>1</v>
      </c>
      <c r="Z923" t="n">
        <v>10</v>
      </c>
    </row>
    <row r="924">
      <c r="A924" t="n">
        <v>72</v>
      </c>
      <c r="B924" t="n">
        <v>135</v>
      </c>
      <c r="C924" t="inlineStr">
        <is>
          <t xml:space="preserve">CONCLUIDO	</t>
        </is>
      </c>
      <c r="D924" t="n">
        <v>12.2662</v>
      </c>
      <c r="E924" t="n">
        <v>8.15</v>
      </c>
      <c r="F924" t="n">
        <v>5.1</v>
      </c>
      <c r="G924" t="n">
        <v>76.45999999999999</v>
      </c>
      <c r="H924" t="n">
        <v>1.13</v>
      </c>
      <c r="I924" t="n">
        <v>4</v>
      </c>
      <c r="J924" t="n">
        <v>298.88</v>
      </c>
      <c r="K924" t="n">
        <v>59.89</v>
      </c>
      <c r="L924" t="n">
        <v>19</v>
      </c>
      <c r="M924" t="n">
        <v>2</v>
      </c>
      <c r="N924" t="n">
        <v>84.98999999999999</v>
      </c>
      <c r="O924" t="n">
        <v>37095.82</v>
      </c>
      <c r="P924" t="n">
        <v>78.87</v>
      </c>
      <c r="Q924" t="n">
        <v>202.81</v>
      </c>
      <c r="R924" t="n">
        <v>19.34</v>
      </c>
      <c r="S924" t="n">
        <v>13.89</v>
      </c>
      <c r="T924" t="n">
        <v>1048.2</v>
      </c>
      <c r="U924" t="n">
        <v>0.72</v>
      </c>
      <c r="V924" t="n">
        <v>0.76</v>
      </c>
      <c r="W924" t="n">
        <v>0.65</v>
      </c>
      <c r="X924" t="n">
        <v>0.06</v>
      </c>
      <c r="Y924" t="n">
        <v>1</v>
      </c>
      <c r="Z924" t="n">
        <v>10</v>
      </c>
    </row>
    <row r="925">
      <c r="A925" t="n">
        <v>73</v>
      </c>
      <c r="B925" t="n">
        <v>135</v>
      </c>
      <c r="C925" t="inlineStr">
        <is>
          <t xml:space="preserve">CONCLUIDO	</t>
        </is>
      </c>
      <c r="D925" t="n">
        <v>12.2649</v>
      </c>
      <c r="E925" t="n">
        <v>8.15</v>
      </c>
      <c r="F925" t="n">
        <v>5.1</v>
      </c>
      <c r="G925" t="n">
        <v>76.47</v>
      </c>
      <c r="H925" t="n">
        <v>1.15</v>
      </c>
      <c r="I925" t="n">
        <v>4</v>
      </c>
      <c r="J925" t="n">
        <v>299.4</v>
      </c>
      <c r="K925" t="n">
        <v>59.89</v>
      </c>
      <c r="L925" t="n">
        <v>19.25</v>
      </c>
      <c r="M925" t="n">
        <v>2</v>
      </c>
      <c r="N925" t="n">
        <v>85.27</v>
      </c>
      <c r="O925" t="n">
        <v>37160.49</v>
      </c>
      <c r="P925" t="n">
        <v>78.92</v>
      </c>
      <c r="Q925" t="n">
        <v>202.82</v>
      </c>
      <c r="R925" t="n">
        <v>19.43</v>
      </c>
      <c r="S925" t="n">
        <v>13.89</v>
      </c>
      <c r="T925" t="n">
        <v>1097.17</v>
      </c>
      <c r="U925" t="n">
        <v>0.71</v>
      </c>
      <c r="V925" t="n">
        <v>0.76</v>
      </c>
      <c r="W925" t="n">
        <v>0.65</v>
      </c>
      <c r="X925" t="n">
        <v>0.06</v>
      </c>
      <c r="Y925" t="n">
        <v>1</v>
      </c>
      <c r="Z925" t="n">
        <v>10</v>
      </c>
    </row>
    <row r="926">
      <c r="A926" t="n">
        <v>74</v>
      </c>
      <c r="B926" t="n">
        <v>135</v>
      </c>
      <c r="C926" t="inlineStr">
        <is>
          <t xml:space="preserve">CONCLUIDO	</t>
        </is>
      </c>
      <c r="D926" t="n">
        <v>12.2637</v>
      </c>
      <c r="E926" t="n">
        <v>8.15</v>
      </c>
      <c r="F926" t="n">
        <v>5.1</v>
      </c>
      <c r="G926" t="n">
        <v>76.48</v>
      </c>
      <c r="H926" t="n">
        <v>1.16</v>
      </c>
      <c r="I926" t="n">
        <v>4</v>
      </c>
      <c r="J926" t="n">
        <v>299.93</v>
      </c>
      <c r="K926" t="n">
        <v>59.89</v>
      </c>
      <c r="L926" t="n">
        <v>19.5</v>
      </c>
      <c r="M926" t="n">
        <v>2</v>
      </c>
      <c r="N926" t="n">
        <v>85.54000000000001</v>
      </c>
      <c r="O926" t="n">
        <v>37225.39</v>
      </c>
      <c r="P926" t="n">
        <v>79.08</v>
      </c>
      <c r="Q926" t="n">
        <v>202.81</v>
      </c>
      <c r="R926" t="n">
        <v>19.59</v>
      </c>
      <c r="S926" t="n">
        <v>13.89</v>
      </c>
      <c r="T926" t="n">
        <v>1174.09</v>
      </c>
      <c r="U926" t="n">
        <v>0.71</v>
      </c>
      <c r="V926" t="n">
        <v>0.76</v>
      </c>
      <c r="W926" t="n">
        <v>0.64</v>
      </c>
      <c r="X926" t="n">
        <v>0.06</v>
      </c>
      <c r="Y926" t="n">
        <v>1</v>
      </c>
      <c r="Z926" t="n">
        <v>10</v>
      </c>
    </row>
    <row r="927">
      <c r="A927" t="n">
        <v>75</v>
      </c>
      <c r="B927" t="n">
        <v>135</v>
      </c>
      <c r="C927" t="inlineStr">
        <is>
          <t xml:space="preserve">CONCLUIDO	</t>
        </is>
      </c>
      <c r="D927" t="n">
        <v>12.2674</v>
      </c>
      <c r="E927" t="n">
        <v>8.15</v>
      </c>
      <c r="F927" t="n">
        <v>5.1</v>
      </c>
      <c r="G927" t="n">
        <v>76.45</v>
      </c>
      <c r="H927" t="n">
        <v>1.17</v>
      </c>
      <c r="I927" t="n">
        <v>4</v>
      </c>
      <c r="J927" t="n">
        <v>300.45</v>
      </c>
      <c r="K927" t="n">
        <v>59.89</v>
      </c>
      <c r="L927" t="n">
        <v>19.75</v>
      </c>
      <c r="M927" t="n">
        <v>2</v>
      </c>
      <c r="N927" t="n">
        <v>85.81999999999999</v>
      </c>
      <c r="O927" t="n">
        <v>37290.29</v>
      </c>
      <c r="P927" t="n">
        <v>79.3</v>
      </c>
      <c r="Q927" t="n">
        <v>202.81</v>
      </c>
      <c r="R927" t="n">
        <v>19.43</v>
      </c>
      <c r="S927" t="n">
        <v>13.89</v>
      </c>
      <c r="T927" t="n">
        <v>1095.99</v>
      </c>
      <c r="U927" t="n">
        <v>0.71</v>
      </c>
      <c r="V927" t="n">
        <v>0.76</v>
      </c>
      <c r="W927" t="n">
        <v>0.64</v>
      </c>
      <c r="X927" t="n">
        <v>0.06</v>
      </c>
      <c r="Y927" t="n">
        <v>1</v>
      </c>
      <c r="Z927" t="n">
        <v>10</v>
      </c>
    </row>
    <row r="928">
      <c r="A928" t="n">
        <v>76</v>
      </c>
      <c r="B928" t="n">
        <v>135</v>
      </c>
      <c r="C928" t="inlineStr">
        <is>
          <t xml:space="preserve">CONCLUIDO	</t>
        </is>
      </c>
      <c r="D928" t="n">
        <v>12.2616</v>
      </c>
      <c r="E928" t="n">
        <v>8.16</v>
      </c>
      <c r="F928" t="n">
        <v>5.1</v>
      </c>
      <c r="G928" t="n">
        <v>76.5</v>
      </c>
      <c r="H928" t="n">
        <v>1.18</v>
      </c>
      <c r="I928" t="n">
        <v>4</v>
      </c>
      <c r="J928" t="n">
        <v>300.98</v>
      </c>
      <c r="K928" t="n">
        <v>59.89</v>
      </c>
      <c r="L928" t="n">
        <v>20</v>
      </c>
      <c r="M928" t="n">
        <v>2</v>
      </c>
      <c r="N928" t="n">
        <v>86.09</v>
      </c>
      <c r="O928" t="n">
        <v>37355.31</v>
      </c>
      <c r="P928" t="n">
        <v>79.40000000000001</v>
      </c>
      <c r="Q928" t="n">
        <v>202.83</v>
      </c>
      <c r="R928" t="n">
        <v>19.55</v>
      </c>
      <c r="S928" t="n">
        <v>13.89</v>
      </c>
      <c r="T928" t="n">
        <v>1155.39</v>
      </c>
      <c r="U928" t="n">
        <v>0.71</v>
      </c>
      <c r="V928" t="n">
        <v>0.76</v>
      </c>
      <c r="W928" t="n">
        <v>0.64</v>
      </c>
      <c r="X928" t="n">
        <v>0.06</v>
      </c>
      <c r="Y928" t="n">
        <v>1</v>
      </c>
      <c r="Z928" t="n">
        <v>10</v>
      </c>
    </row>
    <row r="929">
      <c r="A929" t="n">
        <v>77</v>
      </c>
      <c r="B929" t="n">
        <v>135</v>
      </c>
      <c r="C929" t="inlineStr">
        <is>
          <t xml:space="preserve">CONCLUIDO	</t>
        </is>
      </c>
      <c r="D929" t="n">
        <v>12.2587</v>
      </c>
      <c r="E929" t="n">
        <v>8.16</v>
      </c>
      <c r="F929" t="n">
        <v>5.1</v>
      </c>
      <c r="G929" t="n">
        <v>76.53</v>
      </c>
      <c r="H929" t="n">
        <v>1.2</v>
      </c>
      <c r="I929" t="n">
        <v>4</v>
      </c>
      <c r="J929" t="n">
        <v>301.51</v>
      </c>
      <c r="K929" t="n">
        <v>59.89</v>
      </c>
      <c r="L929" t="n">
        <v>20.25</v>
      </c>
      <c r="M929" t="n">
        <v>2</v>
      </c>
      <c r="N929" t="n">
        <v>86.37</v>
      </c>
      <c r="O929" t="n">
        <v>37420.44</v>
      </c>
      <c r="P929" t="n">
        <v>79.56</v>
      </c>
      <c r="Q929" t="n">
        <v>202.82</v>
      </c>
      <c r="R929" t="n">
        <v>19.64</v>
      </c>
      <c r="S929" t="n">
        <v>13.89</v>
      </c>
      <c r="T929" t="n">
        <v>1200.27</v>
      </c>
      <c r="U929" t="n">
        <v>0.71</v>
      </c>
      <c r="V929" t="n">
        <v>0.76</v>
      </c>
      <c r="W929" t="n">
        <v>0.64</v>
      </c>
      <c r="X929" t="n">
        <v>0.06</v>
      </c>
      <c r="Y929" t="n">
        <v>1</v>
      </c>
      <c r="Z929" t="n">
        <v>10</v>
      </c>
    </row>
    <row r="930">
      <c r="A930" t="n">
        <v>78</v>
      </c>
      <c r="B930" t="n">
        <v>135</v>
      </c>
      <c r="C930" t="inlineStr">
        <is>
          <t xml:space="preserve">CONCLUIDO	</t>
        </is>
      </c>
      <c r="D930" t="n">
        <v>12.2607</v>
      </c>
      <c r="E930" t="n">
        <v>8.16</v>
      </c>
      <c r="F930" t="n">
        <v>5.1</v>
      </c>
      <c r="G930" t="n">
        <v>76.51000000000001</v>
      </c>
      <c r="H930" t="n">
        <v>1.21</v>
      </c>
      <c r="I930" t="n">
        <v>4</v>
      </c>
      <c r="J930" t="n">
        <v>302.04</v>
      </c>
      <c r="K930" t="n">
        <v>59.89</v>
      </c>
      <c r="L930" t="n">
        <v>20.5</v>
      </c>
      <c r="M930" t="n">
        <v>2</v>
      </c>
      <c r="N930" t="n">
        <v>86.65000000000001</v>
      </c>
      <c r="O930" t="n">
        <v>37485.7</v>
      </c>
      <c r="P930" t="n">
        <v>79.52</v>
      </c>
      <c r="Q930" t="n">
        <v>202.81</v>
      </c>
      <c r="R930" t="n">
        <v>19.58</v>
      </c>
      <c r="S930" t="n">
        <v>13.89</v>
      </c>
      <c r="T930" t="n">
        <v>1168.41</v>
      </c>
      <c r="U930" t="n">
        <v>0.71</v>
      </c>
      <c r="V930" t="n">
        <v>0.76</v>
      </c>
      <c r="W930" t="n">
        <v>0.64</v>
      </c>
      <c r="X930" t="n">
        <v>0.06</v>
      </c>
      <c r="Y930" t="n">
        <v>1</v>
      </c>
      <c r="Z930" t="n">
        <v>10</v>
      </c>
    </row>
    <row r="931">
      <c r="A931" t="n">
        <v>79</v>
      </c>
      <c r="B931" t="n">
        <v>135</v>
      </c>
      <c r="C931" t="inlineStr">
        <is>
          <t xml:space="preserve">CONCLUIDO	</t>
        </is>
      </c>
      <c r="D931" t="n">
        <v>12.2587</v>
      </c>
      <c r="E931" t="n">
        <v>8.16</v>
      </c>
      <c r="F931" t="n">
        <v>5.1</v>
      </c>
      <c r="G931" t="n">
        <v>76.53</v>
      </c>
      <c r="H931" t="n">
        <v>1.22</v>
      </c>
      <c r="I931" t="n">
        <v>4</v>
      </c>
      <c r="J931" t="n">
        <v>302.57</v>
      </c>
      <c r="K931" t="n">
        <v>59.89</v>
      </c>
      <c r="L931" t="n">
        <v>20.75</v>
      </c>
      <c r="M931" t="n">
        <v>2</v>
      </c>
      <c r="N931" t="n">
        <v>86.93000000000001</v>
      </c>
      <c r="O931" t="n">
        <v>37551.07</v>
      </c>
      <c r="P931" t="n">
        <v>79.47</v>
      </c>
      <c r="Q931" t="n">
        <v>202.81</v>
      </c>
      <c r="R931" t="n">
        <v>19.69</v>
      </c>
      <c r="S931" t="n">
        <v>13.89</v>
      </c>
      <c r="T931" t="n">
        <v>1227</v>
      </c>
      <c r="U931" t="n">
        <v>0.71</v>
      </c>
      <c r="V931" t="n">
        <v>0.76</v>
      </c>
      <c r="W931" t="n">
        <v>0.64</v>
      </c>
      <c r="X931" t="n">
        <v>0.06</v>
      </c>
      <c r="Y931" t="n">
        <v>1</v>
      </c>
      <c r="Z931" t="n">
        <v>10</v>
      </c>
    </row>
    <row r="932">
      <c r="A932" t="n">
        <v>80</v>
      </c>
      <c r="B932" t="n">
        <v>135</v>
      </c>
      <c r="C932" t="inlineStr">
        <is>
          <t xml:space="preserve">CONCLUIDO	</t>
        </is>
      </c>
      <c r="D932" t="n">
        <v>12.2624</v>
      </c>
      <c r="E932" t="n">
        <v>8.15</v>
      </c>
      <c r="F932" t="n">
        <v>5.1</v>
      </c>
      <c r="G932" t="n">
        <v>76.5</v>
      </c>
      <c r="H932" t="n">
        <v>1.23</v>
      </c>
      <c r="I932" t="n">
        <v>4</v>
      </c>
      <c r="J932" t="n">
        <v>303.1</v>
      </c>
      <c r="K932" t="n">
        <v>59.89</v>
      </c>
      <c r="L932" t="n">
        <v>21</v>
      </c>
      <c r="M932" t="n">
        <v>2</v>
      </c>
      <c r="N932" t="n">
        <v>87.20999999999999</v>
      </c>
      <c r="O932" t="n">
        <v>37616.56</v>
      </c>
      <c r="P932" t="n">
        <v>79.31</v>
      </c>
      <c r="Q932" t="n">
        <v>202.81</v>
      </c>
      <c r="R932" t="n">
        <v>19.59</v>
      </c>
      <c r="S932" t="n">
        <v>13.89</v>
      </c>
      <c r="T932" t="n">
        <v>1173.87</v>
      </c>
      <c r="U932" t="n">
        <v>0.71</v>
      </c>
      <c r="V932" t="n">
        <v>0.76</v>
      </c>
      <c r="W932" t="n">
        <v>0.64</v>
      </c>
      <c r="X932" t="n">
        <v>0.06</v>
      </c>
      <c r="Y932" t="n">
        <v>1</v>
      </c>
      <c r="Z932" t="n">
        <v>10</v>
      </c>
    </row>
    <row r="933">
      <c r="A933" t="n">
        <v>81</v>
      </c>
      <c r="B933" t="n">
        <v>135</v>
      </c>
      <c r="C933" t="inlineStr">
        <is>
          <t xml:space="preserve">CONCLUIDO	</t>
        </is>
      </c>
      <c r="D933" t="n">
        <v>12.2699</v>
      </c>
      <c r="E933" t="n">
        <v>8.15</v>
      </c>
      <c r="F933" t="n">
        <v>5.09</v>
      </c>
      <c r="G933" t="n">
        <v>76.42</v>
      </c>
      <c r="H933" t="n">
        <v>1.25</v>
      </c>
      <c r="I933" t="n">
        <v>4</v>
      </c>
      <c r="J933" t="n">
        <v>303.63</v>
      </c>
      <c r="K933" t="n">
        <v>59.89</v>
      </c>
      <c r="L933" t="n">
        <v>21.25</v>
      </c>
      <c r="M933" t="n">
        <v>2</v>
      </c>
      <c r="N933" t="n">
        <v>87.48999999999999</v>
      </c>
      <c r="O933" t="n">
        <v>37682.17</v>
      </c>
      <c r="P933" t="n">
        <v>79.37</v>
      </c>
      <c r="Q933" t="n">
        <v>202.81</v>
      </c>
      <c r="R933" t="n">
        <v>19.35</v>
      </c>
      <c r="S933" t="n">
        <v>13.89</v>
      </c>
      <c r="T933" t="n">
        <v>1054.38</v>
      </c>
      <c r="U933" t="n">
        <v>0.72</v>
      </c>
      <c r="V933" t="n">
        <v>0.76</v>
      </c>
      <c r="W933" t="n">
        <v>0.64</v>
      </c>
      <c r="X933" t="n">
        <v>0.06</v>
      </c>
      <c r="Y933" t="n">
        <v>1</v>
      </c>
      <c r="Z933" t="n">
        <v>10</v>
      </c>
    </row>
    <row r="934">
      <c r="A934" t="n">
        <v>82</v>
      </c>
      <c r="B934" t="n">
        <v>135</v>
      </c>
      <c r="C934" t="inlineStr">
        <is>
          <t xml:space="preserve">CONCLUIDO	</t>
        </is>
      </c>
      <c r="D934" t="n">
        <v>12.2616</v>
      </c>
      <c r="E934" t="n">
        <v>8.16</v>
      </c>
      <c r="F934" t="n">
        <v>5.1</v>
      </c>
      <c r="G934" t="n">
        <v>76.5</v>
      </c>
      <c r="H934" t="n">
        <v>1.26</v>
      </c>
      <c r="I934" t="n">
        <v>4</v>
      </c>
      <c r="J934" t="n">
        <v>304.16</v>
      </c>
      <c r="K934" t="n">
        <v>59.89</v>
      </c>
      <c r="L934" t="n">
        <v>21.5</v>
      </c>
      <c r="M934" t="n">
        <v>2</v>
      </c>
      <c r="N934" t="n">
        <v>87.78</v>
      </c>
      <c r="O934" t="n">
        <v>37747.91</v>
      </c>
      <c r="P934" t="n">
        <v>79.33</v>
      </c>
      <c r="Q934" t="n">
        <v>202.81</v>
      </c>
      <c r="R934" t="n">
        <v>19.51</v>
      </c>
      <c r="S934" t="n">
        <v>13.89</v>
      </c>
      <c r="T934" t="n">
        <v>1135.99</v>
      </c>
      <c r="U934" t="n">
        <v>0.71</v>
      </c>
      <c r="V934" t="n">
        <v>0.76</v>
      </c>
      <c r="W934" t="n">
        <v>0.65</v>
      </c>
      <c r="X934" t="n">
        <v>0.06</v>
      </c>
      <c r="Y934" t="n">
        <v>1</v>
      </c>
      <c r="Z934" t="n">
        <v>10</v>
      </c>
    </row>
    <row r="935">
      <c r="A935" t="n">
        <v>83</v>
      </c>
      <c r="B935" t="n">
        <v>135</v>
      </c>
      <c r="C935" t="inlineStr">
        <is>
          <t xml:space="preserve">CONCLUIDO	</t>
        </is>
      </c>
      <c r="D935" t="n">
        <v>12.2674</v>
      </c>
      <c r="E935" t="n">
        <v>8.15</v>
      </c>
      <c r="F935" t="n">
        <v>5.1</v>
      </c>
      <c r="G935" t="n">
        <v>76.45</v>
      </c>
      <c r="H935" t="n">
        <v>1.27</v>
      </c>
      <c r="I935" t="n">
        <v>4</v>
      </c>
      <c r="J935" t="n">
        <v>304.7</v>
      </c>
      <c r="K935" t="n">
        <v>59.89</v>
      </c>
      <c r="L935" t="n">
        <v>21.75</v>
      </c>
      <c r="M935" t="n">
        <v>2</v>
      </c>
      <c r="N935" t="n">
        <v>88.06</v>
      </c>
      <c r="O935" t="n">
        <v>37813.76</v>
      </c>
      <c r="P935" t="n">
        <v>79.12</v>
      </c>
      <c r="Q935" t="n">
        <v>202.81</v>
      </c>
      <c r="R935" t="n">
        <v>19.47</v>
      </c>
      <c r="S935" t="n">
        <v>13.89</v>
      </c>
      <c r="T935" t="n">
        <v>1117.05</v>
      </c>
      <c r="U935" t="n">
        <v>0.71</v>
      </c>
      <c r="V935" t="n">
        <v>0.76</v>
      </c>
      <c r="W935" t="n">
        <v>0.64</v>
      </c>
      <c r="X935" t="n">
        <v>0.06</v>
      </c>
      <c r="Y935" t="n">
        <v>1</v>
      </c>
      <c r="Z935" t="n">
        <v>10</v>
      </c>
    </row>
    <row r="936">
      <c r="A936" t="n">
        <v>84</v>
      </c>
      <c r="B936" t="n">
        <v>135</v>
      </c>
      <c r="C936" t="inlineStr">
        <is>
          <t xml:space="preserve">CONCLUIDO	</t>
        </is>
      </c>
      <c r="D936" t="n">
        <v>12.2633</v>
      </c>
      <c r="E936" t="n">
        <v>8.15</v>
      </c>
      <c r="F936" t="n">
        <v>5.1</v>
      </c>
      <c r="G936" t="n">
        <v>76.48999999999999</v>
      </c>
      <c r="H936" t="n">
        <v>1.28</v>
      </c>
      <c r="I936" t="n">
        <v>4</v>
      </c>
      <c r="J936" t="n">
        <v>305.23</v>
      </c>
      <c r="K936" t="n">
        <v>59.89</v>
      </c>
      <c r="L936" t="n">
        <v>22</v>
      </c>
      <c r="M936" t="n">
        <v>2</v>
      </c>
      <c r="N936" t="n">
        <v>88.34999999999999</v>
      </c>
      <c r="O936" t="n">
        <v>37879.74</v>
      </c>
      <c r="P936" t="n">
        <v>79.09</v>
      </c>
      <c r="Q936" t="n">
        <v>202.81</v>
      </c>
      <c r="R936" t="n">
        <v>19.51</v>
      </c>
      <c r="S936" t="n">
        <v>13.89</v>
      </c>
      <c r="T936" t="n">
        <v>1133.2</v>
      </c>
      <c r="U936" t="n">
        <v>0.71</v>
      </c>
      <c r="V936" t="n">
        <v>0.76</v>
      </c>
      <c r="W936" t="n">
        <v>0.64</v>
      </c>
      <c r="X936" t="n">
        <v>0.06</v>
      </c>
      <c r="Y936" t="n">
        <v>1</v>
      </c>
      <c r="Z936" t="n">
        <v>10</v>
      </c>
    </row>
    <row r="937">
      <c r="A937" t="n">
        <v>85</v>
      </c>
      <c r="B937" t="n">
        <v>135</v>
      </c>
      <c r="C937" t="inlineStr">
        <is>
          <t xml:space="preserve">CONCLUIDO	</t>
        </is>
      </c>
      <c r="D937" t="n">
        <v>12.2716</v>
      </c>
      <c r="E937" t="n">
        <v>8.15</v>
      </c>
      <c r="F937" t="n">
        <v>5.09</v>
      </c>
      <c r="G937" t="n">
        <v>76.40000000000001</v>
      </c>
      <c r="H937" t="n">
        <v>1.3</v>
      </c>
      <c r="I937" t="n">
        <v>4</v>
      </c>
      <c r="J937" t="n">
        <v>305.77</v>
      </c>
      <c r="K937" t="n">
        <v>59.89</v>
      </c>
      <c r="L937" t="n">
        <v>22.25</v>
      </c>
      <c r="M937" t="n">
        <v>2</v>
      </c>
      <c r="N937" t="n">
        <v>88.63</v>
      </c>
      <c r="O937" t="n">
        <v>37945.85</v>
      </c>
      <c r="P937" t="n">
        <v>78.83</v>
      </c>
      <c r="Q937" t="n">
        <v>202.81</v>
      </c>
      <c r="R937" t="n">
        <v>19.36</v>
      </c>
      <c r="S937" t="n">
        <v>13.89</v>
      </c>
      <c r="T937" t="n">
        <v>1057.82</v>
      </c>
      <c r="U937" t="n">
        <v>0.72</v>
      </c>
      <c r="V937" t="n">
        <v>0.76</v>
      </c>
      <c r="W937" t="n">
        <v>0.64</v>
      </c>
      <c r="X937" t="n">
        <v>0.06</v>
      </c>
      <c r="Y937" t="n">
        <v>1</v>
      </c>
      <c r="Z937" t="n">
        <v>10</v>
      </c>
    </row>
    <row r="938">
      <c r="A938" t="n">
        <v>86</v>
      </c>
      <c r="B938" t="n">
        <v>135</v>
      </c>
      <c r="C938" t="inlineStr">
        <is>
          <t xml:space="preserve">CONCLUIDO	</t>
        </is>
      </c>
      <c r="D938" t="n">
        <v>12.2658</v>
      </c>
      <c r="E938" t="n">
        <v>8.15</v>
      </c>
      <c r="F938" t="n">
        <v>5.1</v>
      </c>
      <c r="G938" t="n">
        <v>76.45999999999999</v>
      </c>
      <c r="H938" t="n">
        <v>1.31</v>
      </c>
      <c r="I938" t="n">
        <v>4</v>
      </c>
      <c r="J938" t="n">
        <v>306.31</v>
      </c>
      <c r="K938" t="n">
        <v>59.89</v>
      </c>
      <c r="L938" t="n">
        <v>22.5</v>
      </c>
      <c r="M938" t="n">
        <v>2</v>
      </c>
      <c r="N938" t="n">
        <v>88.92</v>
      </c>
      <c r="O938" t="n">
        <v>38012.07</v>
      </c>
      <c r="P938" t="n">
        <v>78.75</v>
      </c>
      <c r="Q938" t="n">
        <v>202.82</v>
      </c>
      <c r="R938" t="n">
        <v>19.41</v>
      </c>
      <c r="S938" t="n">
        <v>13.89</v>
      </c>
      <c r="T938" t="n">
        <v>1087.05</v>
      </c>
      <c r="U938" t="n">
        <v>0.72</v>
      </c>
      <c r="V938" t="n">
        <v>0.76</v>
      </c>
      <c r="W938" t="n">
        <v>0.65</v>
      </c>
      <c r="X938" t="n">
        <v>0.06</v>
      </c>
      <c r="Y938" t="n">
        <v>1</v>
      </c>
      <c r="Z938" t="n">
        <v>10</v>
      </c>
    </row>
    <row r="939">
      <c r="A939" t="n">
        <v>87</v>
      </c>
      <c r="B939" t="n">
        <v>135</v>
      </c>
      <c r="C939" t="inlineStr">
        <is>
          <t xml:space="preserve">CONCLUIDO	</t>
        </is>
      </c>
      <c r="D939" t="n">
        <v>12.2733</v>
      </c>
      <c r="E939" t="n">
        <v>8.15</v>
      </c>
      <c r="F939" t="n">
        <v>5.09</v>
      </c>
      <c r="G939" t="n">
        <v>76.39</v>
      </c>
      <c r="H939" t="n">
        <v>1.32</v>
      </c>
      <c r="I939" t="n">
        <v>4</v>
      </c>
      <c r="J939" t="n">
        <v>306.84</v>
      </c>
      <c r="K939" t="n">
        <v>59.89</v>
      </c>
      <c r="L939" t="n">
        <v>22.75</v>
      </c>
      <c r="M939" t="n">
        <v>2</v>
      </c>
      <c r="N939" t="n">
        <v>89.20999999999999</v>
      </c>
      <c r="O939" t="n">
        <v>38078.42</v>
      </c>
      <c r="P939" t="n">
        <v>78.56999999999999</v>
      </c>
      <c r="Q939" t="n">
        <v>202.81</v>
      </c>
      <c r="R939" t="n">
        <v>19.36</v>
      </c>
      <c r="S939" t="n">
        <v>13.89</v>
      </c>
      <c r="T939" t="n">
        <v>1059.72</v>
      </c>
      <c r="U939" t="n">
        <v>0.72</v>
      </c>
      <c r="V939" t="n">
        <v>0.76</v>
      </c>
      <c r="W939" t="n">
        <v>0.64</v>
      </c>
      <c r="X939" t="n">
        <v>0.05</v>
      </c>
      <c r="Y939" t="n">
        <v>1</v>
      </c>
      <c r="Z939" t="n">
        <v>10</v>
      </c>
    </row>
    <row r="940">
      <c r="A940" t="n">
        <v>88</v>
      </c>
      <c r="B940" t="n">
        <v>135</v>
      </c>
      <c r="C940" t="inlineStr">
        <is>
          <t xml:space="preserve">CONCLUIDO	</t>
        </is>
      </c>
      <c r="D940" t="n">
        <v>12.275</v>
      </c>
      <c r="E940" t="n">
        <v>8.15</v>
      </c>
      <c r="F940" t="n">
        <v>5.09</v>
      </c>
      <c r="G940" t="n">
        <v>76.37</v>
      </c>
      <c r="H940" t="n">
        <v>1.33</v>
      </c>
      <c r="I940" t="n">
        <v>4</v>
      </c>
      <c r="J940" t="n">
        <v>307.38</v>
      </c>
      <c r="K940" t="n">
        <v>59.89</v>
      </c>
      <c r="L940" t="n">
        <v>23</v>
      </c>
      <c r="M940" t="n">
        <v>2</v>
      </c>
      <c r="N940" t="n">
        <v>89.5</v>
      </c>
      <c r="O940" t="n">
        <v>38144.9</v>
      </c>
      <c r="P940" t="n">
        <v>78.39</v>
      </c>
      <c r="Q940" t="n">
        <v>202.82</v>
      </c>
      <c r="R940" t="n">
        <v>19.27</v>
      </c>
      <c r="S940" t="n">
        <v>13.89</v>
      </c>
      <c r="T940" t="n">
        <v>1015.59</v>
      </c>
      <c r="U940" t="n">
        <v>0.72</v>
      </c>
      <c r="V940" t="n">
        <v>0.76</v>
      </c>
      <c r="W940" t="n">
        <v>0.64</v>
      </c>
      <c r="X940" t="n">
        <v>0.05</v>
      </c>
      <c r="Y940" t="n">
        <v>1</v>
      </c>
      <c r="Z940" t="n">
        <v>10</v>
      </c>
    </row>
    <row r="941">
      <c r="A941" t="n">
        <v>89</v>
      </c>
      <c r="B941" t="n">
        <v>135</v>
      </c>
      <c r="C941" t="inlineStr">
        <is>
          <t xml:space="preserve">CONCLUIDO	</t>
        </is>
      </c>
      <c r="D941" t="n">
        <v>12.2649</v>
      </c>
      <c r="E941" t="n">
        <v>8.15</v>
      </c>
      <c r="F941" t="n">
        <v>5.1</v>
      </c>
      <c r="G941" t="n">
        <v>76.47</v>
      </c>
      <c r="H941" t="n">
        <v>1.35</v>
      </c>
      <c r="I941" t="n">
        <v>4</v>
      </c>
      <c r="J941" t="n">
        <v>307.92</v>
      </c>
      <c r="K941" t="n">
        <v>59.89</v>
      </c>
      <c r="L941" t="n">
        <v>23.25</v>
      </c>
      <c r="M941" t="n">
        <v>2</v>
      </c>
      <c r="N941" t="n">
        <v>89.79000000000001</v>
      </c>
      <c r="O941" t="n">
        <v>38211.5</v>
      </c>
      <c r="P941" t="n">
        <v>78.36</v>
      </c>
      <c r="Q941" t="n">
        <v>202.81</v>
      </c>
      <c r="R941" t="n">
        <v>19.45</v>
      </c>
      <c r="S941" t="n">
        <v>13.89</v>
      </c>
      <c r="T941" t="n">
        <v>1107.01</v>
      </c>
      <c r="U941" t="n">
        <v>0.71</v>
      </c>
      <c r="V941" t="n">
        <v>0.76</v>
      </c>
      <c r="W941" t="n">
        <v>0.64</v>
      </c>
      <c r="X941" t="n">
        <v>0.06</v>
      </c>
      <c r="Y941" t="n">
        <v>1</v>
      </c>
      <c r="Z941" t="n">
        <v>10</v>
      </c>
    </row>
    <row r="942">
      <c r="A942" t="n">
        <v>90</v>
      </c>
      <c r="B942" t="n">
        <v>135</v>
      </c>
      <c r="C942" t="inlineStr">
        <is>
          <t xml:space="preserve">CONCLUIDO	</t>
        </is>
      </c>
      <c r="D942" t="n">
        <v>12.2733</v>
      </c>
      <c r="E942" t="n">
        <v>8.15</v>
      </c>
      <c r="F942" t="n">
        <v>5.09</v>
      </c>
      <c r="G942" t="n">
        <v>76.39</v>
      </c>
      <c r="H942" t="n">
        <v>1.36</v>
      </c>
      <c r="I942" t="n">
        <v>4</v>
      </c>
      <c r="J942" t="n">
        <v>308.46</v>
      </c>
      <c r="K942" t="n">
        <v>59.89</v>
      </c>
      <c r="L942" t="n">
        <v>23.5</v>
      </c>
      <c r="M942" t="n">
        <v>2</v>
      </c>
      <c r="N942" t="n">
        <v>90.08</v>
      </c>
      <c r="O942" t="n">
        <v>38278.23</v>
      </c>
      <c r="P942" t="n">
        <v>78.03</v>
      </c>
      <c r="Q942" t="n">
        <v>202.81</v>
      </c>
      <c r="R942" t="n">
        <v>19.39</v>
      </c>
      <c r="S942" t="n">
        <v>13.89</v>
      </c>
      <c r="T942" t="n">
        <v>1073.31</v>
      </c>
      <c r="U942" t="n">
        <v>0.72</v>
      </c>
      <c r="V942" t="n">
        <v>0.76</v>
      </c>
      <c r="W942" t="n">
        <v>0.64</v>
      </c>
      <c r="X942" t="n">
        <v>0.05</v>
      </c>
      <c r="Y942" t="n">
        <v>1</v>
      </c>
      <c r="Z942" t="n">
        <v>10</v>
      </c>
    </row>
    <row r="943">
      <c r="A943" t="n">
        <v>91</v>
      </c>
      <c r="B943" t="n">
        <v>135</v>
      </c>
      <c r="C943" t="inlineStr">
        <is>
          <t xml:space="preserve">CONCLUIDO	</t>
        </is>
      </c>
      <c r="D943" t="n">
        <v>12.28</v>
      </c>
      <c r="E943" t="n">
        <v>8.140000000000001</v>
      </c>
      <c r="F943" t="n">
        <v>5.09</v>
      </c>
      <c r="G943" t="n">
        <v>76.31999999999999</v>
      </c>
      <c r="H943" t="n">
        <v>1.37</v>
      </c>
      <c r="I943" t="n">
        <v>4</v>
      </c>
      <c r="J943" t="n">
        <v>309.01</v>
      </c>
      <c r="K943" t="n">
        <v>59.89</v>
      </c>
      <c r="L943" t="n">
        <v>23.75</v>
      </c>
      <c r="M943" t="n">
        <v>2</v>
      </c>
      <c r="N943" t="n">
        <v>90.37</v>
      </c>
      <c r="O943" t="n">
        <v>38345.09</v>
      </c>
      <c r="P943" t="n">
        <v>77.66</v>
      </c>
      <c r="Q943" t="n">
        <v>202.81</v>
      </c>
      <c r="R943" t="n">
        <v>19.21</v>
      </c>
      <c r="S943" t="n">
        <v>13.89</v>
      </c>
      <c r="T943" t="n">
        <v>986.14</v>
      </c>
      <c r="U943" t="n">
        <v>0.72</v>
      </c>
      <c r="V943" t="n">
        <v>0.76</v>
      </c>
      <c r="W943" t="n">
        <v>0.64</v>
      </c>
      <c r="X943" t="n">
        <v>0.05</v>
      </c>
      <c r="Y943" t="n">
        <v>1</v>
      </c>
      <c r="Z943" t="n">
        <v>10</v>
      </c>
    </row>
    <row r="944">
      <c r="A944" t="n">
        <v>92</v>
      </c>
      <c r="B944" t="n">
        <v>135</v>
      </c>
      <c r="C944" t="inlineStr">
        <is>
          <t xml:space="preserve">CONCLUIDO	</t>
        </is>
      </c>
      <c r="D944" t="n">
        <v>12.2829</v>
      </c>
      <c r="E944" t="n">
        <v>8.140000000000001</v>
      </c>
      <c r="F944" t="n">
        <v>5.09</v>
      </c>
      <c r="G944" t="n">
        <v>76.29000000000001</v>
      </c>
      <c r="H944" t="n">
        <v>1.38</v>
      </c>
      <c r="I944" t="n">
        <v>4</v>
      </c>
      <c r="J944" t="n">
        <v>309.55</v>
      </c>
      <c r="K944" t="n">
        <v>59.89</v>
      </c>
      <c r="L944" t="n">
        <v>24</v>
      </c>
      <c r="M944" t="n">
        <v>2</v>
      </c>
      <c r="N944" t="n">
        <v>90.66</v>
      </c>
      <c r="O944" t="n">
        <v>38412.07</v>
      </c>
      <c r="P944" t="n">
        <v>77.31</v>
      </c>
      <c r="Q944" t="n">
        <v>202.81</v>
      </c>
      <c r="R944" t="n">
        <v>19.11</v>
      </c>
      <c r="S944" t="n">
        <v>13.89</v>
      </c>
      <c r="T944" t="n">
        <v>935.17</v>
      </c>
      <c r="U944" t="n">
        <v>0.73</v>
      </c>
      <c r="V944" t="n">
        <v>0.76</v>
      </c>
      <c r="W944" t="n">
        <v>0.64</v>
      </c>
      <c r="X944" t="n">
        <v>0.05</v>
      </c>
      <c r="Y944" t="n">
        <v>1</v>
      </c>
      <c r="Z944" t="n">
        <v>10</v>
      </c>
    </row>
    <row r="945">
      <c r="A945" t="n">
        <v>93</v>
      </c>
      <c r="B945" t="n">
        <v>135</v>
      </c>
      <c r="C945" t="inlineStr">
        <is>
          <t xml:space="preserve">CONCLUIDO	</t>
        </is>
      </c>
      <c r="D945" t="n">
        <v>12.2808</v>
      </c>
      <c r="E945" t="n">
        <v>8.140000000000001</v>
      </c>
      <c r="F945" t="n">
        <v>5.09</v>
      </c>
      <c r="G945" t="n">
        <v>76.31</v>
      </c>
      <c r="H945" t="n">
        <v>1.39</v>
      </c>
      <c r="I945" t="n">
        <v>4</v>
      </c>
      <c r="J945" t="n">
        <v>310.09</v>
      </c>
      <c r="K945" t="n">
        <v>59.89</v>
      </c>
      <c r="L945" t="n">
        <v>24.25</v>
      </c>
      <c r="M945" t="n">
        <v>2</v>
      </c>
      <c r="N945" t="n">
        <v>90.95999999999999</v>
      </c>
      <c r="O945" t="n">
        <v>38479.19</v>
      </c>
      <c r="P945" t="n">
        <v>77.23999999999999</v>
      </c>
      <c r="Q945" t="n">
        <v>202.81</v>
      </c>
      <c r="R945" t="n">
        <v>19.19</v>
      </c>
      <c r="S945" t="n">
        <v>13.89</v>
      </c>
      <c r="T945" t="n">
        <v>976.26</v>
      </c>
      <c r="U945" t="n">
        <v>0.72</v>
      </c>
      <c r="V945" t="n">
        <v>0.76</v>
      </c>
      <c r="W945" t="n">
        <v>0.64</v>
      </c>
      <c r="X945" t="n">
        <v>0.05</v>
      </c>
      <c r="Y945" t="n">
        <v>1</v>
      </c>
      <c r="Z945" t="n">
        <v>10</v>
      </c>
    </row>
    <row r="946">
      <c r="A946" t="n">
        <v>94</v>
      </c>
      <c r="B946" t="n">
        <v>135</v>
      </c>
      <c r="C946" t="inlineStr">
        <is>
          <t xml:space="preserve">CONCLUIDO	</t>
        </is>
      </c>
      <c r="D946" t="n">
        <v>12.2812</v>
      </c>
      <c r="E946" t="n">
        <v>8.140000000000001</v>
      </c>
      <c r="F946" t="n">
        <v>5.09</v>
      </c>
      <c r="G946" t="n">
        <v>76.31</v>
      </c>
      <c r="H946" t="n">
        <v>1.41</v>
      </c>
      <c r="I946" t="n">
        <v>4</v>
      </c>
      <c r="J946" t="n">
        <v>310.64</v>
      </c>
      <c r="K946" t="n">
        <v>59.89</v>
      </c>
      <c r="L946" t="n">
        <v>24.5</v>
      </c>
      <c r="M946" t="n">
        <v>2</v>
      </c>
      <c r="N946" t="n">
        <v>91.25</v>
      </c>
      <c r="O946" t="n">
        <v>38546.43</v>
      </c>
      <c r="P946" t="n">
        <v>77.12</v>
      </c>
      <c r="Q946" t="n">
        <v>202.81</v>
      </c>
      <c r="R946" t="n">
        <v>19.17</v>
      </c>
      <c r="S946" t="n">
        <v>13.89</v>
      </c>
      <c r="T946" t="n">
        <v>965.6</v>
      </c>
      <c r="U946" t="n">
        <v>0.72</v>
      </c>
      <c r="V946" t="n">
        <v>0.76</v>
      </c>
      <c r="W946" t="n">
        <v>0.64</v>
      </c>
      <c r="X946" t="n">
        <v>0.05</v>
      </c>
      <c r="Y946" t="n">
        <v>1</v>
      </c>
      <c r="Z946" t="n">
        <v>10</v>
      </c>
    </row>
    <row r="947">
      <c r="A947" t="n">
        <v>95</v>
      </c>
      <c r="B947" t="n">
        <v>135</v>
      </c>
      <c r="C947" t="inlineStr">
        <is>
          <t xml:space="preserve">CONCLUIDO	</t>
        </is>
      </c>
      <c r="D947" t="n">
        <v>12.2787</v>
      </c>
      <c r="E947" t="n">
        <v>8.140000000000001</v>
      </c>
      <c r="F947" t="n">
        <v>5.09</v>
      </c>
      <c r="G947" t="n">
        <v>76.33</v>
      </c>
      <c r="H947" t="n">
        <v>1.42</v>
      </c>
      <c r="I947" t="n">
        <v>4</v>
      </c>
      <c r="J947" t="n">
        <v>311.19</v>
      </c>
      <c r="K947" t="n">
        <v>59.89</v>
      </c>
      <c r="L947" t="n">
        <v>24.75</v>
      </c>
      <c r="M947" t="n">
        <v>2</v>
      </c>
      <c r="N947" t="n">
        <v>91.55</v>
      </c>
      <c r="O947" t="n">
        <v>38613.8</v>
      </c>
      <c r="P947" t="n">
        <v>76.98</v>
      </c>
      <c r="Q947" t="n">
        <v>202.81</v>
      </c>
      <c r="R947" t="n">
        <v>19.18</v>
      </c>
      <c r="S947" t="n">
        <v>13.89</v>
      </c>
      <c r="T947" t="n">
        <v>972.08</v>
      </c>
      <c r="U947" t="n">
        <v>0.72</v>
      </c>
      <c r="V947" t="n">
        <v>0.76</v>
      </c>
      <c r="W947" t="n">
        <v>0.64</v>
      </c>
      <c r="X947" t="n">
        <v>0.05</v>
      </c>
      <c r="Y947" t="n">
        <v>1</v>
      </c>
      <c r="Z947" t="n">
        <v>10</v>
      </c>
    </row>
    <row r="948">
      <c r="A948" t="n">
        <v>96</v>
      </c>
      <c r="B948" t="n">
        <v>135</v>
      </c>
      <c r="C948" t="inlineStr">
        <is>
          <t xml:space="preserve">CONCLUIDO	</t>
        </is>
      </c>
      <c r="D948" t="n">
        <v>12.2821</v>
      </c>
      <c r="E948" t="n">
        <v>8.140000000000001</v>
      </c>
      <c r="F948" t="n">
        <v>5.09</v>
      </c>
      <c r="G948" t="n">
        <v>76.3</v>
      </c>
      <c r="H948" t="n">
        <v>1.43</v>
      </c>
      <c r="I948" t="n">
        <v>4</v>
      </c>
      <c r="J948" t="n">
        <v>311.73</v>
      </c>
      <c r="K948" t="n">
        <v>59.89</v>
      </c>
      <c r="L948" t="n">
        <v>25</v>
      </c>
      <c r="M948" t="n">
        <v>2</v>
      </c>
      <c r="N948" t="n">
        <v>91.84999999999999</v>
      </c>
      <c r="O948" t="n">
        <v>38681.31</v>
      </c>
      <c r="P948" t="n">
        <v>76.76000000000001</v>
      </c>
      <c r="Q948" t="n">
        <v>202.81</v>
      </c>
      <c r="R948" t="n">
        <v>19.12</v>
      </c>
      <c r="S948" t="n">
        <v>13.89</v>
      </c>
      <c r="T948" t="n">
        <v>940.5700000000001</v>
      </c>
      <c r="U948" t="n">
        <v>0.73</v>
      </c>
      <c r="V948" t="n">
        <v>0.76</v>
      </c>
      <c r="W948" t="n">
        <v>0.64</v>
      </c>
      <c r="X948" t="n">
        <v>0.05</v>
      </c>
      <c r="Y948" t="n">
        <v>1</v>
      </c>
      <c r="Z948" t="n">
        <v>10</v>
      </c>
    </row>
    <row r="949">
      <c r="A949" t="n">
        <v>97</v>
      </c>
      <c r="B949" t="n">
        <v>135</v>
      </c>
      <c r="C949" t="inlineStr">
        <is>
          <t xml:space="preserve">CONCLUIDO	</t>
        </is>
      </c>
      <c r="D949" t="n">
        <v>12.2829</v>
      </c>
      <c r="E949" t="n">
        <v>8.140000000000001</v>
      </c>
      <c r="F949" t="n">
        <v>5.09</v>
      </c>
      <c r="G949" t="n">
        <v>76.29000000000001</v>
      </c>
      <c r="H949" t="n">
        <v>1.44</v>
      </c>
      <c r="I949" t="n">
        <v>4</v>
      </c>
      <c r="J949" t="n">
        <v>312.28</v>
      </c>
      <c r="K949" t="n">
        <v>59.89</v>
      </c>
      <c r="L949" t="n">
        <v>25.25</v>
      </c>
      <c r="M949" t="n">
        <v>2</v>
      </c>
      <c r="N949" t="n">
        <v>92.15000000000001</v>
      </c>
      <c r="O949" t="n">
        <v>38749.07</v>
      </c>
      <c r="P949" t="n">
        <v>76.48999999999999</v>
      </c>
      <c r="Q949" t="n">
        <v>202.81</v>
      </c>
      <c r="R949" t="n">
        <v>19.1</v>
      </c>
      <c r="S949" t="n">
        <v>13.89</v>
      </c>
      <c r="T949" t="n">
        <v>931.05</v>
      </c>
      <c r="U949" t="n">
        <v>0.73</v>
      </c>
      <c r="V949" t="n">
        <v>0.76</v>
      </c>
      <c r="W949" t="n">
        <v>0.64</v>
      </c>
      <c r="X949" t="n">
        <v>0.05</v>
      </c>
      <c r="Y949" t="n">
        <v>1</v>
      </c>
      <c r="Z949" t="n">
        <v>10</v>
      </c>
    </row>
    <row r="950">
      <c r="A950" t="n">
        <v>98</v>
      </c>
      <c r="B950" t="n">
        <v>135</v>
      </c>
      <c r="C950" t="inlineStr">
        <is>
          <t xml:space="preserve">CONCLUIDO	</t>
        </is>
      </c>
      <c r="D950" t="n">
        <v>12.2825</v>
      </c>
      <c r="E950" t="n">
        <v>8.140000000000001</v>
      </c>
      <c r="F950" t="n">
        <v>5.09</v>
      </c>
      <c r="G950" t="n">
        <v>76.3</v>
      </c>
      <c r="H950" t="n">
        <v>1.45</v>
      </c>
      <c r="I950" t="n">
        <v>4</v>
      </c>
      <c r="J950" t="n">
        <v>312.83</v>
      </c>
      <c r="K950" t="n">
        <v>59.89</v>
      </c>
      <c r="L950" t="n">
        <v>25.5</v>
      </c>
      <c r="M950" t="n">
        <v>2</v>
      </c>
      <c r="N950" t="n">
        <v>92.44</v>
      </c>
      <c r="O950" t="n">
        <v>38816.85</v>
      </c>
      <c r="P950" t="n">
        <v>76.34</v>
      </c>
      <c r="Q950" t="n">
        <v>202.83</v>
      </c>
      <c r="R950" t="n">
        <v>19.1</v>
      </c>
      <c r="S950" t="n">
        <v>13.89</v>
      </c>
      <c r="T950" t="n">
        <v>932.16</v>
      </c>
      <c r="U950" t="n">
        <v>0.73</v>
      </c>
      <c r="V950" t="n">
        <v>0.76</v>
      </c>
      <c r="W950" t="n">
        <v>0.64</v>
      </c>
      <c r="X950" t="n">
        <v>0.05</v>
      </c>
      <c r="Y950" t="n">
        <v>1</v>
      </c>
      <c r="Z950" t="n">
        <v>10</v>
      </c>
    </row>
    <row r="951">
      <c r="A951" t="n">
        <v>99</v>
      </c>
      <c r="B951" t="n">
        <v>135</v>
      </c>
      <c r="C951" t="inlineStr">
        <is>
          <t xml:space="preserve">CONCLUIDO	</t>
        </is>
      </c>
      <c r="D951" t="n">
        <v>12.2863</v>
      </c>
      <c r="E951" t="n">
        <v>8.140000000000001</v>
      </c>
      <c r="F951" t="n">
        <v>5.08</v>
      </c>
      <c r="G951" t="n">
        <v>76.26000000000001</v>
      </c>
      <c r="H951" t="n">
        <v>1.46</v>
      </c>
      <c r="I951" t="n">
        <v>4</v>
      </c>
      <c r="J951" t="n">
        <v>313.38</v>
      </c>
      <c r="K951" t="n">
        <v>59.89</v>
      </c>
      <c r="L951" t="n">
        <v>25.75</v>
      </c>
      <c r="M951" t="n">
        <v>2</v>
      </c>
      <c r="N951" t="n">
        <v>92.75</v>
      </c>
      <c r="O951" t="n">
        <v>38884.75</v>
      </c>
      <c r="P951" t="n">
        <v>76.03</v>
      </c>
      <c r="Q951" t="n">
        <v>202.81</v>
      </c>
      <c r="R951" t="n">
        <v>18.99</v>
      </c>
      <c r="S951" t="n">
        <v>13.89</v>
      </c>
      <c r="T951" t="n">
        <v>876.67</v>
      </c>
      <c r="U951" t="n">
        <v>0.73</v>
      </c>
      <c r="V951" t="n">
        <v>0.76</v>
      </c>
      <c r="W951" t="n">
        <v>0.64</v>
      </c>
      <c r="X951" t="n">
        <v>0.05</v>
      </c>
      <c r="Y951" t="n">
        <v>1</v>
      </c>
      <c r="Z951" t="n">
        <v>10</v>
      </c>
    </row>
    <row r="952">
      <c r="A952" t="n">
        <v>100</v>
      </c>
      <c r="B952" t="n">
        <v>135</v>
      </c>
      <c r="C952" t="inlineStr">
        <is>
          <t xml:space="preserve">CONCLUIDO	</t>
        </is>
      </c>
      <c r="D952" t="n">
        <v>12.2871</v>
      </c>
      <c r="E952" t="n">
        <v>8.140000000000001</v>
      </c>
      <c r="F952" t="n">
        <v>5.08</v>
      </c>
      <c r="G952" t="n">
        <v>76.25</v>
      </c>
      <c r="H952" t="n">
        <v>1.48</v>
      </c>
      <c r="I952" t="n">
        <v>4</v>
      </c>
      <c r="J952" t="n">
        <v>313.93</v>
      </c>
      <c r="K952" t="n">
        <v>59.89</v>
      </c>
      <c r="L952" t="n">
        <v>26</v>
      </c>
      <c r="M952" t="n">
        <v>2</v>
      </c>
      <c r="N952" t="n">
        <v>93.05</v>
      </c>
      <c r="O952" t="n">
        <v>38952.8</v>
      </c>
      <c r="P952" t="n">
        <v>75.66</v>
      </c>
      <c r="Q952" t="n">
        <v>202.83</v>
      </c>
      <c r="R952" t="n">
        <v>19.03</v>
      </c>
      <c r="S952" t="n">
        <v>13.89</v>
      </c>
      <c r="T952" t="n">
        <v>894.38</v>
      </c>
      <c r="U952" t="n">
        <v>0.73</v>
      </c>
      <c r="V952" t="n">
        <v>0.76</v>
      </c>
      <c r="W952" t="n">
        <v>0.64</v>
      </c>
      <c r="X952" t="n">
        <v>0.04</v>
      </c>
      <c r="Y952" t="n">
        <v>1</v>
      </c>
      <c r="Z952" t="n">
        <v>10</v>
      </c>
    </row>
    <row r="953">
      <c r="A953" t="n">
        <v>101</v>
      </c>
      <c r="B953" t="n">
        <v>135</v>
      </c>
      <c r="C953" t="inlineStr">
        <is>
          <t xml:space="preserve">CONCLUIDO	</t>
        </is>
      </c>
      <c r="D953" t="n">
        <v>12.2842</v>
      </c>
      <c r="E953" t="n">
        <v>8.140000000000001</v>
      </c>
      <c r="F953" t="n">
        <v>5.09</v>
      </c>
      <c r="G953" t="n">
        <v>76.28</v>
      </c>
      <c r="H953" t="n">
        <v>1.49</v>
      </c>
      <c r="I953" t="n">
        <v>4</v>
      </c>
      <c r="J953" t="n">
        <v>314.49</v>
      </c>
      <c r="K953" t="n">
        <v>59.89</v>
      </c>
      <c r="L953" t="n">
        <v>26.25</v>
      </c>
      <c r="M953" t="n">
        <v>2</v>
      </c>
      <c r="N953" t="n">
        <v>93.34999999999999</v>
      </c>
      <c r="O953" t="n">
        <v>39020.97</v>
      </c>
      <c r="P953" t="n">
        <v>75.26000000000001</v>
      </c>
      <c r="Q953" t="n">
        <v>202.81</v>
      </c>
      <c r="R953" t="n">
        <v>19.08</v>
      </c>
      <c r="S953" t="n">
        <v>13.89</v>
      </c>
      <c r="T953" t="n">
        <v>921.91</v>
      </c>
      <c r="U953" t="n">
        <v>0.73</v>
      </c>
      <c r="V953" t="n">
        <v>0.76</v>
      </c>
      <c r="W953" t="n">
        <v>0.64</v>
      </c>
      <c r="X953" t="n">
        <v>0.05</v>
      </c>
      <c r="Y953" t="n">
        <v>1</v>
      </c>
      <c r="Z953" t="n">
        <v>10</v>
      </c>
    </row>
    <row r="954">
      <c r="A954" t="n">
        <v>102</v>
      </c>
      <c r="B954" t="n">
        <v>135</v>
      </c>
      <c r="C954" t="inlineStr">
        <is>
          <t xml:space="preserve">CONCLUIDO	</t>
        </is>
      </c>
      <c r="D954" t="n">
        <v>12.2808</v>
      </c>
      <c r="E954" t="n">
        <v>8.140000000000001</v>
      </c>
      <c r="F954" t="n">
        <v>5.09</v>
      </c>
      <c r="G954" t="n">
        <v>76.31</v>
      </c>
      <c r="H954" t="n">
        <v>1.5</v>
      </c>
      <c r="I954" t="n">
        <v>4</v>
      </c>
      <c r="J954" t="n">
        <v>315.04</v>
      </c>
      <c r="K954" t="n">
        <v>59.89</v>
      </c>
      <c r="L954" t="n">
        <v>26.5</v>
      </c>
      <c r="M954" t="n">
        <v>2</v>
      </c>
      <c r="N954" t="n">
        <v>93.65000000000001</v>
      </c>
      <c r="O954" t="n">
        <v>39089.29</v>
      </c>
      <c r="P954" t="n">
        <v>74.95999999999999</v>
      </c>
      <c r="Q954" t="n">
        <v>202.81</v>
      </c>
      <c r="R954" t="n">
        <v>19.15</v>
      </c>
      <c r="S954" t="n">
        <v>13.89</v>
      </c>
      <c r="T954" t="n">
        <v>953.79</v>
      </c>
      <c r="U954" t="n">
        <v>0.73</v>
      </c>
      <c r="V954" t="n">
        <v>0.76</v>
      </c>
      <c r="W954" t="n">
        <v>0.64</v>
      </c>
      <c r="X954" t="n">
        <v>0.05</v>
      </c>
      <c r="Y954" t="n">
        <v>1</v>
      </c>
      <c r="Z954" t="n">
        <v>10</v>
      </c>
    </row>
    <row r="955">
      <c r="A955" t="n">
        <v>103</v>
      </c>
      <c r="B955" t="n">
        <v>135</v>
      </c>
      <c r="C955" t="inlineStr">
        <is>
          <t xml:space="preserve">CONCLUIDO	</t>
        </is>
      </c>
      <c r="D955" t="n">
        <v>12.3894</v>
      </c>
      <c r="E955" t="n">
        <v>8.07</v>
      </c>
      <c r="F955" t="n">
        <v>5.07</v>
      </c>
      <c r="G955" t="n">
        <v>101.33</v>
      </c>
      <c r="H955" t="n">
        <v>1.51</v>
      </c>
      <c r="I955" t="n">
        <v>3</v>
      </c>
      <c r="J955" t="n">
        <v>315.6</v>
      </c>
      <c r="K955" t="n">
        <v>59.89</v>
      </c>
      <c r="L955" t="n">
        <v>26.75</v>
      </c>
      <c r="M955" t="n">
        <v>1</v>
      </c>
      <c r="N955" t="n">
        <v>93.95999999999999</v>
      </c>
      <c r="O955" t="n">
        <v>39157.74</v>
      </c>
      <c r="P955" t="n">
        <v>74.41</v>
      </c>
      <c r="Q955" t="n">
        <v>202.81</v>
      </c>
      <c r="R955" t="n">
        <v>18.49</v>
      </c>
      <c r="S955" t="n">
        <v>13.89</v>
      </c>
      <c r="T955" t="n">
        <v>630.58</v>
      </c>
      <c r="U955" t="n">
        <v>0.75</v>
      </c>
      <c r="V955" t="n">
        <v>0.76</v>
      </c>
      <c r="W955" t="n">
        <v>0.64</v>
      </c>
      <c r="X955" t="n">
        <v>0.03</v>
      </c>
      <c r="Y955" t="n">
        <v>1</v>
      </c>
      <c r="Z955" t="n">
        <v>10</v>
      </c>
    </row>
    <row r="956">
      <c r="A956" t="n">
        <v>104</v>
      </c>
      <c r="B956" t="n">
        <v>135</v>
      </c>
      <c r="C956" t="inlineStr">
        <is>
          <t xml:space="preserve">CONCLUIDO	</t>
        </is>
      </c>
      <c r="D956" t="n">
        <v>12.3796</v>
      </c>
      <c r="E956" t="n">
        <v>8.08</v>
      </c>
      <c r="F956" t="n">
        <v>5.07</v>
      </c>
      <c r="G956" t="n">
        <v>101.46</v>
      </c>
      <c r="H956" t="n">
        <v>1.52</v>
      </c>
      <c r="I956" t="n">
        <v>3</v>
      </c>
      <c r="J956" t="n">
        <v>316.15</v>
      </c>
      <c r="K956" t="n">
        <v>59.89</v>
      </c>
      <c r="L956" t="n">
        <v>27</v>
      </c>
      <c r="M956" t="n">
        <v>1</v>
      </c>
      <c r="N956" t="n">
        <v>94.26000000000001</v>
      </c>
      <c r="O956" t="n">
        <v>39226.32</v>
      </c>
      <c r="P956" t="n">
        <v>74.63</v>
      </c>
      <c r="Q956" t="n">
        <v>202.81</v>
      </c>
      <c r="R956" t="n">
        <v>18.63</v>
      </c>
      <c r="S956" t="n">
        <v>13.89</v>
      </c>
      <c r="T956" t="n">
        <v>702.22</v>
      </c>
      <c r="U956" t="n">
        <v>0.75</v>
      </c>
      <c r="V956" t="n">
        <v>0.76</v>
      </c>
      <c r="W956" t="n">
        <v>0.64</v>
      </c>
      <c r="X956" t="n">
        <v>0.04</v>
      </c>
      <c r="Y956" t="n">
        <v>1</v>
      </c>
      <c r="Z956" t="n">
        <v>10</v>
      </c>
    </row>
    <row r="957">
      <c r="A957" t="n">
        <v>105</v>
      </c>
      <c r="B957" t="n">
        <v>135</v>
      </c>
      <c r="C957" t="inlineStr">
        <is>
          <t xml:space="preserve">CONCLUIDO	</t>
        </is>
      </c>
      <c r="D957" t="n">
        <v>12.3818</v>
      </c>
      <c r="E957" t="n">
        <v>8.08</v>
      </c>
      <c r="F957" t="n">
        <v>5.07</v>
      </c>
      <c r="G957" t="n">
        <v>101.43</v>
      </c>
      <c r="H957" t="n">
        <v>1.53</v>
      </c>
      <c r="I957" t="n">
        <v>3</v>
      </c>
      <c r="J957" t="n">
        <v>316.71</v>
      </c>
      <c r="K957" t="n">
        <v>59.89</v>
      </c>
      <c r="L957" t="n">
        <v>27.25</v>
      </c>
      <c r="M957" t="n">
        <v>1</v>
      </c>
      <c r="N957" t="n">
        <v>94.56999999999999</v>
      </c>
      <c r="O957" t="n">
        <v>39295.05</v>
      </c>
      <c r="P957" t="n">
        <v>74.69</v>
      </c>
      <c r="Q957" t="n">
        <v>202.81</v>
      </c>
      <c r="R957" t="n">
        <v>18.64</v>
      </c>
      <c r="S957" t="n">
        <v>13.89</v>
      </c>
      <c r="T957" t="n">
        <v>706.21</v>
      </c>
      <c r="U957" t="n">
        <v>0.75</v>
      </c>
      <c r="V957" t="n">
        <v>0.76</v>
      </c>
      <c r="W957" t="n">
        <v>0.64</v>
      </c>
      <c r="X957" t="n">
        <v>0.03</v>
      </c>
      <c r="Y957" t="n">
        <v>1</v>
      </c>
      <c r="Z957" t="n">
        <v>10</v>
      </c>
    </row>
    <row r="958">
      <c r="A958" t="n">
        <v>106</v>
      </c>
      <c r="B958" t="n">
        <v>135</v>
      </c>
      <c r="C958" t="inlineStr">
        <is>
          <t xml:space="preserve">CONCLUIDO	</t>
        </is>
      </c>
      <c r="D958" t="n">
        <v>12.3856</v>
      </c>
      <c r="E958" t="n">
        <v>8.07</v>
      </c>
      <c r="F958" t="n">
        <v>5.07</v>
      </c>
      <c r="G958" t="n">
        <v>101.38</v>
      </c>
      <c r="H958" t="n">
        <v>1.54</v>
      </c>
      <c r="I958" t="n">
        <v>3</v>
      </c>
      <c r="J958" t="n">
        <v>317.27</v>
      </c>
      <c r="K958" t="n">
        <v>59.89</v>
      </c>
      <c r="L958" t="n">
        <v>27.5</v>
      </c>
      <c r="M958" t="n">
        <v>1</v>
      </c>
      <c r="N958" t="n">
        <v>94.88</v>
      </c>
      <c r="O958" t="n">
        <v>39363.91</v>
      </c>
      <c r="P958" t="n">
        <v>74.86</v>
      </c>
      <c r="Q958" t="n">
        <v>202.81</v>
      </c>
      <c r="R958" t="n">
        <v>18.58</v>
      </c>
      <c r="S958" t="n">
        <v>13.89</v>
      </c>
      <c r="T958" t="n">
        <v>673.5599999999999</v>
      </c>
      <c r="U958" t="n">
        <v>0.75</v>
      </c>
      <c r="V958" t="n">
        <v>0.76</v>
      </c>
      <c r="W958" t="n">
        <v>0.64</v>
      </c>
      <c r="X958" t="n">
        <v>0.03</v>
      </c>
      <c r="Y958" t="n">
        <v>1</v>
      </c>
      <c r="Z958" t="n">
        <v>10</v>
      </c>
    </row>
    <row r="959">
      <c r="A959" t="n">
        <v>107</v>
      </c>
      <c r="B959" t="n">
        <v>135</v>
      </c>
      <c r="C959" t="inlineStr">
        <is>
          <t xml:space="preserve">CONCLUIDO	</t>
        </is>
      </c>
      <c r="D959" t="n">
        <v>12.3869</v>
      </c>
      <c r="E959" t="n">
        <v>8.07</v>
      </c>
      <c r="F959" t="n">
        <v>5.07</v>
      </c>
      <c r="G959" t="n">
        <v>101.37</v>
      </c>
      <c r="H959" t="n">
        <v>1.56</v>
      </c>
      <c r="I959" t="n">
        <v>3</v>
      </c>
      <c r="J959" t="n">
        <v>317.83</v>
      </c>
      <c r="K959" t="n">
        <v>59.89</v>
      </c>
      <c r="L959" t="n">
        <v>27.75</v>
      </c>
      <c r="M959" t="n">
        <v>1</v>
      </c>
      <c r="N959" t="n">
        <v>95.19</v>
      </c>
      <c r="O959" t="n">
        <v>39432.92</v>
      </c>
      <c r="P959" t="n">
        <v>74.89</v>
      </c>
      <c r="Q959" t="n">
        <v>202.81</v>
      </c>
      <c r="R959" t="n">
        <v>18.51</v>
      </c>
      <c r="S959" t="n">
        <v>13.89</v>
      </c>
      <c r="T959" t="n">
        <v>640.97</v>
      </c>
      <c r="U959" t="n">
        <v>0.75</v>
      </c>
      <c r="V959" t="n">
        <v>0.76</v>
      </c>
      <c r="W959" t="n">
        <v>0.64</v>
      </c>
      <c r="X959" t="n">
        <v>0.03</v>
      </c>
      <c r="Y959" t="n">
        <v>1</v>
      </c>
      <c r="Z959" t="n">
        <v>10</v>
      </c>
    </row>
    <row r="960">
      <c r="A960" t="n">
        <v>108</v>
      </c>
      <c r="B960" t="n">
        <v>135</v>
      </c>
      <c r="C960" t="inlineStr">
        <is>
          <t xml:space="preserve">CONCLUIDO	</t>
        </is>
      </c>
      <c r="D960" t="n">
        <v>12.3869</v>
      </c>
      <c r="E960" t="n">
        <v>8.07</v>
      </c>
      <c r="F960" t="n">
        <v>5.07</v>
      </c>
      <c r="G960" t="n">
        <v>101.37</v>
      </c>
      <c r="H960" t="n">
        <v>1.57</v>
      </c>
      <c r="I960" t="n">
        <v>3</v>
      </c>
      <c r="J960" t="n">
        <v>318.39</v>
      </c>
      <c r="K960" t="n">
        <v>59.89</v>
      </c>
      <c r="L960" t="n">
        <v>28</v>
      </c>
      <c r="M960" t="n">
        <v>1</v>
      </c>
      <c r="N960" t="n">
        <v>95.5</v>
      </c>
      <c r="O960" t="n">
        <v>39502.07</v>
      </c>
      <c r="P960" t="n">
        <v>74.97</v>
      </c>
      <c r="Q960" t="n">
        <v>202.81</v>
      </c>
      <c r="R960" t="n">
        <v>18.48</v>
      </c>
      <c r="S960" t="n">
        <v>13.89</v>
      </c>
      <c r="T960" t="n">
        <v>625.1</v>
      </c>
      <c r="U960" t="n">
        <v>0.75</v>
      </c>
      <c r="V960" t="n">
        <v>0.76</v>
      </c>
      <c r="W960" t="n">
        <v>0.64</v>
      </c>
      <c r="X960" t="n">
        <v>0.03</v>
      </c>
      <c r="Y960" t="n">
        <v>1</v>
      </c>
      <c r="Z960" t="n">
        <v>10</v>
      </c>
    </row>
    <row r="961">
      <c r="A961" t="n">
        <v>109</v>
      </c>
      <c r="B961" t="n">
        <v>135</v>
      </c>
      <c r="C961" t="inlineStr">
        <is>
          <t xml:space="preserve">CONCLUIDO	</t>
        </is>
      </c>
      <c r="D961" t="n">
        <v>12.389</v>
      </c>
      <c r="E961" t="n">
        <v>8.07</v>
      </c>
      <c r="F961" t="n">
        <v>5.07</v>
      </c>
      <c r="G961" t="n">
        <v>101.34</v>
      </c>
      <c r="H961" t="n">
        <v>1.58</v>
      </c>
      <c r="I961" t="n">
        <v>3</v>
      </c>
      <c r="J961" t="n">
        <v>318.95</v>
      </c>
      <c r="K961" t="n">
        <v>59.89</v>
      </c>
      <c r="L961" t="n">
        <v>28.25</v>
      </c>
      <c r="M961" t="n">
        <v>1</v>
      </c>
      <c r="N961" t="n">
        <v>95.81</v>
      </c>
      <c r="O961" t="n">
        <v>39571.36</v>
      </c>
      <c r="P961" t="n">
        <v>75.02</v>
      </c>
      <c r="Q961" t="n">
        <v>202.81</v>
      </c>
      <c r="R961" t="n">
        <v>18.48</v>
      </c>
      <c r="S961" t="n">
        <v>13.89</v>
      </c>
      <c r="T961" t="n">
        <v>622.48</v>
      </c>
      <c r="U961" t="n">
        <v>0.75</v>
      </c>
      <c r="V961" t="n">
        <v>0.76</v>
      </c>
      <c r="W961" t="n">
        <v>0.64</v>
      </c>
      <c r="X961" t="n">
        <v>0.03</v>
      </c>
      <c r="Y961" t="n">
        <v>1</v>
      </c>
      <c r="Z961" t="n">
        <v>10</v>
      </c>
    </row>
    <row r="962">
      <c r="A962" t="n">
        <v>110</v>
      </c>
      <c r="B962" t="n">
        <v>135</v>
      </c>
      <c r="C962" t="inlineStr">
        <is>
          <t xml:space="preserve">CONCLUIDO	</t>
        </is>
      </c>
      <c r="D962" t="n">
        <v>12.3873</v>
      </c>
      <c r="E962" t="n">
        <v>8.07</v>
      </c>
      <c r="F962" t="n">
        <v>5.07</v>
      </c>
      <c r="G962" t="n">
        <v>101.36</v>
      </c>
      <c r="H962" t="n">
        <v>1.59</v>
      </c>
      <c r="I962" t="n">
        <v>3</v>
      </c>
      <c r="J962" t="n">
        <v>319.51</v>
      </c>
      <c r="K962" t="n">
        <v>59.89</v>
      </c>
      <c r="L962" t="n">
        <v>28.5</v>
      </c>
      <c r="M962" t="n">
        <v>1</v>
      </c>
      <c r="N962" t="n">
        <v>96.13</v>
      </c>
      <c r="O962" t="n">
        <v>39640.79</v>
      </c>
      <c r="P962" t="n">
        <v>75.11</v>
      </c>
      <c r="Q962" t="n">
        <v>202.81</v>
      </c>
      <c r="R962" t="n">
        <v>18.56</v>
      </c>
      <c r="S962" t="n">
        <v>13.89</v>
      </c>
      <c r="T962" t="n">
        <v>666.21</v>
      </c>
      <c r="U962" t="n">
        <v>0.75</v>
      </c>
      <c r="V962" t="n">
        <v>0.76</v>
      </c>
      <c r="W962" t="n">
        <v>0.64</v>
      </c>
      <c r="X962" t="n">
        <v>0.03</v>
      </c>
      <c r="Y962" t="n">
        <v>1</v>
      </c>
      <c r="Z962" t="n">
        <v>10</v>
      </c>
    </row>
    <row r="963">
      <c r="A963" t="n">
        <v>111</v>
      </c>
      <c r="B963" t="n">
        <v>135</v>
      </c>
      <c r="C963" t="inlineStr">
        <is>
          <t xml:space="preserve">CONCLUIDO	</t>
        </is>
      </c>
      <c r="D963" t="n">
        <v>12.3894</v>
      </c>
      <c r="E963" t="n">
        <v>8.07</v>
      </c>
      <c r="F963" t="n">
        <v>5.07</v>
      </c>
      <c r="G963" t="n">
        <v>101.33</v>
      </c>
      <c r="H963" t="n">
        <v>1.6</v>
      </c>
      <c r="I963" t="n">
        <v>3</v>
      </c>
      <c r="J963" t="n">
        <v>320.08</v>
      </c>
      <c r="K963" t="n">
        <v>59.89</v>
      </c>
      <c r="L963" t="n">
        <v>28.75</v>
      </c>
      <c r="M963" t="n">
        <v>1</v>
      </c>
      <c r="N963" t="n">
        <v>96.44</v>
      </c>
      <c r="O963" t="n">
        <v>39710.36</v>
      </c>
      <c r="P963" t="n">
        <v>75.17</v>
      </c>
      <c r="Q963" t="n">
        <v>202.81</v>
      </c>
      <c r="R963" t="n">
        <v>18.5</v>
      </c>
      <c r="S963" t="n">
        <v>13.89</v>
      </c>
      <c r="T963" t="n">
        <v>632.51</v>
      </c>
      <c r="U963" t="n">
        <v>0.75</v>
      </c>
      <c r="V963" t="n">
        <v>0.76</v>
      </c>
      <c r="W963" t="n">
        <v>0.64</v>
      </c>
      <c r="X963" t="n">
        <v>0.03</v>
      </c>
      <c r="Y963" t="n">
        <v>1</v>
      </c>
      <c r="Z963" t="n">
        <v>10</v>
      </c>
    </row>
    <row r="964">
      <c r="A964" t="n">
        <v>112</v>
      </c>
      <c r="B964" t="n">
        <v>135</v>
      </c>
      <c r="C964" t="inlineStr">
        <is>
          <t xml:space="preserve">CONCLUIDO	</t>
        </is>
      </c>
      <c r="D964" t="n">
        <v>12.386</v>
      </c>
      <c r="E964" t="n">
        <v>8.07</v>
      </c>
      <c r="F964" t="n">
        <v>5.07</v>
      </c>
      <c r="G964" t="n">
        <v>101.38</v>
      </c>
      <c r="H964" t="n">
        <v>1.61</v>
      </c>
      <c r="I964" t="n">
        <v>3</v>
      </c>
      <c r="J964" t="n">
        <v>320.64</v>
      </c>
      <c r="K964" t="n">
        <v>59.89</v>
      </c>
      <c r="L964" t="n">
        <v>29</v>
      </c>
      <c r="M964" t="n">
        <v>1</v>
      </c>
      <c r="N964" t="n">
        <v>96.75</v>
      </c>
      <c r="O964" t="n">
        <v>39780.08</v>
      </c>
      <c r="P964" t="n">
        <v>75.5</v>
      </c>
      <c r="Q964" t="n">
        <v>202.83</v>
      </c>
      <c r="R964" t="n">
        <v>18.55</v>
      </c>
      <c r="S964" t="n">
        <v>13.89</v>
      </c>
      <c r="T964" t="n">
        <v>661.91</v>
      </c>
      <c r="U964" t="n">
        <v>0.75</v>
      </c>
      <c r="V964" t="n">
        <v>0.76</v>
      </c>
      <c r="W964" t="n">
        <v>0.64</v>
      </c>
      <c r="X964" t="n">
        <v>0.03</v>
      </c>
      <c r="Y964" t="n">
        <v>1</v>
      </c>
      <c r="Z964" t="n">
        <v>10</v>
      </c>
    </row>
    <row r="965">
      <c r="A965" t="n">
        <v>113</v>
      </c>
      <c r="B965" t="n">
        <v>135</v>
      </c>
      <c r="C965" t="inlineStr">
        <is>
          <t xml:space="preserve">CONCLUIDO	</t>
        </is>
      </c>
      <c r="D965" t="n">
        <v>12.3835</v>
      </c>
      <c r="E965" t="n">
        <v>8.08</v>
      </c>
      <c r="F965" t="n">
        <v>5.07</v>
      </c>
      <c r="G965" t="n">
        <v>101.41</v>
      </c>
      <c r="H965" t="n">
        <v>1.62</v>
      </c>
      <c r="I965" t="n">
        <v>3</v>
      </c>
      <c r="J965" t="n">
        <v>321.21</v>
      </c>
      <c r="K965" t="n">
        <v>59.89</v>
      </c>
      <c r="L965" t="n">
        <v>29.25</v>
      </c>
      <c r="M965" t="n">
        <v>1</v>
      </c>
      <c r="N965" t="n">
        <v>97.06999999999999</v>
      </c>
      <c r="O965" t="n">
        <v>39849.95</v>
      </c>
      <c r="P965" t="n">
        <v>75.64</v>
      </c>
      <c r="Q965" t="n">
        <v>202.83</v>
      </c>
      <c r="R965" t="n">
        <v>18.6</v>
      </c>
      <c r="S965" t="n">
        <v>13.89</v>
      </c>
      <c r="T965" t="n">
        <v>685.89</v>
      </c>
      <c r="U965" t="n">
        <v>0.75</v>
      </c>
      <c r="V965" t="n">
        <v>0.76</v>
      </c>
      <c r="W965" t="n">
        <v>0.64</v>
      </c>
      <c r="X965" t="n">
        <v>0.03</v>
      </c>
      <c r="Y965" t="n">
        <v>1</v>
      </c>
      <c r="Z965" t="n">
        <v>10</v>
      </c>
    </row>
    <row r="966">
      <c r="A966" t="n">
        <v>114</v>
      </c>
      <c r="B966" t="n">
        <v>135</v>
      </c>
      <c r="C966" t="inlineStr">
        <is>
          <t xml:space="preserve">CONCLUIDO	</t>
        </is>
      </c>
      <c r="D966" t="n">
        <v>12.3805</v>
      </c>
      <c r="E966" t="n">
        <v>8.08</v>
      </c>
      <c r="F966" t="n">
        <v>5.07</v>
      </c>
      <c r="G966" t="n">
        <v>101.45</v>
      </c>
      <c r="H966" t="n">
        <v>1.63</v>
      </c>
      <c r="I966" t="n">
        <v>3</v>
      </c>
      <c r="J966" t="n">
        <v>321.78</v>
      </c>
      <c r="K966" t="n">
        <v>59.89</v>
      </c>
      <c r="L966" t="n">
        <v>29.5</v>
      </c>
      <c r="M966" t="n">
        <v>1</v>
      </c>
      <c r="N966" t="n">
        <v>97.39</v>
      </c>
      <c r="O966" t="n">
        <v>39919.96</v>
      </c>
      <c r="P966" t="n">
        <v>75.69</v>
      </c>
      <c r="Q966" t="n">
        <v>202.81</v>
      </c>
      <c r="R966" t="n">
        <v>18.65</v>
      </c>
      <c r="S966" t="n">
        <v>13.89</v>
      </c>
      <c r="T966" t="n">
        <v>708.66</v>
      </c>
      <c r="U966" t="n">
        <v>0.74</v>
      </c>
      <c r="V966" t="n">
        <v>0.76</v>
      </c>
      <c r="W966" t="n">
        <v>0.64</v>
      </c>
      <c r="X966" t="n">
        <v>0.03</v>
      </c>
      <c r="Y966" t="n">
        <v>1</v>
      </c>
      <c r="Z966" t="n">
        <v>10</v>
      </c>
    </row>
    <row r="967">
      <c r="A967" t="n">
        <v>115</v>
      </c>
      <c r="B967" t="n">
        <v>135</v>
      </c>
      <c r="C967" t="inlineStr">
        <is>
          <t xml:space="preserve">CONCLUIDO	</t>
        </is>
      </c>
      <c r="D967" t="n">
        <v>12.3865</v>
      </c>
      <c r="E967" t="n">
        <v>8.07</v>
      </c>
      <c r="F967" t="n">
        <v>5.07</v>
      </c>
      <c r="G967" t="n">
        <v>101.37</v>
      </c>
      <c r="H967" t="n">
        <v>1.64</v>
      </c>
      <c r="I967" t="n">
        <v>3</v>
      </c>
      <c r="J967" t="n">
        <v>322.34</v>
      </c>
      <c r="K967" t="n">
        <v>59.89</v>
      </c>
      <c r="L967" t="n">
        <v>29.75</v>
      </c>
      <c r="M967" t="n">
        <v>1</v>
      </c>
      <c r="N967" t="n">
        <v>97.70999999999999</v>
      </c>
      <c r="O967" t="n">
        <v>39990.12</v>
      </c>
      <c r="P967" t="n">
        <v>75.53</v>
      </c>
      <c r="Q967" t="n">
        <v>202.81</v>
      </c>
      <c r="R967" t="n">
        <v>18.52</v>
      </c>
      <c r="S967" t="n">
        <v>13.89</v>
      </c>
      <c r="T967" t="n">
        <v>644.0700000000001</v>
      </c>
      <c r="U967" t="n">
        <v>0.75</v>
      </c>
      <c r="V967" t="n">
        <v>0.76</v>
      </c>
      <c r="W967" t="n">
        <v>0.64</v>
      </c>
      <c r="X967" t="n">
        <v>0.03</v>
      </c>
      <c r="Y967" t="n">
        <v>1</v>
      </c>
      <c r="Z967" t="n">
        <v>10</v>
      </c>
    </row>
    <row r="968">
      <c r="A968" t="n">
        <v>116</v>
      </c>
      <c r="B968" t="n">
        <v>135</v>
      </c>
      <c r="C968" t="inlineStr">
        <is>
          <t xml:space="preserve">CONCLUIDO	</t>
        </is>
      </c>
      <c r="D968" t="n">
        <v>12.3869</v>
      </c>
      <c r="E968" t="n">
        <v>8.07</v>
      </c>
      <c r="F968" t="n">
        <v>5.07</v>
      </c>
      <c r="G968" t="n">
        <v>101.37</v>
      </c>
      <c r="H968" t="n">
        <v>1.66</v>
      </c>
      <c r="I968" t="n">
        <v>3</v>
      </c>
      <c r="J968" t="n">
        <v>322.91</v>
      </c>
      <c r="K968" t="n">
        <v>59.89</v>
      </c>
      <c r="L968" t="n">
        <v>30</v>
      </c>
      <c r="M968" t="n">
        <v>1</v>
      </c>
      <c r="N968" t="n">
        <v>98.03</v>
      </c>
      <c r="O968" t="n">
        <v>40060.43</v>
      </c>
      <c r="P968" t="n">
        <v>75.67</v>
      </c>
      <c r="Q968" t="n">
        <v>202.81</v>
      </c>
      <c r="R968" t="n">
        <v>18.57</v>
      </c>
      <c r="S968" t="n">
        <v>13.89</v>
      </c>
      <c r="T968" t="n">
        <v>671.65</v>
      </c>
      <c r="U968" t="n">
        <v>0.75</v>
      </c>
      <c r="V968" t="n">
        <v>0.76</v>
      </c>
      <c r="W968" t="n">
        <v>0.64</v>
      </c>
      <c r="X968" t="n">
        <v>0.03</v>
      </c>
      <c r="Y968" t="n">
        <v>1</v>
      </c>
      <c r="Z968" t="n">
        <v>10</v>
      </c>
    </row>
    <row r="969">
      <c r="A969" t="n">
        <v>117</v>
      </c>
      <c r="B969" t="n">
        <v>135</v>
      </c>
      <c r="C969" t="inlineStr">
        <is>
          <t xml:space="preserve">CONCLUIDO	</t>
        </is>
      </c>
      <c r="D969" t="n">
        <v>12.3805</v>
      </c>
      <c r="E969" t="n">
        <v>8.08</v>
      </c>
      <c r="F969" t="n">
        <v>5.07</v>
      </c>
      <c r="G969" t="n">
        <v>101.45</v>
      </c>
      <c r="H969" t="n">
        <v>1.67</v>
      </c>
      <c r="I969" t="n">
        <v>3</v>
      </c>
      <c r="J969" t="n">
        <v>323.49</v>
      </c>
      <c r="K969" t="n">
        <v>59.89</v>
      </c>
      <c r="L969" t="n">
        <v>30.25</v>
      </c>
      <c r="M969" t="n">
        <v>1</v>
      </c>
      <c r="N969" t="n">
        <v>98.34999999999999</v>
      </c>
      <c r="O969" t="n">
        <v>40131.01</v>
      </c>
      <c r="P969" t="n">
        <v>75.8</v>
      </c>
      <c r="Q969" t="n">
        <v>202.81</v>
      </c>
      <c r="R969" t="n">
        <v>18.65</v>
      </c>
      <c r="S969" t="n">
        <v>13.89</v>
      </c>
      <c r="T969" t="n">
        <v>712.29</v>
      </c>
      <c r="U969" t="n">
        <v>0.74</v>
      </c>
      <c r="V969" t="n">
        <v>0.76</v>
      </c>
      <c r="W969" t="n">
        <v>0.64</v>
      </c>
      <c r="X969" t="n">
        <v>0.03</v>
      </c>
      <c r="Y969" t="n">
        <v>1</v>
      </c>
      <c r="Z969" t="n">
        <v>10</v>
      </c>
    </row>
    <row r="970">
      <c r="A970" t="n">
        <v>118</v>
      </c>
      <c r="B970" t="n">
        <v>135</v>
      </c>
      <c r="C970" t="inlineStr">
        <is>
          <t xml:space="preserve">CONCLUIDO	</t>
        </is>
      </c>
      <c r="D970" t="n">
        <v>12.3779</v>
      </c>
      <c r="E970" t="n">
        <v>8.08</v>
      </c>
      <c r="F970" t="n">
        <v>5.07</v>
      </c>
      <c r="G970" t="n">
        <v>101.48</v>
      </c>
      <c r="H970" t="n">
        <v>1.68</v>
      </c>
      <c r="I970" t="n">
        <v>3</v>
      </c>
      <c r="J970" t="n">
        <v>324.06</v>
      </c>
      <c r="K970" t="n">
        <v>59.89</v>
      </c>
      <c r="L970" t="n">
        <v>30.5</v>
      </c>
      <c r="M970" t="n">
        <v>1</v>
      </c>
      <c r="N970" t="n">
        <v>98.67</v>
      </c>
      <c r="O970" t="n">
        <v>40201.62</v>
      </c>
      <c r="P970" t="n">
        <v>75.8</v>
      </c>
      <c r="Q970" t="n">
        <v>202.81</v>
      </c>
      <c r="R970" t="n">
        <v>18.7</v>
      </c>
      <c r="S970" t="n">
        <v>13.89</v>
      </c>
      <c r="T970" t="n">
        <v>734.86</v>
      </c>
      <c r="U970" t="n">
        <v>0.74</v>
      </c>
      <c r="V970" t="n">
        <v>0.76</v>
      </c>
      <c r="W970" t="n">
        <v>0.64</v>
      </c>
      <c r="X970" t="n">
        <v>0.04</v>
      </c>
      <c r="Y970" t="n">
        <v>1</v>
      </c>
      <c r="Z970" t="n">
        <v>10</v>
      </c>
    </row>
    <row r="971">
      <c r="A971" t="n">
        <v>119</v>
      </c>
      <c r="B971" t="n">
        <v>135</v>
      </c>
      <c r="C971" t="inlineStr">
        <is>
          <t xml:space="preserve">CONCLUIDO	</t>
        </is>
      </c>
      <c r="D971" t="n">
        <v>12.3809</v>
      </c>
      <c r="E971" t="n">
        <v>8.08</v>
      </c>
      <c r="F971" t="n">
        <v>5.07</v>
      </c>
      <c r="G971" t="n">
        <v>101.44</v>
      </c>
      <c r="H971" t="n">
        <v>1.69</v>
      </c>
      <c r="I971" t="n">
        <v>3</v>
      </c>
      <c r="J971" t="n">
        <v>324.63</v>
      </c>
      <c r="K971" t="n">
        <v>59.89</v>
      </c>
      <c r="L971" t="n">
        <v>30.75</v>
      </c>
      <c r="M971" t="n">
        <v>1</v>
      </c>
      <c r="N971" t="n">
        <v>99</v>
      </c>
      <c r="O971" t="n">
        <v>40272.38</v>
      </c>
      <c r="P971" t="n">
        <v>75.83</v>
      </c>
      <c r="Q971" t="n">
        <v>202.83</v>
      </c>
      <c r="R971" t="n">
        <v>18.68</v>
      </c>
      <c r="S971" t="n">
        <v>13.89</v>
      </c>
      <c r="T971" t="n">
        <v>724.1900000000001</v>
      </c>
      <c r="U971" t="n">
        <v>0.74</v>
      </c>
      <c r="V971" t="n">
        <v>0.76</v>
      </c>
      <c r="W971" t="n">
        <v>0.64</v>
      </c>
      <c r="X971" t="n">
        <v>0.03</v>
      </c>
      <c r="Y971" t="n">
        <v>1</v>
      </c>
      <c r="Z971" t="n">
        <v>10</v>
      </c>
    </row>
    <row r="972">
      <c r="A972" t="n">
        <v>120</v>
      </c>
      <c r="B972" t="n">
        <v>135</v>
      </c>
      <c r="C972" t="inlineStr">
        <is>
          <t xml:space="preserve">CONCLUIDO	</t>
        </is>
      </c>
      <c r="D972" t="n">
        <v>12.3813</v>
      </c>
      <c r="E972" t="n">
        <v>8.08</v>
      </c>
      <c r="F972" t="n">
        <v>5.07</v>
      </c>
      <c r="G972" t="n">
        <v>101.44</v>
      </c>
      <c r="H972" t="n">
        <v>1.7</v>
      </c>
      <c r="I972" t="n">
        <v>3</v>
      </c>
      <c r="J972" t="n">
        <v>325.21</v>
      </c>
      <c r="K972" t="n">
        <v>59.89</v>
      </c>
      <c r="L972" t="n">
        <v>31</v>
      </c>
      <c r="M972" t="n">
        <v>1</v>
      </c>
      <c r="N972" t="n">
        <v>99.31999999999999</v>
      </c>
      <c r="O972" t="n">
        <v>40343.29</v>
      </c>
      <c r="P972" t="n">
        <v>75.92</v>
      </c>
      <c r="Q972" t="n">
        <v>202.81</v>
      </c>
      <c r="R972" t="n">
        <v>18.63</v>
      </c>
      <c r="S972" t="n">
        <v>13.89</v>
      </c>
      <c r="T972" t="n">
        <v>700.41</v>
      </c>
      <c r="U972" t="n">
        <v>0.75</v>
      </c>
      <c r="V972" t="n">
        <v>0.76</v>
      </c>
      <c r="W972" t="n">
        <v>0.64</v>
      </c>
      <c r="X972" t="n">
        <v>0.03</v>
      </c>
      <c r="Y972" t="n">
        <v>1</v>
      </c>
      <c r="Z972" t="n">
        <v>10</v>
      </c>
    </row>
    <row r="973">
      <c r="A973" t="n">
        <v>121</v>
      </c>
      <c r="B973" t="n">
        <v>135</v>
      </c>
      <c r="C973" t="inlineStr">
        <is>
          <t xml:space="preserve">CONCLUIDO	</t>
        </is>
      </c>
      <c r="D973" t="n">
        <v>12.383</v>
      </c>
      <c r="E973" t="n">
        <v>8.08</v>
      </c>
      <c r="F973" t="n">
        <v>5.07</v>
      </c>
      <c r="G973" t="n">
        <v>101.42</v>
      </c>
      <c r="H973" t="n">
        <v>1.71</v>
      </c>
      <c r="I973" t="n">
        <v>3</v>
      </c>
      <c r="J973" t="n">
        <v>325.78</v>
      </c>
      <c r="K973" t="n">
        <v>59.89</v>
      </c>
      <c r="L973" t="n">
        <v>31.25</v>
      </c>
      <c r="M973" t="n">
        <v>1</v>
      </c>
      <c r="N973" t="n">
        <v>99.65000000000001</v>
      </c>
      <c r="O973" t="n">
        <v>40414.36</v>
      </c>
      <c r="P973" t="n">
        <v>75.93000000000001</v>
      </c>
      <c r="Q973" t="n">
        <v>202.81</v>
      </c>
      <c r="R973" t="n">
        <v>18.62</v>
      </c>
      <c r="S973" t="n">
        <v>13.89</v>
      </c>
      <c r="T973" t="n">
        <v>693.09</v>
      </c>
      <c r="U973" t="n">
        <v>0.75</v>
      </c>
      <c r="V973" t="n">
        <v>0.76</v>
      </c>
      <c r="W973" t="n">
        <v>0.64</v>
      </c>
      <c r="X973" t="n">
        <v>0.03</v>
      </c>
      <c r="Y973" t="n">
        <v>1</v>
      </c>
      <c r="Z973" t="n">
        <v>10</v>
      </c>
    </row>
    <row r="974">
      <c r="A974" t="n">
        <v>122</v>
      </c>
      <c r="B974" t="n">
        <v>135</v>
      </c>
      <c r="C974" t="inlineStr">
        <is>
          <t xml:space="preserve">CONCLUIDO	</t>
        </is>
      </c>
      <c r="D974" t="n">
        <v>12.3801</v>
      </c>
      <c r="E974" t="n">
        <v>8.08</v>
      </c>
      <c r="F974" t="n">
        <v>5.07</v>
      </c>
      <c r="G974" t="n">
        <v>101.46</v>
      </c>
      <c r="H974" t="n">
        <v>1.72</v>
      </c>
      <c r="I974" t="n">
        <v>3</v>
      </c>
      <c r="J974" t="n">
        <v>326.36</v>
      </c>
      <c r="K974" t="n">
        <v>59.89</v>
      </c>
      <c r="L974" t="n">
        <v>31.5</v>
      </c>
      <c r="M974" t="n">
        <v>1</v>
      </c>
      <c r="N974" t="n">
        <v>99.97</v>
      </c>
      <c r="O974" t="n">
        <v>40485.58</v>
      </c>
      <c r="P974" t="n">
        <v>75.97</v>
      </c>
      <c r="Q974" t="n">
        <v>202.85</v>
      </c>
      <c r="R974" t="n">
        <v>18.69</v>
      </c>
      <c r="S974" t="n">
        <v>13.89</v>
      </c>
      <c r="T974" t="n">
        <v>728.5</v>
      </c>
      <c r="U974" t="n">
        <v>0.74</v>
      </c>
      <c r="V974" t="n">
        <v>0.76</v>
      </c>
      <c r="W974" t="n">
        <v>0.64</v>
      </c>
      <c r="X974" t="n">
        <v>0.03</v>
      </c>
      <c r="Y974" t="n">
        <v>1</v>
      </c>
      <c r="Z974" t="n">
        <v>10</v>
      </c>
    </row>
    <row r="975">
      <c r="A975" t="n">
        <v>123</v>
      </c>
      <c r="B975" t="n">
        <v>135</v>
      </c>
      <c r="C975" t="inlineStr">
        <is>
          <t xml:space="preserve">CONCLUIDO	</t>
        </is>
      </c>
      <c r="D975" t="n">
        <v>12.3796</v>
      </c>
      <c r="E975" t="n">
        <v>8.08</v>
      </c>
      <c r="F975" t="n">
        <v>5.07</v>
      </c>
      <c r="G975" t="n">
        <v>101.46</v>
      </c>
      <c r="H975" t="n">
        <v>1.73</v>
      </c>
      <c r="I975" t="n">
        <v>3</v>
      </c>
      <c r="J975" t="n">
        <v>326.94</v>
      </c>
      <c r="K975" t="n">
        <v>59.89</v>
      </c>
      <c r="L975" t="n">
        <v>31.75</v>
      </c>
      <c r="M975" t="n">
        <v>1</v>
      </c>
      <c r="N975" t="n">
        <v>100.3</v>
      </c>
      <c r="O975" t="n">
        <v>40556.96</v>
      </c>
      <c r="P975" t="n">
        <v>75.98999999999999</v>
      </c>
      <c r="Q975" t="n">
        <v>202.81</v>
      </c>
      <c r="R975" t="n">
        <v>18.67</v>
      </c>
      <c r="S975" t="n">
        <v>13.89</v>
      </c>
      <c r="T975" t="n">
        <v>719.5700000000001</v>
      </c>
      <c r="U975" t="n">
        <v>0.74</v>
      </c>
      <c r="V975" t="n">
        <v>0.76</v>
      </c>
      <c r="W975" t="n">
        <v>0.64</v>
      </c>
      <c r="X975" t="n">
        <v>0.04</v>
      </c>
      <c r="Y975" t="n">
        <v>1</v>
      </c>
      <c r="Z975" t="n">
        <v>10</v>
      </c>
    </row>
    <row r="976">
      <c r="A976" t="n">
        <v>124</v>
      </c>
      <c r="B976" t="n">
        <v>135</v>
      </c>
      <c r="C976" t="inlineStr">
        <is>
          <t xml:space="preserve">CONCLUIDO	</t>
        </is>
      </c>
      <c r="D976" t="n">
        <v>12.3822</v>
      </c>
      <c r="E976" t="n">
        <v>8.08</v>
      </c>
      <c r="F976" t="n">
        <v>5.07</v>
      </c>
      <c r="G976" t="n">
        <v>101.43</v>
      </c>
      <c r="H976" t="n">
        <v>1.74</v>
      </c>
      <c r="I976" t="n">
        <v>3</v>
      </c>
      <c r="J976" t="n">
        <v>327.52</v>
      </c>
      <c r="K976" t="n">
        <v>59.89</v>
      </c>
      <c r="L976" t="n">
        <v>32</v>
      </c>
      <c r="M976" t="n">
        <v>1</v>
      </c>
      <c r="N976" t="n">
        <v>100.63</v>
      </c>
      <c r="O976" t="n">
        <v>40628.49</v>
      </c>
      <c r="P976" t="n">
        <v>75.97</v>
      </c>
      <c r="Q976" t="n">
        <v>202.81</v>
      </c>
      <c r="R976" t="n">
        <v>18.59</v>
      </c>
      <c r="S976" t="n">
        <v>13.89</v>
      </c>
      <c r="T976" t="n">
        <v>680.2</v>
      </c>
      <c r="U976" t="n">
        <v>0.75</v>
      </c>
      <c r="V976" t="n">
        <v>0.76</v>
      </c>
      <c r="W976" t="n">
        <v>0.64</v>
      </c>
      <c r="X976" t="n">
        <v>0.03</v>
      </c>
      <c r="Y976" t="n">
        <v>1</v>
      </c>
      <c r="Z976" t="n">
        <v>10</v>
      </c>
    </row>
    <row r="977">
      <c r="A977" t="n">
        <v>125</v>
      </c>
      <c r="B977" t="n">
        <v>135</v>
      </c>
      <c r="C977" t="inlineStr">
        <is>
          <t xml:space="preserve">CONCLUIDO	</t>
        </is>
      </c>
      <c r="D977" t="n">
        <v>12.3818</v>
      </c>
      <c r="E977" t="n">
        <v>8.08</v>
      </c>
      <c r="F977" t="n">
        <v>5.07</v>
      </c>
      <c r="G977" t="n">
        <v>101.43</v>
      </c>
      <c r="H977" t="n">
        <v>1.75</v>
      </c>
      <c r="I977" t="n">
        <v>3</v>
      </c>
      <c r="J977" t="n">
        <v>328.1</v>
      </c>
      <c r="K977" t="n">
        <v>59.89</v>
      </c>
      <c r="L977" t="n">
        <v>32.25</v>
      </c>
      <c r="M977" t="n">
        <v>1</v>
      </c>
      <c r="N977" t="n">
        <v>100.96</v>
      </c>
      <c r="O977" t="n">
        <v>40700.18</v>
      </c>
      <c r="P977" t="n">
        <v>75.92</v>
      </c>
      <c r="Q977" t="n">
        <v>202.81</v>
      </c>
      <c r="R977" t="n">
        <v>18.64</v>
      </c>
      <c r="S977" t="n">
        <v>13.89</v>
      </c>
      <c r="T977" t="n">
        <v>704.29</v>
      </c>
      <c r="U977" t="n">
        <v>0.75</v>
      </c>
      <c r="V977" t="n">
        <v>0.76</v>
      </c>
      <c r="W977" t="n">
        <v>0.64</v>
      </c>
      <c r="X977" t="n">
        <v>0.03</v>
      </c>
      <c r="Y977" t="n">
        <v>1</v>
      </c>
      <c r="Z977" t="n">
        <v>10</v>
      </c>
    </row>
    <row r="978">
      <c r="A978" t="n">
        <v>126</v>
      </c>
      <c r="B978" t="n">
        <v>135</v>
      </c>
      <c r="C978" t="inlineStr">
        <is>
          <t xml:space="preserve">CONCLUIDO	</t>
        </is>
      </c>
      <c r="D978" t="n">
        <v>12.3788</v>
      </c>
      <c r="E978" t="n">
        <v>8.08</v>
      </c>
      <c r="F978" t="n">
        <v>5.07</v>
      </c>
      <c r="G978" t="n">
        <v>101.47</v>
      </c>
      <c r="H978" t="n">
        <v>1.76</v>
      </c>
      <c r="I978" t="n">
        <v>3</v>
      </c>
      <c r="J978" t="n">
        <v>328.68</v>
      </c>
      <c r="K978" t="n">
        <v>59.89</v>
      </c>
      <c r="L978" t="n">
        <v>32.5</v>
      </c>
      <c r="M978" t="n">
        <v>1</v>
      </c>
      <c r="N978" t="n">
        <v>101.3</v>
      </c>
      <c r="O978" t="n">
        <v>40772.03</v>
      </c>
      <c r="P978" t="n">
        <v>76.01000000000001</v>
      </c>
      <c r="Q978" t="n">
        <v>202.81</v>
      </c>
      <c r="R978" t="n">
        <v>18.75</v>
      </c>
      <c r="S978" t="n">
        <v>13.89</v>
      </c>
      <c r="T978" t="n">
        <v>760.64</v>
      </c>
      <c r="U978" t="n">
        <v>0.74</v>
      </c>
      <c r="V978" t="n">
        <v>0.76</v>
      </c>
      <c r="W978" t="n">
        <v>0.64</v>
      </c>
      <c r="X978" t="n">
        <v>0.04</v>
      </c>
      <c r="Y978" t="n">
        <v>1</v>
      </c>
      <c r="Z978" t="n">
        <v>10</v>
      </c>
    </row>
    <row r="979">
      <c r="A979" t="n">
        <v>127</v>
      </c>
      <c r="B979" t="n">
        <v>135</v>
      </c>
      <c r="C979" t="inlineStr">
        <is>
          <t xml:space="preserve">CONCLUIDO	</t>
        </is>
      </c>
      <c r="D979" t="n">
        <v>12.3826</v>
      </c>
      <c r="E979" t="n">
        <v>8.08</v>
      </c>
      <c r="F979" t="n">
        <v>5.07</v>
      </c>
      <c r="G979" t="n">
        <v>101.42</v>
      </c>
      <c r="H979" t="n">
        <v>1.77</v>
      </c>
      <c r="I979" t="n">
        <v>3</v>
      </c>
      <c r="J979" t="n">
        <v>329.27</v>
      </c>
      <c r="K979" t="n">
        <v>59.89</v>
      </c>
      <c r="L979" t="n">
        <v>32.75</v>
      </c>
      <c r="M979" t="n">
        <v>1</v>
      </c>
      <c r="N979" t="n">
        <v>101.63</v>
      </c>
      <c r="O979" t="n">
        <v>40844.03</v>
      </c>
      <c r="P979" t="n">
        <v>75.90000000000001</v>
      </c>
      <c r="Q979" t="n">
        <v>202.81</v>
      </c>
      <c r="R979" t="n">
        <v>18.67</v>
      </c>
      <c r="S979" t="n">
        <v>13.89</v>
      </c>
      <c r="T979" t="n">
        <v>718.28</v>
      </c>
      <c r="U979" t="n">
        <v>0.74</v>
      </c>
      <c r="V979" t="n">
        <v>0.76</v>
      </c>
      <c r="W979" t="n">
        <v>0.64</v>
      </c>
      <c r="X979" t="n">
        <v>0.03</v>
      </c>
      <c r="Y979" t="n">
        <v>1</v>
      </c>
      <c r="Z979" t="n">
        <v>10</v>
      </c>
    </row>
    <row r="980">
      <c r="A980" t="n">
        <v>128</v>
      </c>
      <c r="B980" t="n">
        <v>135</v>
      </c>
      <c r="C980" t="inlineStr">
        <is>
          <t xml:space="preserve">CONCLUIDO	</t>
        </is>
      </c>
      <c r="D980" t="n">
        <v>12.3767</v>
      </c>
      <c r="E980" t="n">
        <v>8.08</v>
      </c>
      <c r="F980" t="n">
        <v>5.08</v>
      </c>
      <c r="G980" t="n">
        <v>101.5</v>
      </c>
      <c r="H980" t="n">
        <v>1.78</v>
      </c>
      <c r="I980" t="n">
        <v>3</v>
      </c>
      <c r="J980" t="n">
        <v>329.85</v>
      </c>
      <c r="K980" t="n">
        <v>59.89</v>
      </c>
      <c r="L980" t="n">
        <v>33</v>
      </c>
      <c r="M980" t="n">
        <v>1</v>
      </c>
      <c r="N980" t="n">
        <v>101.97</v>
      </c>
      <c r="O980" t="n">
        <v>40916.2</v>
      </c>
      <c r="P980" t="n">
        <v>76</v>
      </c>
      <c r="Q980" t="n">
        <v>202.81</v>
      </c>
      <c r="R980" t="n">
        <v>18.76</v>
      </c>
      <c r="S980" t="n">
        <v>13.89</v>
      </c>
      <c r="T980" t="n">
        <v>764.1799999999999</v>
      </c>
      <c r="U980" t="n">
        <v>0.74</v>
      </c>
      <c r="V980" t="n">
        <v>0.76</v>
      </c>
      <c r="W980" t="n">
        <v>0.64</v>
      </c>
      <c r="X980" t="n">
        <v>0.04</v>
      </c>
      <c r="Y980" t="n">
        <v>1</v>
      </c>
      <c r="Z980" t="n">
        <v>10</v>
      </c>
    </row>
    <row r="981">
      <c r="A981" t="n">
        <v>129</v>
      </c>
      <c r="B981" t="n">
        <v>135</v>
      </c>
      <c r="C981" t="inlineStr">
        <is>
          <t xml:space="preserve">CONCLUIDO	</t>
        </is>
      </c>
      <c r="D981" t="n">
        <v>12.3733</v>
      </c>
      <c r="E981" t="n">
        <v>8.08</v>
      </c>
      <c r="F981" t="n">
        <v>5.08</v>
      </c>
      <c r="G981" t="n">
        <v>101.54</v>
      </c>
      <c r="H981" t="n">
        <v>1.79</v>
      </c>
      <c r="I981" t="n">
        <v>3</v>
      </c>
      <c r="J981" t="n">
        <v>330.44</v>
      </c>
      <c r="K981" t="n">
        <v>59.89</v>
      </c>
      <c r="L981" t="n">
        <v>33.25</v>
      </c>
      <c r="M981" t="n">
        <v>0</v>
      </c>
      <c r="N981" t="n">
        <v>102.3</v>
      </c>
      <c r="O981" t="n">
        <v>40988.53</v>
      </c>
      <c r="P981" t="n">
        <v>76.15000000000001</v>
      </c>
      <c r="Q981" t="n">
        <v>202.81</v>
      </c>
      <c r="R981" t="n">
        <v>18.76</v>
      </c>
      <c r="S981" t="n">
        <v>13.89</v>
      </c>
      <c r="T981" t="n">
        <v>765.97</v>
      </c>
      <c r="U981" t="n">
        <v>0.74</v>
      </c>
      <c r="V981" t="n">
        <v>0.76</v>
      </c>
      <c r="W981" t="n">
        <v>0.64</v>
      </c>
      <c r="X981" t="n">
        <v>0.04</v>
      </c>
      <c r="Y981" t="n">
        <v>1</v>
      </c>
      <c r="Z981" t="n">
        <v>10</v>
      </c>
    </row>
    <row r="982">
      <c r="A982" t="n">
        <v>0</v>
      </c>
      <c r="B982" t="n">
        <v>80</v>
      </c>
      <c r="C982" t="inlineStr">
        <is>
          <t xml:space="preserve">CONCLUIDO	</t>
        </is>
      </c>
      <c r="D982" t="n">
        <v>9.774900000000001</v>
      </c>
      <c r="E982" t="n">
        <v>10.23</v>
      </c>
      <c r="F982" t="n">
        <v>6.13</v>
      </c>
      <c r="G982" t="n">
        <v>6.69</v>
      </c>
      <c r="H982" t="n">
        <v>0.11</v>
      </c>
      <c r="I982" t="n">
        <v>55</v>
      </c>
      <c r="J982" t="n">
        <v>159.12</v>
      </c>
      <c r="K982" t="n">
        <v>50.28</v>
      </c>
      <c r="L982" t="n">
        <v>1</v>
      </c>
      <c r="M982" t="n">
        <v>53</v>
      </c>
      <c r="N982" t="n">
        <v>27.84</v>
      </c>
      <c r="O982" t="n">
        <v>19859.16</v>
      </c>
      <c r="P982" t="n">
        <v>74.73</v>
      </c>
      <c r="Q982" t="n">
        <v>202.85</v>
      </c>
      <c r="R982" t="n">
        <v>51.79</v>
      </c>
      <c r="S982" t="n">
        <v>13.89</v>
      </c>
      <c r="T982" t="n">
        <v>17020.21</v>
      </c>
      <c r="U982" t="n">
        <v>0.27</v>
      </c>
      <c r="V982" t="n">
        <v>0.63</v>
      </c>
      <c r="W982" t="n">
        <v>0.72</v>
      </c>
      <c r="X982" t="n">
        <v>1.09</v>
      </c>
      <c r="Y982" t="n">
        <v>1</v>
      </c>
      <c r="Z982" t="n">
        <v>10</v>
      </c>
    </row>
    <row r="983">
      <c r="A983" t="n">
        <v>1</v>
      </c>
      <c r="B983" t="n">
        <v>80</v>
      </c>
      <c r="C983" t="inlineStr">
        <is>
          <t xml:space="preserve">CONCLUIDO	</t>
        </is>
      </c>
      <c r="D983" t="n">
        <v>10.4572</v>
      </c>
      <c r="E983" t="n">
        <v>9.56</v>
      </c>
      <c r="F983" t="n">
        <v>5.88</v>
      </c>
      <c r="G983" t="n">
        <v>8.41</v>
      </c>
      <c r="H983" t="n">
        <v>0.14</v>
      </c>
      <c r="I983" t="n">
        <v>42</v>
      </c>
      <c r="J983" t="n">
        <v>159.48</v>
      </c>
      <c r="K983" t="n">
        <v>50.28</v>
      </c>
      <c r="L983" t="n">
        <v>1.25</v>
      </c>
      <c r="M983" t="n">
        <v>40</v>
      </c>
      <c r="N983" t="n">
        <v>27.95</v>
      </c>
      <c r="O983" t="n">
        <v>19902.91</v>
      </c>
      <c r="P983" t="n">
        <v>71.51000000000001</v>
      </c>
      <c r="Q983" t="n">
        <v>202.82</v>
      </c>
      <c r="R983" t="n">
        <v>43.55</v>
      </c>
      <c r="S983" t="n">
        <v>13.89</v>
      </c>
      <c r="T983" t="n">
        <v>12965.85</v>
      </c>
      <c r="U983" t="n">
        <v>0.32</v>
      </c>
      <c r="V983" t="n">
        <v>0.66</v>
      </c>
      <c r="W983" t="n">
        <v>0.72</v>
      </c>
      <c r="X983" t="n">
        <v>0.85</v>
      </c>
      <c r="Y983" t="n">
        <v>1</v>
      </c>
      <c r="Z983" t="n">
        <v>10</v>
      </c>
    </row>
    <row r="984">
      <c r="A984" t="n">
        <v>2</v>
      </c>
      <c r="B984" t="n">
        <v>80</v>
      </c>
      <c r="C984" t="inlineStr">
        <is>
          <t xml:space="preserve">CONCLUIDO	</t>
        </is>
      </c>
      <c r="D984" t="n">
        <v>10.9656</v>
      </c>
      <c r="E984" t="n">
        <v>9.119999999999999</v>
      </c>
      <c r="F984" t="n">
        <v>5.7</v>
      </c>
      <c r="G984" t="n">
        <v>10.06</v>
      </c>
      <c r="H984" t="n">
        <v>0.17</v>
      </c>
      <c r="I984" t="n">
        <v>34</v>
      </c>
      <c r="J984" t="n">
        <v>159.83</v>
      </c>
      <c r="K984" t="n">
        <v>50.28</v>
      </c>
      <c r="L984" t="n">
        <v>1.5</v>
      </c>
      <c r="M984" t="n">
        <v>32</v>
      </c>
      <c r="N984" t="n">
        <v>28.05</v>
      </c>
      <c r="O984" t="n">
        <v>19946.71</v>
      </c>
      <c r="P984" t="n">
        <v>68.97</v>
      </c>
      <c r="Q984" t="n">
        <v>202.86</v>
      </c>
      <c r="R984" t="n">
        <v>38.1</v>
      </c>
      <c r="S984" t="n">
        <v>13.89</v>
      </c>
      <c r="T984" t="n">
        <v>10281.66</v>
      </c>
      <c r="U984" t="n">
        <v>0.36</v>
      </c>
      <c r="V984" t="n">
        <v>0.68</v>
      </c>
      <c r="W984" t="n">
        <v>0.6899999999999999</v>
      </c>
      <c r="X984" t="n">
        <v>0.66</v>
      </c>
      <c r="Y984" t="n">
        <v>1</v>
      </c>
      <c r="Z984" t="n">
        <v>10</v>
      </c>
    </row>
    <row r="985">
      <c r="A985" t="n">
        <v>3</v>
      </c>
      <c r="B985" t="n">
        <v>80</v>
      </c>
      <c r="C985" t="inlineStr">
        <is>
          <t xml:space="preserve">CONCLUIDO	</t>
        </is>
      </c>
      <c r="D985" t="n">
        <v>11.2708</v>
      </c>
      <c r="E985" t="n">
        <v>8.869999999999999</v>
      </c>
      <c r="F985" t="n">
        <v>5.61</v>
      </c>
      <c r="G985" t="n">
        <v>11.61</v>
      </c>
      <c r="H985" t="n">
        <v>0.19</v>
      </c>
      <c r="I985" t="n">
        <v>29</v>
      </c>
      <c r="J985" t="n">
        <v>160.19</v>
      </c>
      <c r="K985" t="n">
        <v>50.28</v>
      </c>
      <c r="L985" t="n">
        <v>1.75</v>
      </c>
      <c r="M985" t="n">
        <v>27</v>
      </c>
      <c r="N985" t="n">
        <v>28.16</v>
      </c>
      <c r="O985" t="n">
        <v>19990.53</v>
      </c>
      <c r="P985" t="n">
        <v>67.75</v>
      </c>
      <c r="Q985" t="n">
        <v>202.82</v>
      </c>
      <c r="R985" t="n">
        <v>35.58</v>
      </c>
      <c r="S985" t="n">
        <v>13.89</v>
      </c>
      <c r="T985" t="n">
        <v>9042.540000000001</v>
      </c>
      <c r="U985" t="n">
        <v>0.39</v>
      </c>
      <c r="V985" t="n">
        <v>0.6899999999999999</v>
      </c>
      <c r="W985" t="n">
        <v>0.68</v>
      </c>
      <c r="X985" t="n">
        <v>0.57</v>
      </c>
      <c r="Y985" t="n">
        <v>1</v>
      </c>
      <c r="Z985" t="n">
        <v>10</v>
      </c>
    </row>
    <row r="986">
      <c r="A986" t="n">
        <v>4</v>
      </c>
      <c r="B986" t="n">
        <v>80</v>
      </c>
      <c r="C986" t="inlineStr">
        <is>
          <t xml:space="preserve">CONCLUIDO	</t>
        </is>
      </c>
      <c r="D986" t="n">
        <v>11.5741</v>
      </c>
      <c r="E986" t="n">
        <v>8.640000000000001</v>
      </c>
      <c r="F986" t="n">
        <v>5.51</v>
      </c>
      <c r="G986" t="n">
        <v>13.22</v>
      </c>
      <c r="H986" t="n">
        <v>0.22</v>
      </c>
      <c r="I986" t="n">
        <v>25</v>
      </c>
      <c r="J986" t="n">
        <v>160.54</v>
      </c>
      <c r="K986" t="n">
        <v>50.28</v>
      </c>
      <c r="L986" t="n">
        <v>2</v>
      </c>
      <c r="M986" t="n">
        <v>23</v>
      </c>
      <c r="N986" t="n">
        <v>28.26</v>
      </c>
      <c r="O986" t="n">
        <v>20034.4</v>
      </c>
      <c r="P986" t="n">
        <v>66.25</v>
      </c>
      <c r="Q986" t="n">
        <v>202.85</v>
      </c>
      <c r="R986" t="n">
        <v>32.37</v>
      </c>
      <c r="S986" t="n">
        <v>13.89</v>
      </c>
      <c r="T986" t="n">
        <v>7460.99</v>
      </c>
      <c r="U986" t="n">
        <v>0.43</v>
      </c>
      <c r="V986" t="n">
        <v>0.7</v>
      </c>
      <c r="W986" t="n">
        <v>0.67</v>
      </c>
      <c r="X986" t="n">
        <v>0.47</v>
      </c>
      <c r="Y986" t="n">
        <v>1</v>
      </c>
      <c r="Z986" t="n">
        <v>10</v>
      </c>
    </row>
    <row r="987">
      <c r="A987" t="n">
        <v>5</v>
      </c>
      <c r="B987" t="n">
        <v>80</v>
      </c>
      <c r="C987" t="inlineStr">
        <is>
          <t xml:space="preserve">CONCLUIDO	</t>
        </is>
      </c>
      <c r="D987" t="n">
        <v>11.754</v>
      </c>
      <c r="E987" t="n">
        <v>8.51</v>
      </c>
      <c r="F987" t="n">
        <v>5.47</v>
      </c>
      <c r="G987" t="n">
        <v>14.93</v>
      </c>
      <c r="H987" t="n">
        <v>0.25</v>
      </c>
      <c r="I987" t="n">
        <v>22</v>
      </c>
      <c r="J987" t="n">
        <v>160.9</v>
      </c>
      <c r="K987" t="n">
        <v>50.28</v>
      </c>
      <c r="L987" t="n">
        <v>2.25</v>
      </c>
      <c r="M987" t="n">
        <v>20</v>
      </c>
      <c r="N987" t="n">
        <v>28.37</v>
      </c>
      <c r="O987" t="n">
        <v>20078.3</v>
      </c>
      <c r="P987" t="n">
        <v>65.58</v>
      </c>
      <c r="Q987" t="n">
        <v>202.84</v>
      </c>
      <c r="R987" t="n">
        <v>30.86</v>
      </c>
      <c r="S987" t="n">
        <v>13.89</v>
      </c>
      <c r="T987" t="n">
        <v>6718.4</v>
      </c>
      <c r="U987" t="n">
        <v>0.45</v>
      </c>
      <c r="V987" t="n">
        <v>0.71</v>
      </c>
      <c r="W987" t="n">
        <v>0.68</v>
      </c>
      <c r="X987" t="n">
        <v>0.44</v>
      </c>
      <c r="Y987" t="n">
        <v>1</v>
      </c>
      <c r="Z987" t="n">
        <v>10</v>
      </c>
    </row>
    <row r="988">
      <c r="A988" t="n">
        <v>6</v>
      </c>
      <c r="B988" t="n">
        <v>80</v>
      </c>
      <c r="C988" t="inlineStr">
        <is>
          <t xml:space="preserve">CONCLUIDO	</t>
        </is>
      </c>
      <c r="D988" t="n">
        <v>11.9363</v>
      </c>
      <c r="E988" t="n">
        <v>8.380000000000001</v>
      </c>
      <c r="F988" t="n">
        <v>5.41</v>
      </c>
      <c r="G988" t="n">
        <v>16.23</v>
      </c>
      <c r="H988" t="n">
        <v>0.27</v>
      </c>
      <c r="I988" t="n">
        <v>20</v>
      </c>
      <c r="J988" t="n">
        <v>161.26</v>
      </c>
      <c r="K988" t="n">
        <v>50.28</v>
      </c>
      <c r="L988" t="n">
        <v>2.5</v>
      </c>
      <c r="M988" t="n">
        <v>18</v>
      </c>
      <c r="N988" t="n">
        <v>28.48</v>
      </c>
      <c r="O988" t="n">
        <v>20122.23</v>
      </c>
      <c r="P988" t="n">
        <v>64.59999999999999</v>
      </c>
      <c r="Q988" t="n">
        <v>202.85</v>
      </c>
      <c r="R988" t="n">
        <v>29.15</v>
      </c>
      <c r="S988" t="n">
        <v>13.89</v>
      </c>
      <c r="T988" t="n">
        <v>5876.38</v>
      </c>
      <c r="U988" t="n">
        <v>0.48</v>
      </c>
      <c r="V988" t="n">
        <v>0.72</v>
      </c>
      <c r="W988" t="n">
        <v>0.67</v>
      </c>
      <c r="X988" t="n">
        <v>0.37</v>
      </c>
      <c r="Y988" t="n">
        <v>1</v>
      </c>
      <c r="Z988" t="n">
        <v>10</v>
      </c>
    </row>
    <row r="989">
      <c r="A989" t="n">
        <v>7</v>
      </c>
      <c r="B989" t="n">
        <v>80</v>
      </c>
      <c r="C989" t="inlineStr">
        <is>
          <t xml:space="preserve">CONCLUIDO	</t>
        </is>
      </c>
      <c r="D989" t="n">
        <v>12.0708</v>
      </c>
      <c r="E989" t="n">
        <v>8.279999999999999</v>
      </c>
      <c r="F989" t="n">
        <v>5.38</v>
      </c>
      <c r="G989" t="n">
        <v>17.93</v>
      </c>
      <c r="H989" t="n">
        <v>0.3</v>
      </c>
      <c r="I989" t="n">
        <v>18</v>
      </c>
      <c r="J989" t="n">
        <v>161.61</v>
      </c>
      <c r="K989" t="n">
        <v>50.28</v>
      </c>
      <c r="L989" t="n">
        <v>2.75</v>
      </c>
      <c r="M989" t="n">
        <v>16</v>
      </c>
      <c r="N989" t="n">
        <v>28.58</v>
      </c>
      <c r="O989" t="n">
        <v>20166.2</v>
      </c>
      <c r="P989" t="n">
        <v>64.06999999999999</v>
      </c>
      <c r="Q989" t="n">
        <v>202.81</v>
      </c>
      <c r="R989" t="n">
        <v>27.99</v>
      </c>
      <c r="S989" t="n">
        <v>13.89</v>
      </c>
      <c r="T989" t="n">
        <v>5307.12</v>
      </c>
      <c r="U989" t="n">
        <v>0.5</v>
      </c>
      <c r="V989" t="n">
        <v>0.72</v>
      </c>
      <c r="W989" t="n">
        <v>0.67</v>
      </c>
      <c r="X989" t="n">
        <v>0.34</v>
      </c>
      <c r="Y989" t="n">
        <v>1</v>
      </c>
      <c r="Z989" t="n">
        <v>10</v>
      </c>
    </row>
    <row r="990">
      <c r="A990" t="n">
        <v>8</v>
      </c>
      <c r="B990" t="n">
        <v>80</v>
      </c>
      <c r="C990" t="inlineStr">
        <is>
          <t xml:space="preserve">CONCLUIDO	</t>
        </is>
      </c>
      <c r="D990" t="n">
        <v>12.1494</v>
      </c>
      <c r="E990" t="n">
        <v>8.23</v>
      </c>
      <c r="F990" t="n">
        <v>5.36</v>
      </c>
      <c r="G990" t="n">
        <v>18.91</v>
      </c>
      <c r="H990" t="n">
        <v>0.33</v>
      </c>
      <c r="I990" t="n">
        <v>17</v>
      </c>
      <c r="J990" t="n">
        <v>161.97</v>
      </c>
      <c r="K990" t="n">
        <v>50.28</v>
      </c>
      <c r="L990" t="n">
        <v>3</v>
      </c>
      <c r="M990" t="n">
        <v>15</v>
      </c>
      <c r="N990" t="n">
        <v>28.69</v>
      </c>
      <c r="O990" t="n">
        <v>20210.21</v>
      </c>
      <c r="P990" t="n">
        <v>63.43</v>
      </c>
      <c r="Q990" t="n">
        <v>202.85</v>
      </c>
      <c r="R990" t="n">
        <v>27.71</v>
      </c>
      <c r="S990" t="n">
        <v>13.89</v>
      </c>
      <c r="T990" t="n">
        <v>5170.05</v>
      </c>
      <c r="U990" t="n">
        <v>0.5</v>
      </c>
      <c r="V990" t="n">
        <v>0.72</v>
      </c>
      <c r="W990" t="n">
        <v>0.66</v>
      </c>
      <c r="X990" t="n">
        <v>0.32</v>
      </c>
      <c r="Y990" t="n">
        <v>1</v>
      </c>
      <c r="Z990" t="n">
        <v>10</v>
      </c>
    </row>
    <row r="991">
      <c r="A991" t="n">
        <v>9</v>
      </c>
      <c r="B991" t="n">
        <v>80</v>
      </c>
      <c r="C991" t="inlineStr">
        <is>
          <t xml:space="preserve">CONCLUIDO	</t>
        </is>
      </c>
      <c r="D991" t="n">
        <v>12.2708</v>
      </c>
      <c r="E991" t="n">
        <v>8.15</v>
      </c>
      <c r="F991" t="n">
        <v>5.34</v>
      </c>
      <c r="G991" t="n">
        <v>21.37</v>
      </c>
      <c r="H991" t="n">
        <v>0.35</v>
      </c>
      <c r="I991" t="n">
        <v>15</v>
      </c>
      <c r="J991" t="n">
        <v>162.33</v>
      </c>
      <c r="K991" t="n">
        <v>50.28</v>
      </c>
      <c r="L991" t="n">
        <v>3.25</v>
      </c>
      <c r="M991" t="n">
        <v>13</v>
      </c>
      <c r="N991" t="n">
        <v>28.8</v>
      </c>
      <c r="O991" t="n">
        <v>20254.26</v>
      </c>
      <c r="P991" t="n">
        <v>63.06</v>
      </c>
      <c r="Q991" t="n">
        <v>202.82</v>
      </c>
      <c r="R991" t="n">
        <v>27.16</v>
      </c>
      <c r="S991" t="n">
        <v>13.89</v>
      </c>
      <c r="T991" t="n">
        <v>4906.16</v>
      </c>
      <c r="U991" t="n">
        <v>0.51</v>
      </c>
      <c r="V991" t="n">
        <v>0.72</v>
      </c>
      <c r="W991" t="n">
        <v>0.66</v>
      </c>
      <c r="X991" t="n">
        <v>0.3</v>
      </c>
      <c r="Y991" t="n">
        <v>1</v>
      </c>
      <c r="Z991" t="n">
        <v>10</v>
      </c>
    </row>
    <row r="992">
      <c r="A992" t="n">
        <v>10</v>
      </c>
      <c r="B992" t="n">
        <v>80</v>
      </c>
      <c r="C992" t="inlineStr">
        <is>
          <t xml:space="preserve">CONCLUIDO	</t>
        </is>
      </c>
      <c r="D992" t="n">
        <v>12.3792</v>
      </c>
      <c r="E992" t="n">
        <v>8.08</v>
      </c>
      <c r="F992" t="n">
        <v>5.3</v>
      </c>
      <c r="G992" t="n">
        <v>22.73</v>
      </c>
      <c r="H992" t="n">
        <v>0.38</v>
      </c>
      <c r="I992" t="n">
        <v>14</v>
      </c>
      <c r="J992" t="n">
        <v>162.68</v>
      </c>
      <c r="K992" t="n">
        <v>50.28</v>
      </c>
      <c r="L992" t="n">
        <v>3.5</v>
      </c>
      <c r="M992" t="n">
        <v>12</v>
      </c>
      <c r="N992" t="n">
        <v>28.9</v>
      </c>
      <c r="O992" t="n">
        <v>20298.34</v>
      </c>
      <c r="P992" t="n">
        <v>62.4</v>
      </c>
      <c r="Q992" t="n">
        <v>202.86</v>
      </c>
      <c r="R992" t="n">
        <v>25.95</v>
      </c>
      <c r="S992" t="n">
        <v>13.89</v>
      </c>
      <c r="T992" t="n">
        <v>4303.61</v>
      </c>
      <c r="U992" t="n">
        <v>0.54</v>
      </c>
      <c r="V992" t="n">
        <v>0.73</v>
      </c>
      <c r="W992" t="n">
        <v>0.66</v>
      </c>
      <c r="X992" t="n">
        <v>0.26</v>
      </c>
      <c r="Y992" t="n">
        <v>1</v>
      </c>
      <c r="Z992" t="n">
        <v>10</v>
      </c>
    </row>
    <row r="993">
      <c r="A993" t="n">
        <v>11</v>
      </c>
      <c r="B993" t="n">
        <v>80</v>
      </c>
      <c r="C993" t="inlineStr">
        <is>
          <t xml:space="preserve">CONCLUIDO	</t>
        </is>
      </c>
      <c r="D993" t="n">
        <v>12.4636</v>
      </c>
      <c r="E993" t="n">
        <v>8.02</v>
      </c>
      <c r="F993" t="n">
        <v>5.28</v>
      </c>
      <c r="G993" t="n">
        <v>24.37</v>
      </c>
      <c r="H993" t="n">
        <v>0.41</v>
      </c>
      <c r="I993" t="n">
        <v>13</v>
      </c>
      <c r="J993" t="n">
        <v>163.04</v>
      </c>
      <c r="K993" t="n">
        <v>50.28</v>
      </c>
      <c r="L993" t="n">
        <v>3.75</v>
      </c>
      <c r="M993" t="n">
        <v>11</v>
      </c>
      <c r="N993" t="n">
        <v>29.01</v>
      </c>
      <c r="O993" t="n">
        <v>20342.46</v>
      </c>
      <c r="P993" t="n">
        <v>61.93</v>
      </c>
      <c r="Q993" t="n">
        <v>202.81</v>
      </c>
      <c r="R993" t="n">
        <v>25.07</v>
      </c>
      <c r="S993" t="n">
        <v>13.89</v>
      </c>
      <c r="T993" t="n">
        <v>3869.23</v>
      </c>
      <c r="U993" t="n">
        <v>0.55</v>
      </c>
      <c r="V993" t="n">
        <v>0.73</v>
      </c>
      <c r="W993" t="n">
        <v>0.66</v>
      </c>
      <c r="X993" t="n">
        <v>0.24</v>
      </c>
      <c r="Y993" t="n">
        <v>1</v>
      </c>
      <c r="Z993" t="n">
        <v>10</v>
      </c>
    </row>
    <row r="994">
      <c r="A994" t="n">
        <v>12</v>
      </c>
      <c r="B994" t="n">
        <v>80</v>
      </c>
      <c r="C994" t="inlineStr">
        <is>
          <t xml:space="preserve">CONCLUIDO	</t>
        </is>
      </c>
      <c r="D994" t="n">
        <v>12.5514</v>
      </c>
      <c r="E994" t="n">
        <v>7.97</v>
      </c>
      <c r="F994" t="n">
        <v>5.26</v>
      </c>
      <c r="G994" t="n">
        <v>26.28</v>
      </c>
      <c r="H994" t="n">
        <v>0.43</v>
      </c>
      <c r="I994" t="n">
        <v>12</v>
      </c>
      <c r="J994" t="n">
        <v>163.4</v>
      </c>
      <c r="K994" t="n">
        <v>50.28</v>
      </c>
      <c r="L994" t="n">
        <v>4</v>
      </c>
      <c r="M994" t="n">
        <v>10</v>
      </c>
      <c r="N994" t="n">
        <v>29.12</v>
      </c>
      <c r="O994" t="n">
        <v>20386.62</v>
      </c>
      <c r="P994" t="n">
        <v>61.42</v>
      </c>
      <c r="Q994" t="n">
        <v>202.9</v>
      </c>
      <c r="R994" t="n">
        <v>24.36</v>
      </c>
      <c r="S994" t="n">
        <v>13.89</v>
      </c>
      <c r="T994" t="n">
        <v>3521.03</v>
      </c>
      <c r="U994" t="n">
        <v>0.57</v>
      </c>
      <c r="V994" t="n">
        <v>0.74</v>
      </c>
      <c r="W994" t="n">
        <v>0.66</v>
      </c>
      <c r="X994" t="n">
        <v>0.22</v>
      </c>
      <c r="Y994" t="n">
        <v>1</v>
      </c>
      <c r="Z994" t="n">
        <v>10</v>
      </c>
    </row>
    <row r="995">
      <c r="A995" t="n">
        <v>13</v>
      </c>
      <c r="B995" t="n">
        <v>80</v>
      </c>
      <c r="C995" t="inlineStr">
        <is>
          <t xml:space="preserve">CONCLUIDO	</t>
        </is>
      </c>
      <c r="D995" t="n">
        <v>12.5418</v>
      </c>
      <c r="E995" t="n">
        <v>7.97</v>
      </c>
      <c r="F995" t="n">
        <v>5.26</v>
      </c>
      <c r="G995" t="n">
        <v>26.31</v>
      </c>
      <c r="H995" t="n">
        <v>0.46</v>
      </c>
      <c r="I995" t="n">
        <v>12</v>
      </c>
      <c r="J995" t="n">
        <v>163.76</v>
      </c>
      <c r="K995" t="n">
        <v>50.28</v>
      </c>
      <c r="L995" t="n">
        <v>4.25</v>
      </c>
      <c r="M995" t="n">
        <v>10</v>
      </c>
      <c r="N995" t="n">
        <v>29.23</v>
      </c>
      <c r="O995" t="n">
        <v>20430.81</v>
      </c>
      <c r="P995" t="n">
        <v>61.33</v>
      </c>
      <c r="Q995" t="n">
        <v>202.85</v>
      </c>
      <c r="R995" t="n">
        <v>24.62</v>
      </c>
      <c r="S995" t="n">
        <v>13.89</v>
      </c>
      <c r="T995" t="n">
        <v>3649.72</v>
      </c>
      <c r="U995" t="n">
        <v>0.5600000000000001</v>
      </c>
      <c r="V995" t="n">
        <v>0.74</v>
      </c>
      <c r="W995" t="n">
        <v>0.66</v>
      </c>
      <c r="X995" t="n">
        <v>0.22</v>
      </c>
      <c r="Y995" t="n">
        <v>1</v>
      </c>
      <c r="Z995" t="n">
        <v>10</v>
      </c>
    </row>
    <row r="996">
      <c r="A996" t="n">
        <v>14</v>
      </c>
      <c r="B996" t="n">
        <v>80</v>
      </c>
      <c r="C996" t="inlineStr">
        <is>
          <t xml:space="preserve">CONCLUIDO	</t>
        </is>
      </c>
      <c r="D996" t="n">
        <v>12.6356</v>
      </c>
      <c r="E996" t="n">
        <v>7.91</v>
      </c>
      <c r="F996" t="n">
        <v>5.24</v>
      </c>
      <c r="G996" t="n">
        <v>28.56</v>
      </c>
      <c r="H996" t="n">
        <v>0.49</v>
      </c>
      <c r="I996" t="n">
        <v>11</v>
      </c>
      <c r="J996" t="n">
        <v>164.12</v>
      </c>
      <c r="K996" t="n">
        <v>50.28</v>
      </c>
      <c r="L996" t="n">
        <v>4.5</v>
      </c>
      <c r="M996" t="n">
        <v>9</v>
      </c>
      <c r="N996" t="n">
        <v>29.34</v>
      </c>
      <c r="O996" t="n">
        <v>20475.04</v>
      </c>
      <c r="P996" t="n">
        <v>60.67</v>
      </c>
      <c r="Q996" t="n">
        <v>202.81</v>
      </c>
      <c r="R996" t="n">
        <v>23.79</v>
      </c>
      <c r="S996" t="n">
        <v>13.89</v>
      </c>
      <c r="T996" t="n">
        <v>3242.32</v>
      </c>
      <c r="U996" t="n">
        <v>0.58</v>
      </c>
      <c r="V996" t="n">
        <v>0.74</v>
      </c>
      <c r="W996" t="n">
        <v>0.65</v>
      </c>
      <c r="X996" t="n">
        <v>0.2</v>
      </c>
      <c r="Y996" t="n">
        <v>1</v>
      </c>
      <c r="Z996" t="n">
        <v>10</v>
      </c>
    </row>
    <row r="997">
      <c r="A997" t="n">
        <v>15</v>
      </c>
      <c r="B997" t="n">
        <v>80</v>
      </c>
      <c r="C997" t="inlineStr">
        <is>
          <t xml:space="preserve">CONCLUIDO	</t>
        </is>
      </c>
      <c r="D997" t="n">
        <v>12.6311</v>
      </c>
      <c r="E997" t="n">
        <v>7.92</v>
      </c>
      <c r="F997" t="n">
        <v>5.24</v>
      </c>
      <c r="G997" t="n">
        <v>28.57</v>
      </c>
      <c r="H997" t="n">
        <v>0.51</v>
      </c>
      <c r="I997" t="n">
        <v>11</v>
      </c>
      <c r="J997" t="n">
        <v>164.48</v>
      </c>
      <c r="K997" t="n">
        <v>50.28</v>
      </c>
      <c r="L997" t="n">
        <v>4.75</v>
      </c>
      <c r="M997" t="n">
        <v>9</v>
      </c>
      <c r="N997" t="n">
        <v>29.45</v>
      </c>
      <c r="O997" t="n">
        <v>20519.3</v>
      </c>
      <c r="P997" t="n">
        <v>60.44</v>
      </c>
      <c r="Q997" t="n">
        <v>202.81</v>
      </c>
      <c r="R997" t="n">
        <v>23.75</v>
      </c>
      <c r="S997" t="n">
        <v>13.89</v>
      </c>
      <c r="T997" t="n">
        <v>3219.71</v>
      </c>
      <c r="U997" t="n">
        <v>0.58</v>
      </c>
      <c r="V997" t="n">
        <v>0.74</v>
      </c>
      <c r="W997" t="n">
        <v>0.66</v>
      </c>
      <c r="X997" t="n">
        <v>0.2</v>
      </c>
      <c r="Y997" t="n">
        <v>1</v>
      </c>
      <c r="Z997" t="n">
        <v>10</v>
      </c>
    </row>
    <row r="998">
      <c r="A998" t="n">
        <v>16</v>
      </c>
      <c r="B998" t="n">
        <v>80</v>
      </c>
      <c r="C998" t="inlineStr">
        <is>
          <t xml:space="preserve">CONCLUIDO	</t>
        </is>
      </c>
      <c r="D998" t="n">
        <v>12.7146</v>
      </c>
      <c r="E998" t="n">
        <v>7.86</v>
      </c>
      <c r="F998" t="n">
        <v>5.22</v>
      </c>
      <c r="G998" t="n">
        <v>31.31</v>
      </c>
      <c r="H998" t="n">
        <v>0.54</v>
      </c>
      <c r="I998" t="n">
        <v>10</v>
      </c>
      <c r="J998" t="n">
        <v>164.83</v>
      </c>
      <c r="K998" t="n">
        <v>50.28</v>
      </c>
      <c r="L998" t="n">
        <v>5</v>
      </c>
      <c r="M998" t="n">
        <v>8</v>
      </c>
      <c r="N998" t="n">
        <v>29.55</v>
      </c>
      <c r="O998" t="n">
        <v>20563.61</v>
      </c>
      <c r="P998" t="n">
        <v>60.12</v>
      </c>
      <c r="Q998" t="n">
        <v>202.81</v>
      </c>
      <c r="R998" t="n">
        <v>23.16</v>
      </c>
      <c r="S998" t="n">
        <v>13.89</v>
      </c>
      <c r="T998" t="n">
        <v>2929.57</v>
      </c>
      <c r="U998" t="n">
        <v>0.6</v>
      </c>
      <c r="V998" t="n">
        <v>0.74</v>
      </c>
      <c r="W998" t="n">
        <v>0.66</v>
      </c>
      <c r="X998" t="n">
        <v>0.18</v>
      </c>
      <c r="Y998" t="n">
        <v>1</v>
      </c>
      <c r="Z998" t="n">
        <v>10</v>
      </c>
    </row>
    <row r="999">
      <c r="A999" t="n">
        <v>17</v>
      </c>
      <c r="B999" t="n">
        <v>80</v>
      </c>
      <c r="C999" t="inlineStr">
        <is>
          <t xml:space="preserve">CONCLUIDO	</t>
        </is>
      </c>
      <c r="D999" t="n">
        <v>12.7132</v>
      </c>
      <c r="E999" t="n">
        <v>7.87</v>
      </c>
      <c r="F999" t="n">
        <v>5.22</v>
      </c>
      <c r="G999" t="n">
        <v>31.32</v>
      </c>
      <c r="H999" t="n">
        <v>0.5600000000000001</v>
      </c>
      <c r="I999" t="n">
        <v>10</v>
      </c>
      <c r="J999" t="n">
        <v>165.19</v>
      </c>
      <c r="K999" t="n">
        <v>50.28</v>
      </c>
      <c r="L999" t="n">
        <v>5.25</v>
      </c>
      <c r="M999" t="n">
        <v>8</v>
      </c>
      <c r="N999" t="n">
        <v>29.66</v>
      </c>
      <c r="O999" t="n">
        <v>20607.95</v>
      </c>
      <c r="P999" t="n">
        <v>59.87</v>
      </c>
      <c r="Q999" t="n">
        <v>202.87</v>
      </c>
      <c r="R999" t="n">
        <v>23.1</v>
      </c>
      <c r="S999" t="n">
        <v>13.89</v>
      </c>
      <c r="T999" t="n">
        <v>2899.76</v>
      </c>
      <c r="U999" t="n">
        <v>0.6</v>
      </c>
      <c r="V999" t="n">
        <v>0.74</v>
      </c>
      <c r="W999" t="n">
        <v>0.66</v>
      </c>
      <c r="X999" t="n">
        <v>0.18</v>
      </c>
      <c r="Y999" t="n">
        <v>1</v>
      </c>
      <c r="Z999" t="n">
        <v>10</v>
      </c>
    </row>
    <row r="1000">
      <c r="A1000" t="n">
        <v>18</v>
      </c>
      <c r="B1000" t="n">
        <v>80</v>
      </c>
      <c r="C1000" t="inlineStr">
        <is>
          <t xml:space="preserve">CONCLUIDO	</t>
        </is>
      </c>
      <c r="D1000" t="n">
        <v>12.8005</v>
      </c>
      <c r="E1000" t="n">
        <v>7.81</v>
      </c>
      <c r="F1000" t="n">
        <v>5.2</v>
      </c>
      <c r="G1000" t="n">
        <v>34.65</v>
      </c>
      <c r="H1000" t="n">
        <v>0.59</v>
      </c>
      <c r="I1000" t="n">
        <v>9</v>
      </c>
      <c r="J1000" t="n">
        <v>165.55</v>
      </c>
      <c r="K1000" t="n">
        <v>50.28</v>
      </c>
      <c r="L1000" t="n">
        <v>5.5</v>
      </c>
      <c r="M1000" t="n">
        <v>7</v>
      </c>
      <c r="N1000" t="n">
        <v>29.77</v>
      </c>
      <c r="O1000" t="n">
        <v>20652.33</v>
      </c>
      <c r="P1000" t="n">
        <v>59.34</v>
      </c>
      <c r="Q1000" t="n">
        <v>202.81</v>
      </c>
      <c r="R1000" t="n">
        <v>22.68</v>
      </c>
      <c r="S1000" t="n">
        <v>13.89</v>
      </c>
      <c r="T1000" t="n">
        <v>2694.26</v>
      </c>
      <c r="U1000" t="n">
        <v>0.61</v>
      </c>
      <c r="V1000" t="n">
        <v>0.74</v>
      </c>
      <c r="W1000" t="n">
        <v>0.65</v>
      </c>
      <c r="X1000" t="n">
        <v>0.16</v>
      </c>
      <c r="Y1000" t="n">
        <v>1</v>
      </c>
      <c r="Z1000" t="n">
        <v>10</v>
      </c>
    </row>
    <row r="1001">
      <c r="A1001" t="n">
        <v>19</v>
      </c>
      <c r="B1001" t="n">
        <v>80</v>
      </c>
      <c r="C1001" t="inlineStr">
        <is>
          <t xml:space="preserve">CONCLUIDO	</t>
        </is>
      </c>
      <c r="D1001" t="n">
        <v>12.7977</v>
      </c>
      <c r="E1001" t="n">
        <v>7.81</v>
      </c>
      <c r="F1001" t="n">
        <v>5.2</v>
      </c>
      <c r="G1001" t="n">
        <v>34.66</v>
      </c>
      <c r="H1001" t="n">
        <v>0.61</v>
      </c>
      <c r="I1001" t="n">
        <v>9</v>
      </c>
      <c r="J1001" t="n">
        <v>165.91</v>
      </c>
      <c r="K1001" t="n">
        <v>50.28</v>
      </c>
      <c r="L1001" t="n">
        <v>5.75</v>
      </c>
      <c r="M1001" t="n">
        <v>7</v>
      </c>
      <c r="N1001" t="n">
        <v>29.88</v>
      </c>
      <c r="O1001" t="n">
        <v>20696.74</v>
      </c>
      <c r="P1001" t="n">
        <v>59</v>
      </c>
      <c r="Q1001" t="n">
        <v>202.81</v>
      </c>
      <c r="R1001" t="n">
        <v>22.64</v>
      </c>
      <c r="S1001" t="n">
        <v>13.89</v>
      </c>
      <c r="T1001" t="n">
        <v>2674.22</v>
      </c>
      <c r="U1001" t="n">
        <v>0.61</v>
      </c>
      <c r="V1001" t="n">
        <v>0.74</v>
      </c>
      <c r="W1001" t="n">
        <v>0.65</v>
      </c>
      <c r="X1001" t="n">
        <v>0.16</v>
      </c>
      <c r="Y1001" t="n">
        <v>1</v>
      </c>
      <c r="Z1001" t="n">
        <v>10</v>
      </c>
    </row>
    <row r="1002">
      <c r="A1002" t="n">
        <v>20</v>
      </c>
      <c r="B1002" t="n">
        <v>80</v>
      </c>
      <c r="C1002" t="inlineStr">
        <is>
          <t xml:space="preserve">CONCLUIDO	</t>
        </is>
      </c>
      <c r="D1002" t="n">
        <v>12.8774</v>
      </c>
      <c r="E1002" t="n">
        <v>7.77</v>
      </c>
      <c r="F1002" t="n">
        <v>5.18</v>
      </c>
      <c r="G1002" t="n">
        <v>38.88</v>
      </c>
      <c r="H1002" t="n">
        <v>0.64</v>
      </c>
      <c r="I1002" t="n">
        <v>8</v>
      </c>
      <c r="J1002" t="n">
        <v>166.27</v>
      </c>
      <c r="K1002" t="n">
        <v>50.28</v>
      </c>
      <c r="L1002" t="n">
        <v>6</v>
      </c>
      <c r="M1002" t="n">
        <v>6</v>
      </c>
      <c r="N1002" t="n">
        <v>29.99</v>
      </c>
      <c r="O1002" t="n">
        <v>20741.2</v>
      </c>
      <c r="P1002" t="n">
        <v>58.53</v>
      </c>
      <c r="Q1002" t="n">
        <v>202.81</v>
      </c>
      <c r="R1002" t="n">
        <v>22.2</v>
      </c>
      <c r="S1002" t="n">
        <v>13.89</v>
      </c>
      <c r="T1002" t="n">
        <v>2460.03</v>
      </c>
      <c r="U1002" t="n">
        <v>0.63</v>
      </c>
      <c r="V1002" t="n">
        <v>0.75</v>
      </c>
      <c r="W1002" t="n">
        <v>0.65</v>
      </c>
      <c r="X1002" t="n">
        <v>0.15</v>
      </c>
      <c r="Y1002" t="n">
        <v>1</v>
      </c>
      <c r="Z1002" t="n">
        <v>10</v>
      </c>
    </row>
    <row r="1003">
      <c r="A1003" t="n">
        <v>21</v>
      </c>
      <c r="B1003" t="n">
        <v>80</v>
      </c>
      <c r="C1003" t="inlineStr">
        <is>
          <t xml:space="preserve">CONCLUIDO	</t>
        </is>
      </c>
      <c r="D1003" t="n">
        <v>12.8755</v>
      </c>
      <c r="E1003" t="n">
        <v>7.77</v>
      </c>
      <c r="F1003" t="n">
        <v>5.18</v>
      </c>
      <c r="G1003" t="n">
        <v>38.88</v>
      </c>
      <c r="H1003" t="n">
        <v>0.66</v>
      </c>
      <c r="I1003" t="n">
        <v>8</v>
      </c>
      <c r="J1003" t="n">
        <v>166.64</v>
      </c>
      <c r="K1003" t="n">
        <v>50.28</v>
      </c>
      <c r="L1003" t="n">
        <v>6.25</v>
      </c>
      <c r="M1003" t="n">
        <v>6</v>
      </c>
      <c r="N1003" t="n">
        <v>30.11</v>
      </c>
      <c r="O1003" t="n">
        <v>20785.69</v>
      </c>
      <c r="P1003" t="n">
        <v>58.6</v>
      </c>
      <c r="Q1003" t="n">
        <v>202.82</v>
      </c>
      <c r="R1003" t="n">
        <v>22.32</v>
      </c>
      <c r="S1003" t="n">
        <v>13.89</v>
      </c>
      <c r="T1003" t="n">
        <v>2517.96</v>
      </c>
      <c r="U1003" t="n">
        <v>0.62</v>
      </c>
      <c r="V1003" t="n">
        <v>0.75</v>
      </c>
      <c r="W1003" t="n">
        <v>0.65</v>
      </c>
      <c r="X1003" t="n">
        <v>0.15</v>
      </c>
      <c r="Y1003" t="n">
        <v>1</v>
      </c>
      <c r="Z1003" t="n">
        <v>10</v>
      </c>
    </row>
    <row r="1004">
      <c r="A1004" t="n">
        <v>22</v>
      </c>
      <c r="B1004" t="n">
        <v>80</v>
      </c>
      <c r="C1004" t="inlineStr">
        <is>
          <t xml:space="preserve">CONCLUIDO	</t>
        </is>
      </c>
      <c r="D1004" t="n">
        <v>12.8797</v>
      </c>
      <c r="E1004" t="n">
        <v>7.76</v>
      </c>
      <c r="F1004" t="n">
        <v>5.18</v>
      </c>
      <c r="G1004" t="n">
        <v>38.86</v>
      </c>
      <c r="H1004" t="n">
        <v>0.6899999999999999</v>
      </c>
      <c r="I1004" t="n">
        <v>8</v>
      </c>
      <c r="J1004" t="n">
        <v>167</v>
      </c>
      <c r="K1004" t="n">
        <v>50.28</v>
      </c>
      <c r="L1004" t="n">
        <v>6.5</v>
      </c>
      <c r="M1004" t="n">
        <v>6</v>
      </c>
      <c r="N1004" t="n">
        <v>30.22</v>
      </c>
      <c r="O1004" t="n">
        <v>20830.22</v>
      </c>
      <c r="P1004" t="n">
        <v>58.09</v>
      </c>
      <c r="Q1004" t="n">
        <v>202.82</v>
      </c>
      <c r="R1004" t="n">
        <v>22.05</v>
      </c>
      <c r="S1004" t="n">
        <v>13.89</v>
      </c>
      <c r="T1004" t="n">
        <v>2382.48</v>
      </c>
      <c r="U1004" t="n">
        <v>0.63</v>
      </c>
      <c r="V1004" t="n">
        <v>0.75</v>
      </c>
      <c r="W1004" t="n">
        <v>0.65</v>
      </c>
      <c r="X1004" t="n">
        <v>0.14</v>
      </c>
      <c r="Y1004" t="n">
        <v>1</v>
      </c>
      <c r="Z1004" t="n">
        <v>10</v>
      </c>
    </row>
    <row r="1005">
      <c r="A1005" t="n">
        <v>23</v>
      </c>
      <c r="B1005" t="n">
        <v>80</v>
      </c>
      <c r="C1005" t="inlineStr">
        <is>
          <t xml:space="preserve">CONCLUIDO	</t>
        </is>
      </c>
      <c r="D1005" t="n">
        <v>12.9051</v>
      </c>
      <c r="E1005" t="n">
        <v>7.75</v>
      </c>
      <c r="F1005" t="n">
        <v>5.17</v>
      </c>
      <c r="G1005" t="n">
        <v>38.75</v>
      </c>
      <c r="H1005" t="n">
        <v>0.71</v>
      </c>
      <c r="I1005" t="n">
        <v>8</v>
      </c>
      <c r="J1005" t="n">
        <v>167.36</v>
      </c>
      <c r="K1005" t="n">
        <v>50.28</v>
      </c>
      <c r="L1005" t="n">
        <v>6.75</v>
      </c>
      <c r="M1005" t="n">
        <v>6</v>
      </c>
      <c r="N1005" t="n">
        <v>30.33</v>
      </c>
      <c r="O1005" t="n">
        <v>20874.78</v>
      </c>
      <c r="P1005" t="n">
        <v>57.6</v>
      </c>
      <c r="Q1005" t="n">
        <v>202.81</v>
      </c>
      <c r="R1005" t="n">
        <v>21.74</v>
      </c>
      <c r="S1005" t="n">
        <v>13.89</v>
      </c>
      <c r="T1005" t="n">
        <v>2228.55</v>
      </c>
      <c r="U1005" t="n">
        <v>0.64</v>
      </c>
      <c r="V1005" t="n">
        <v>0.75</v>
      </c>
      <c r="W1005" t="n">
        <v>0.65</v>
      </c>
      <c r="X1005" t="n">
        <v>0.13</v>
      </c>
      <c r="Y1005" t="n">
        <v>1</v>
      </c>
      <c r="Z1005" t="n">
        <v>10</v>
      </c>
    </row>
    <row r="1006">
      <c r="A1006" t="n">
        <v>24</v>
      </c>
      <c r="B1006" t="n">
        <v>80</v>
      </c>
      <c r="C1006" t="inlineStr">
        <is>
          <t xml:space="preserve">CONCLUIDO	</t>
        </is>
      </c>
      <c r="D1006" t="n">
        <v>12.9716</v>
      </c>
      <c r="E1006" t="n">
        <v>7.71</v>
      </c>
      <c r="F1006" t="n">
        <v>5.16</v>
      </c>
      <c r="G1006" t="n">
        <v>44.22</v>
      </c>
      <c r="H1006" t="n">
        <v>0.74</v>
      </c>
      <c r="I1006" t="n">
        <v>7</v>
      </c>
      <c r="J1006" t="n">
        <v>167.72</v>
      </c>
      <c r="K1006" t="n">
        <v>50.28</v>
      </c>
      <c r="L1006" t="n">
        <v>7</v>
      </c>
      <c r="M1006" t="n">
        <v>5</v>
      </c>
      <c r="N1006" t="n">
        <v>30.44</v>
      </c>
      <c r="O1006" t="n">
        <v>20919.39</v>
      </c>
      <c r="P1006" t="n">
        <v>57.28</v>
      </c>
      <c r="Q1006" t="n">
        <v>202.81</v>
      </c>
      <c r="R1006" t="n">
        <v>21.47</v>
      </c>
      <c r="S1006" t="n">
        <v>13.89</v>
      </c>
      <c r="T1006" t="n">
        <v>2099.83</v>
      </c>
      <c r="U1006" t="n">
        <v>0.65</v>
      </c>
      <c r="V1006" t="n">
        <v>0.75</v>
      </c>
      <c r="W1006" t="n">
        <v>0.65</v>
      </c>
      <c r="X1006" t="n">
        <v>0.12</v>
      </c>
      <c r="Y1006" t="n">
        <v>1</v>
      </c>
      <c r="Z1006" t="n">
        <v>10</v>
      </c>
    </row>
    <row r="1007">
      <c r="A1007" t="n">
        <v>25</v>
      </c>
      <c r="B1007" t="n">
        <v>80</v>
      </c>
      <c r="C1007" t="inlineStr">
        <is>
          <t xml:space="preserve">CONCLUIDO	</t>
        </is>
      </c>
      <c r="D1007" t="n">
        <v>12.9786</v>
      </c>
      <c r="E1007" t="n">
        <v>7.7</v>
      </c>
      <c r="F1007" t="n">
        <v>5.16</v>
      </c>
      <c r="G1007" t="n">
        <v>44.19</v>
      </c>
      <c r="H1007" t="n">
        <v>0.76</v>
      </c>
      <c r="I1007" t="n">
        <v>7</v>
      </c>
      <c r="J1007" t="n">
        <v>168.08</v>
      </c>
      <c r="K1007" t="n">
        <v>50.28</v>
      </c>
      <c r="L1007" t="n">
        <v>7.25</v>
      </c>
      <c r="M1007" t="n">
        <v>5</v>
      </c>
      <c r="N1007" t="n">
        <v>30.55</v>
      </c>
      <c r="O1007" t="n">
        <v>20964.03</v>
      </c>
      <c r="P1007" t="n">
        <v>57.38</v>
      </c>
      <c r="Q1007" t="n">
        <v>202.83</v>
      </c>
      <c r="R1007" t="n">
        <v>21.23</v>
      </c>
      <c r="S1007" t="n">
        <v>13.89</v>
      </c>
      <c r="T1007" t="n">
        <v>1978.21</v>
      </c>
      <c r="U1007" t="n">
        <v>0.65</v>
      </c>
      <c r="V1007" t="n">
        <v>0.75</v>
      </c>
      <c r="W1007" t="n">
        <v>0.65</v>
      </c>
      <c r="X1007" t="n">
        <v>0.12</v>
      </c>
      <c r="Y1007" t="n">
        <v>1</v>
      </c>
      <c r="Z1007" t="n">
        <v>10</v>
      </c>
    </row>
    <row r="1008">
      <c r="A1008" t="n">
        <v>26</v>
      </c>
      <c r="B1008" t="n">
        <v>80</v>
      </c>
      <c r="C1008" t="inlineStr">
        <is>
          <t xml:space="preserve">CONCLUIDO	</t>
        </is>
      </c>
      <c r="D1008" t="n">
        <v>12.9636</v>
      </c>
      <c r="E1008" t="n">
        <v>7.71</v>
      </c>
      <c r="F1008" t="n">
        <v>5.16</v>
      </c>
      <c r="G1008" t="n">
        <v>44.26</v>
      </c>
      <c r="H1008" t="n">
        <v>0.79</v>
      </c>
      <c r="I1008" t="n">
        <v>7</v>
      </c>
      <c r="J1008" t="n">
        <v>168.44</v>
      </c>
      <c r="K1008" t="n">
        <v>50.28</v>
      </c>
      <c r="L1008" t="n">
        <v>7.5</v>
      </c>
      <c r="M1008" t="n">
        <v>5</v>
      </c>
      <c r="N1008" t="n">
        <v>30.66</v>
      </c>
      <c r="O1008" t="n">
        <v>21008.71</v>
      </c>
      <c r="P1008" t="n">
        <v>57.43</v>
      </c>
      <c r="Q1008" t="n">
        <v>202.81</v>
      </c>
      <c r="R1008" t="n">
        <v>21.47</v>
      </c>
      <c r="S1008" t="n">
        <v>13.89</v>
      </c>
      <c r="T1008" t="n">
        <v>2097.41</v>
      </c>
      <c r="U1008" t="n">
        <v>0.65</v>
      </c>
      <c r="V1008" t="n">
        <v>0.75</v>
      </c>
      <c r="W1008" t="n">
        <v>0.65</v>
      </c>
      <c r="X1008" t="n">
        <v>0.13</v>
      </c>
      <c r="Y1008" t="n">
        <v>1</v>
      </c>
      <c r="Z1008" t="n">
        <v>10</v>
      </c>
    </row>
    <row r="1009">
      <c r="A1009" t="n">
        <v>27</v>
      </c>
      <c r="B1009" t="n">
        <v>80</v>
      </c>
      <c r="C1009" t="inlineStr">
        <is>
          <t xml:space="preserve">CONCLUIDO	</t>
        </is>
      </c>
      <c r="D1009" t="n">
        <v>12.9697</v>
      </c>
      <c r="E1009" t="n">
        <v>7.71</v>
      </c>
      <c r="F1009" t="n">
        <v>5.16</v>
      </c>
      <c r="G1009" t="n">
        <v>44.23</v>
      </c>
      <c r="H1009" t="n">
        <v>0.8100000000000001</v>
      </c>
      <c r="I1009" t="n">
        <v>7</v>
      </c>
      <c r="J1009" t="n">
        <v>168.81</v>
      </c>
      <c r="K1009" t="n">
        <v>50.28</v>
      </c>
      <c r="L1009" t="n">
        <v>7.75</v>
      </c>
      <c r="M1009" t="n">
        <v>5</v>
      </c>
      <c r="N1009" t="n">
        <v>30.78</v>
      </c>
      <c r="O1009" t="n">
        <v>21053.43</v>
      </c>
      <c r="P1009" t="n">
        <v>56.9</v>
      </c>
      <c r="Q1009" t="n">
        <v>202.81</v>
      </c>
      <c r="R1009" t="n">
        <v>21.37</v>
      </c>
      <c r="S1009" t="n">
        <v>13.89</v>
      </c>
      <c r="T1009" t="n">
        <v>2051.91</v>
      </c>
      <c r="U1009" t="n">
        <v>0.65</v>
      </c>
      <c r="V1009" t="n">
        <v>0.75</v>
      </c>
      <c r="W1009" t="n">
        <v>0.65</v>
      </c>
      <c r="X1009" t="n">
        <v>0.12</v>
      </c>
      <c r="Y1009" t="n">
        <v>1</v>
      </c>
      <c r="Z1009" t="n">
        <v>10</v>
      </c>
    </row>
    <row r="1010">
      <c r="A1010" t="n">
        <v>28</v>
      </c>
      <c r="B1010" t="n">
        <v>80</v>
      </c>
      <c r="C1010" t="inlineStr">
        <is>
          <t xml:space="preserve">CONCLUIDO	</t>
        </is>
      </c>
      <c r="D1010" t="n">
        <v>12.959</v>
      </c>
      <c r="E1010" t="n">
        <v>7.72</v>
      </c>
      <c r="F1010" t="n">
        <v>5.17</v>
      </c>
      <c r="G1010" t="n">
        <v>44.29</v>
      </c>
      <c r="H1010" t="n">
        <v>0.84</v>
      </c>
      <c r="I1010" t="n">
        <v>7</v>
      </c>
      <c r="J1010" t="n">
        <v>169.17</v>
      </c>
      <c r="K1010" t="n">
        <v>50.28</v>
      </c>
      <c r="L1010" t="n">
        <v>8</v>
      </c>
      <c r="M1010" t="n">
        <v>5</v>
      </c>
      <c r="N1010" t="n">
        <v>30.89</v>
      </c>
      <c r="O1010" t="n">
        <v>21098.19</v>
      </c>
      <c r="P1010" t="n">
        <v>56.47</v>
      </c>
      <c r="Q1010" t="n">
        <v>202.84</v>
      </c>
      <c r="R1010" t="n">
        <v>21.65</v>
      </c>
      <c r="S1010" t="n">
        <v>13.89</v>
      </c>
      <c r="T1010" t="n">
        <v>2189.25</v>
      </c>
      <c r="U1010" t="n">
        <v>0.64</v>
      </c>
      <c r="V1010" t="n">
        <v>0.75</v>
      </c>
      <c r="W1010" t="n">
        <v>0.65</v>
      </c>
      <c r="X1010" t="n">
        <v>0.13</v>
      </c>
      <c r="Y1010" t="n">
        <v>1</v>
      </c>
      <c r="Z1010" t="n">
        <v>10</v>
      </c>
    </row>
    <row r="1011">
      <c r="A1011" t="n">
        <v>29</v>
      </c>
      <c r="B1011" t="n">
        <v>80</v>
      </c>
      <c r="C1011" t="inlineStr">
        <is>
          <t xml:space="preserve">CONCLUIDO	</t>
        </is>
      </c>
      <c r="D1011" t="n">
        <v>13.0605</v>
      </c>
      <c r="E1011" t="n">
        <v>7.66</v>
      </c>
      <c r="F1011" t="n">
        <v>5.14</v>
      </c>
      <c r="G1011" t="n">
        <v>51.39</v>
      </c>
      <c r="H1011" t="n">
        <v>0.86</v>
      </c>
      <c r="I1011" t="n">
        <v>6</v>
      </c>
      <c r="J1011" t="n">
        <v>169.53</v>
      </c>
      <c r="K1011" t="n">
        <v>50.28</v>
      </c>
      <c r="L1011" t="n">
        <v>8.25</v>
      </c>
      <c r="M1011" t="n">
        <v>4</v>
      </c>
      <c r="N1011" t="n">
        <v>31</v>
      </c>
      <c r="O1011" t="n">
        <v>21142.98</v>
      </c>
      <c r="P1011" t="n">
        <v>55.98</v>
      </c>
      <c r="Q1011" t="n">
        <v>202.83</v>
      </c>
      <c r="R1011" t="n">
        <v>20.75</v>
      </c>
      <c r="S1011" t="n">
        <v>13.89</v>
      </c>
      <c r="T1011" t="n">
        <v>1743.79</v>
      </c>
      <c r="U1011" t="n">
        <v>0.67</v>
      </c>
      <c r="V1011" t="n">
        <v>0.75</v>
      </c>
      <c r="W1011" t="n">
        <v>0.65</v>
      </c>
      <c r="X1011" t="n">
        <v>0.1</v>
      </c>
      <c r="Y1011" t="n">
        <v>1</v>
      </c>
      <c r="Z1011" t="n">
        <v>10</v>
      </c>
    </row>
    <row r="1012">
      <c r="A1012" t="n">
        <v>30</v>
      </c>
      <c r="B1012" t="n">
        <v>80</v>
      </c>
      <c r="C1012" t="inlineStr">
        <is>
          <t xml:space="preserve">CONCLUIDO	</t>
        </is>
      </c>
      <c r="D1012" t="n">
        <v>13.0596</v>
      </c>
      <c r="E1012" t="n">
        <v>7.66</v>
      </c>
      <c r="F1012" t="n">
        <v>5.14</v>
      </c>
      <c r="G1012" t="n">
        <v>51.39</v>
      </c>
      <c r="H1012" t="n">
        <v>0.89</v>
      </c>
      <c r="I1012" t="n">
        <v>6</v>
      </c>
      <c r="J1012" t="n">
        <v>169.9</v>
      </c>
      <c r="K1012" t="n">
        <v>50.28</v>
      </c>
      <c r="L1012" t="n">
        <v>8.5</v>
      </c>
      <c r="M1012" t="n">
        <v>4</v>
      </c>
      <c r="N1012" t="n">
        <v>31.12</v>
      </c>
      <c r="O1012" t="n">
        <v>21187.82</v>
      </c>
      <c r="P1012" t="n">
        <v>55.82</v>
      </c>
      <c r="Q1012" t="n">
        <v>202.81</v>
      </c>
      <c r="R1012" t="n">
        <v>20.8</v>
      </c>
      <c r="S1012" t="n">
        <v>13.89</v>
      </c>
      <c r="T1012" t="n">
        <v>1770.54</v>
      </c>
      <c r="U1012" t="n">
        <v>0.67</v>
      </c>
      <c r="V1012" t="n">
        <v>0.75</v>
      </c>
      <c r="W1012" t="n">
        <v>0.65</v>
      </c>
      <c r="X1012" t="n">
        <v>0.1</v>
      </c>
      <c r="Y1012" t="n">
        <v>1</v>
      </c>
      <c r="Z1012" t="n">
        <v>10</v>
      </c>
    </row>
    <row r="1013">
      <c r="A1013" t="n">
        <v>31</v>
      </c>
      <c r="B1013" t="n">
        <v>80</v>
      </c>
      <c r="C1013" t="inlineStr">
        <is>
          <t xml:space="preserve">CONCLUIDO	</t>
        </is>
      </c>
      <c r="D1013" t="n">
        <v>13.0728</v>
      </c>
      <c r="E1013" t="n">
        <v>7.65</v>
      </c>
      <c r="F1013" t="n">
        <v>5.13</v>
      </c>
      <c r="G1013" t="n">
        <v>51.32</v>
      </c>
      <c r="H1013" t="n">
        <v>0.91</v>
      </c>
      <c r="I1013" t="n">
        <v>6</v>
      </c>
      <c r="J1013" t="n">
        <v>170.26</v>
      </c>
      <c r="K1013" t="n">
        <v>50.28</v>
      </c>
      <c r="L1013" t="n">
        <v>8.75</v>
      </c>
      <c r="M1013" t="n">
        <v>4</v>
      </c>
      <c r="N1013" t="n">
        <v>31.23</v>
      </c>
      <c r="O1013" t="n">
        <v>21232.69</v>
      </c>
      <c r="P1013" t="n">
        <v>55.56</v>
      </c>
      <c r="Q1013" t="n">
        <v>202.83</v>
      </c>
      <c r="R1013" t="n">
        <v>20.56</v>
      </c>
      <c r="S1013" t="n">
        <v>13.89</v>
      </c>
      <c r="T1013" t="n">
        <v>1651.7</v>
      </c>
      <c r="U1013" t="n">
        <v>0.68</v>
      </c>
      <c r="V1013" t="n">
        <v>0.75</v>
      </c>
      <c r="W1013" t="n">
        <v>0.65</v>
      </c>
      <c r="X1013" t="n">
        <v>0.09</v>
      </c>
      <c r="Y1013" t="n">
        <v>1</v>
      </c>
      <c r="Z1013" t="n">
        <v>10</v>
      </c>
    </row>
    <row r="1014">
      <c r="A1014" t="n">
        <v>32</v>
      </c>
      <c r="B1014" t="n">
        <v>80</v>
      </c>
      <c r="C1014" t="inlineStr">
        <is>
          <t xml:space="preserve">CONCLUIDO	</t>
        </is>
      </c>
      <c r="D1014" t="n">
        <v>13.0615</v>
      </c>
      <c r="E1014" t="n">
        <v>7.66</v>
      </c>
      <c r="F1014" t="n">
        <v>5.14</v>
      </c>
      <c r="G1014" t="n">
        <v>51.38</v>
      </c>
      <c r="H1014" t="n">
        <v>0.9399999999999999</v>
      </c>
      <c r="I1014" t="n">
        <v>6</v>
      </c>
      <c r="J1014" t="n">
        <v>170.62</v>
      </c>
      <c r="K1014" t="n">
        <v>50.28</v>
      </c>
      <c r="L1014" t="n">
        <v>9</v>
      </c>
      <c r="M1014" t="n">
        <v>4</v>
      </c>
      <c r="N1014" t="n">
        <v>31.34</v>
      </c>
      <c r="O1014" t="n">
        <v>21277.6</v>
      </c>
      <c r="P1014" t="n">
        <v>55.43</v>
      </c>
      <c r="Q1014" t="n">
        <v>202.81</v>
      </c>
      <c r="R1014" t="n">
        <v>20.7</v>
      </c>
      <c r="S1014" t="n">
        <v>13.89</v>
      </c>
      <c r="T1014" t="n">
        <v>1718.49</v>
      </c>
      <c r="U1014" t="n">
        <v>0.67</v>
      </c>
      <c r="V1014" t="n">
        <v>0.75</v>
      </c>
      <c r="W1014" t="n">
        <v>0.65</v>
      </c>
      <c r="X1014" t="n">
        <v>0.1</v>
      </c>
      <c r="Y1014" t="n">
        <v>1</v>
      </c>
      <c r="Z1014" t="n">
        <v>10</v>
      </c>
    </row>
    <row r="1015">
      <c r="A1015" t="n">
        <v>33</v>
      </c>
      <c r="B1015" t="n">
        <v>80</v>
      </c>
      <c r="C1015" t="inlineStr">
        <is>
          <t xml:space="preserve">CONCLUIDO	</t>
        </is>
      </c>
      <c r="D1015" t="n">
        <v>13.0619</v>
      </c>
      <c r="E1015" t="n">
        <v>7.66</v>
      </c>
      <c r="F1015" t="n">
        <v>5.14</v>
      </c>
      <c r="G1015" t="n">
        <v>51.38</v>
      </c>
      <c r="H1015" t="n">
        <v>0.96</v>
      </c>
      <c r="I1015" t="n">
        <v>6</v>
      </c>
      <c r="J1015" t="n">
        <v>170.99</v>
      </c>
      <c r="K1015" t="n">
        <v>50.28</v>
      </c>
      <c r="L1015" t="n">
        <v>9.25</v>
      </c>
      <c r="M1015" t="n">
        <v>4</v>
      </c>
      <c r="N1015" t="n">
        <v>31.46</v>
      </c>
      <c r="O1015" t="n">
        <v>21322.55</v>
      </c>
      <c r="P1015" t="n">
        <v>55.23</v>
      </c>
      <c r="Q1015" t="n">
        <v>202.81</v>
      </c>
      <c r="R1015" t="n">
        <v>20.78</v>
      </c>
      <c r="S1015" t="n">
        <v>13.89</v>
      </c>
      <c r="T1015" t="n">
        <v>1761.39</v>
      </c>
      <c r="U1015" t="n">
        <v>0.67</v>
      </c>
      <c r="V1015" t="n">
        <v>0.75</v>
      </c>
      <c r="W1015" t="n">
        <v>0.65</v>
      </c>
      <c r="X1015" t="n">
        <v>0.1</v>
      </c>
      <c r="Y1015" t="n">
        <v>1</v>
      </c>
      <c r="Z1015" t="n">
        <v>10</v>
      </c>
    </row>
    <row r="1016">
      <c r="A1016" t="n">
        <v>34</v>
      </c>
      <c r="B1016" t="n">
        <v>80</v>
      </c>
      <c r="C1016" t="inlineStr">
        <is>
          <t xml:space="preserve">CONCLUIDO	</t>
        </is>
      </c>
      <c r="D1016" t="n">
        <v>13.0695</v>
      </c>
      <c r="E1016" t="n">
        <v>7.65</v>
      </c>
      <c r="F1016" t="n">
        <v>5.13</v>
      </c>
      <c r="G1016" t="n">
        <v>51.34</v>
      </c>
      <c r="H1016" t="n">
        <v>0.98</v>
      </c>
      <c r="I1016" t="n">
        <v>6</v>
      </c>
      <c r="J1016" t="n">
        <v>171.35</v>
      </c>
      <c r="K1016" t="n">
        <v>50.28</v>
      </c>
      <c r="L1016" t="n">
        <v>9.5</v>
      </c>
      <c r="M1016" t="n">
        <v>4</v>
      </c>
      <c r="N1016" t="n">
        <v>31.57</v>
      </c>
      <c r="O1016" t="n">
        <v>21367.54</v>
      </c>
      <c r="P1016" t="n">
        <v>54.87</v>
      </c>
      <c r="Q1016" t="n">
        <v>202.81</v>
      </c>
      <c r="R1016" t="n">
        <v>20.67</v>
      </c>
      <c r="S1016" t="n">
        <v>13.89</v>
      </c>
      <c r="T1016" t="n">
        <v>1702.42</v>
      </c>
      <c r="U1016" t="n">
        <v>0.67</v>
      </c>
      <c r="V1016" t="n">
        <v>0.75</v>
      </c>
      <c r="W1016" t="n">
        <v>0.64</v>
      </c>
      <c r="X1016" t="n">
        <v>0.1</v>
      </c>
      <c r="Y1016" t="n">
        <v>1</v>
      </c>
      <c r="Z1016" t="n">
        <v>10</v>
      </c>
    </row>
    <row r="1017">
      <c r="A1017" t="n">
        <v>35</v>
      </c>
      <c r="B1017" t="n">
        <v>80</v>
      </c>
      <c r="C1017" t="inlineStr">
        <is>
          <t xml:space="preserve">CONCLUIDO	</t>
        </is>
      </c>
      <c r="D1017" t="n">
        <v>13.1507</v>
      </c>
      <c r="E1017" t="n">
        <v>7.6</v>
      </c>
      <c r="F1017" t="n">
        <v>5.12</v>
      </c>
      <c r="G1017" t="n">
        <v>61.42</v>
      </c>
      <c r="H1017" t="n">
        <v>1.01</v>
      </c>
      <c r="I1017" t="n">
        <v>5</v>
      </c>
      <c r="J1017" t="n">
        <v>171.72</v>
      </c>
      <c r="K1017" t="n">
        <v>50.28</v>
      </c>
      <c r="L1017" t="n">
        <v>9.75</v>
      </c>
      <c r="M1017" t="n">
        <v>3</v>
      </c>
      <c r="N1017" t="n">
        <v>31.69</v>
      </c>
      <c r="O1017" t="n">
        <v>21412.57</v>
      </c>
      <c r="P1017" t="n">
        <v>54.2</v>
      </c>
      <c r="Q1017" t="n">
        <v>202.82</v>
      </c>
      <c r="R1017" t="n">
        <v>20.21</v>
      </c>
      <c r="S1017" t="n">
        <v>13.89</v>
      </c>
      <c r="T1017" t="n">
        <v>1480.42</v>
      </c>
      <c r="U1017" t="n">
        <v>0.6899999999999999</v>
      </c>
      <c r="V1017" t="n">
        <v>0.76</v>
      </c>
      <c r="W1017" t="n">
        <v>0.64</v>
      </c>
      <c r="X1017" t="n">
        <v>0.08</v>
      </c>
      <c r="Y1017" t="n">
        <v>1</v>
      </c>
      <c r="Z1017" t="n">
        <v>10</v>
      </c>
    </row>
    <row r="1018">
      <c r="A1018" t="n">
        <v>36</v>
      </c>
      <c r="B1018" t="n">
        <v>80</v>
      </c>
      <c r="C1018" t="inlineStr">
        <is>
          <t xml:space="preserve">CONCLUIDO	</t>
        </is>
      </c>
      <c r="D1018" t="n">
        <v>13.1416</v>
      </c>
      <c r="E1018" t="n">
        <v>7.61</v>
      </c>
      <c r="F1018" t="n">
        <v>5.12</v>
      </c>
      <c r="G1018" t="n">
        <v>61.49</v>
      </c>
      <c r="H1018" t="n">
        <v>1.03</v>
      </c>
      <c r="I1018" t="n">
        <v>5</v>
      </c>
      <c r="J1018" t="n">
        <v>172.08</v>
      </c>
      <c r="K1018" t="n">
        <v>50.28</v>
      </c>
      <c r="L1018" t="n">
        <v>10</v>
      </c>
      <c r="M1018" t="n">
        <v>3</v>
      </c>
      <c r="N1018" t="n">
        <v>31.8</v>
      </c>
      <c r="O1018" t="n">
        <v>21457.64</v>
      </c>
      <c r="P1018" t="n">
        <v>54.12</v>
      </c>
      <c r="Q1018" t="n">
        <v>202.81</v>
      </c>
      <c r="R1018" t="n">
        <v>20.26</v>
      </c>
      <c r="S1018" t="n">
        <v>13.89</v>
      </c>
      <c r="T1018" t="n">
        <v>1503.25</v>
      </c>
      <c r="U1018" t="n">
        <v>0.6899999999999999</v>
      </c>
      <c r="V1018" t="n">
        <v>0.75</v>
      </c>
      <c r="W1018" t="n">
        <v>0.65</v>
      </c>
      <c r="X1018" t="n">
        <v>0.09</v>
      </c>
      <c r="Y1018" t="n">
        <v>1</v>
      </c>
      <c r="Z1018" t="n">
        <v>10</v>
      </c>
    </row>
    <row r="1019">
      <c r="A1019" t="n">
        <v>37</v>
      </c>
      <c r="B1019" t="n">
        <v>80</v>
      </c>
      <c r="C1019" t="inlineStr">
        <is>
          <t xml:space="preserve">CONCLUIDO	</t>
        </is>
      </c>
      <c r="D1019" t="n">
        <v>13.1536</v>
      </c>
      <c r="E1019" t="n">
        <v>7.6</v>
      </c>
      <c r="F1019" t="n">
        <v>5.12</v>
      </c>
      <c r="G1019" t="n">
        <v>61.4</v>
      </c>
      <c r="H1019" t="n">
        <v>1.05</v>
      </c>
      <c r="I1019" t="n">
        <v>5</v>
      </c>
      <c r="J1019" t="n">
        <v>172.45</v>
      </c>
      <c r="K1019" t="n">
        <v>50.28</v>
      </c>
      <c r="L1019" t="n">
        <v>10.25</v>
      </c>
      <c r="M1019" t="n">
        <v>3</v>
      </c>
      <c r="N1019" t="n">
        <v>31.92</v>
      </c>
      <c r="O1019" t="n">
        <v>21502.75</v>
      </c>
      <c r="P1019" t="n">
        <v>53.83</v>
      </c>
      <c r="Q1019" t="n">
        <v>202.81</v>
      </c>
      <c r="R1019" t="n">
        <v>20.03</v>
      </c>
      <c r="S1019" t="n">
        <v>13.89</v>
      </c>
      <c r="T1019" t="n">
        <v>1387.52</v>
      </c>
      <c r="U1019" t="n">
        <v>0.6899999999999999</v>
      </c>
      <c r="V1019" t="n">
        <v>0.76</v>
      </c>
      <c r="W1019" t="n">
        <v>0.65</v>
      </c>
      <c r="X1019" t="n">
        <v>0.08</v>
      </c>
      <c r="Y1019" t="n">
        <v>1</v>
      </c>
      <c r="Z1019" t="n">
        <v>10</v>
      </c>
    </row>
    <row r="1020">
      <c r="A1020" t="n">
        <v>38</v>
      </c>
      <c r="B1020" t="n">
        <v>80</v>
      </c>
      <c r="C1020" t="inlineStr">
        <is>
          <t xml:space="preserve">CONCLUIDO	</t>
        </is>
      </c>
      <c r="D1020" t="n">
        <v>13.1526</v>
      </c>
      <c r="E1020" t="n">
        <v>7.6</v>
      </c>
      <c r="F1020" t="n">
        <v>5.12</v>
      </c>
      <c r="G1020" t="n">
        <v>61.41</v>
      </c>
      <c r="H1020" t="n">
        <v>1.08</v>
      </c>
      <c r="I1020" t="n">
        <v>5</v>
      </c>
      <c r="J1020" t="n">
        <v>172.82</v>
      </c>
      <c r="K1020" t="n">
        <v>50.28</v>
      </c>
      <c r="L1020" t="n">
        <v>10.5</v>
      </c>
      <c r="M1020" t="n">
        <v>3</v>
      </c>
      <c r="N1020" t="n">
        <v>32.04</v>
      </c>
      <c r="O1020" t="n">
        <v>21547.89</v>
      </c>
      <c r="P1020" t="n">
        <v>53.97</v>
      </c>
      <c r="Q1020" t="n">
        <v>202.83</v>
      </c>
      <c r="R1020" t="n">
        <v>20.17</v>
      </c>
      <c r="S1020" t="n">
        <v>13.89</v>
      </c>
      <c r="T1020" t="n">
        <v>1458.09</v>
      </c>
      <c r="U1020" t="n">
        <v>0.6899999999999999</v>
      </c>
      <c r="V1020" t="n">
        <v>0.76</v>
      </c>
      <c r="W1020" t="n">
        <v>0.64</v>
      </c>
      <c r="X1020" t="n">
        <v>0.08</v>
      </c>
      <c r="Y1020" t="n">
        <v>1</v>
      </c>
      <c r="Z1020" t="n">
        <v>10</v>
      </c>
    </row>
    <row r="1021">
      <c r="A1021" t="n">
        <v>39</v>
      </c>
      <c r="B1021" t="n">
        <v>80</v>
      </c>
      <c r="C1021" t="inlineStr">
        <is>
          <t xml:space="preserve">CONCLUIDO	</t>
        </is>
      </c>
      <c r="D1021" t="n">
        <v>13.1435</v>
      </c>
      <c r="E1021" t="n">
        <v>7.61</v>
      </c>
      <c r="F1021" t="n">
        <v>5.12</v>
      </c>
      <c r="G1021" t="n">
        <v>61.47</v>
      </c>
      <c r="H1021" t="n">
        <v>1.1</v>
      </c>
      <c r="I1021" t="n">
        <v>5</v>
      </c>
      <c r="J1021" t="n">
        <v>173.18</v>
      </c>
      <c r="K1021" t="n">
        <v>50.28</v>
      </c>
      <c r="L1021" t="n">
        <v>10.75</v>
      </c>
      <c r="M1021" t="n">
        <v>3</v>
      </c>
      <c r="N1021" t="n">
        <v>32.15</v>
      </c>
      <c r="O1021" t="n">
        <v>21593.08</v>
      </c>
      <c r="P1021" t="n">
        <v>53.72</v>
      </c>
      <c r="Q1021" t="n">
        <v>202.81</v>
      </c>
      <c r="R1021" t="n">
        <v>20.28</v>
      </c>
      <c r="S1021" t="n">
        <v>13.89</v>
      </c>
      <c r="T1021" t="n">
        <v>1513.88</v>
      </c>
      <c r="U1021" t="n">
        <v>0.6899999999999999</v>
      </c>
      <c r="V1021" t="n">
        <v>0.76</v>
      </c>
      <c r="W1021" t="n">
        <v>0.65</v>
      </c>
      <c r="X1021" t="n">
        <v>0.08</v>
      </c>
      <c r="Y1021" t="n">
        <v>1</v>
      </c>
      <c r="Z1021" t="n">
        <v>10</v>
      </c>
    </row>
    <row r="1022">
      <c r="A1022" t="n">
        <v>40</v>
      </c>
      <c r="B1022" t="n">
        <v>80</v>
      </c>
      <c r="C1022" t="inlineStr">
        <is>
          <t xml:space="preserve">CONCLUIDO	</t>
        </is>
      </c>
      <c r="D1022" t="n">
        <v>13.1406</v>
      </c>
      <c r="E1022" t="n">
        <v>7.61</v>
      </c>
      <c r="F1022" t="n">
        <v>5.12</v>
      </c>
      <c r="G1022" t="n">
        <v>61.49</v>
      </c>
      <c r="H1022" t="n">
        <v>1.12</v>
      </c>
      <c r="I1022" t="n">
        <v>5</v>
      </c>
      <c r="J1022" t="n">
        <v>173.55</v>
      </c>
      <c r="K1022" t="n">
        <v>50.28</v>
      </c>
      <c r="L1022" t="n">
        <v>11</v>
      </c>
      <c r="M1022" t="n">
        <v>3</v>
      </c>
      <c r="N1022" t="n">
        <v>32.27</v>
      </c>
      <c r="O1022" t="n">
        <v>21638.31</v>
      </c>
      <c r="P1022" t="n">
        <v>53.35</v>
      </c>
      <c r="Q1022" t="n">
        <v>202.81</v>
      </c>
      <c r="R1022" t="n">
        <v>20.29</v>
      </c>
      <c r="S1022" t="n">
        <v>13.89</v>
      </c>
      <c r="T1022" t="n">
        <v>1520.9</v>
      </c>
      <c r="U1022" t="n">
        <v>0.68</v>
      </c>
      <c r="V1022" t="n">
        <v>0.75</v>
      </c>
      <c r="W1022" t="n">
        <v>0.65</v>
      </c>
      <c r="X1022" t="n">
        <v>0.09</v>
      </c>
      <c r="Y1022" t="n">
        <v>1</v>
      </c>
      <c r="Z1022" t="n">
        <v>10</v>
      </c>
    </row>
    <row r="1023">
      <c r="A1023" t="n">
        <v>41</v>
      </c>
      <c r="B1023" t="n">
        <v>80</v>
      </c>
      <c r="C1023" t="inlineStr">
        <is>
          <t xml:space="preserve">CONCLUIDO	</t>
        </is>
      </c>
      <c r="D1023" t="n">
        <v>13.154</v>
      </c>
      <c r="E1023" t="n">
        <v>7.6</v>
      </c>
      <c r="F1023" t="n">
        <v>5.12</v>
      </c>
      <c r="G1023" t="n">
        <v>61.4</v>
      </c>
      <c r="H1023" t="n">
        <v>1.15</v>
      </c>
      <c r="I1023" t="n">
        <v>5</v>
      </c>
      <c r="J1023" t="n">
        <v>173.92</v>
      </c>
      <c r="K1023" t="n">
        <v>50.28</v>
      </c>
      <c r="L1023" t="n">
        <v>11.25</v>
      </c>
      <c r="M1023" t="n">
        <v>3</v>
      </c>
      <c r="N1023" t="n">
        <v>32.39</v>
      </c>
      <c r="O1023" t="n">
        <v>21683.57</v>
      </c>
      <c r="P1023" t="n">
        <v>52.76</v>
      </c>
      <c r="Q1023" t="n">
        <v>202.82</v>
      </c>
      <c r="R1023" t="n">
        <v>20.15</v>
      </c>
      <c r="S1023" t="n">
        <v>13.89</v>
      </c>
      <c r="T1023" t="n">
        <v>1451.7</v>
      </c>
      <c r="U1023" t="n">
        <v>0.6899999999999999</v>
      </c>
      <c r="V1023" t="n">
        <v>0.76</v>
      </c>
      <c r="W1023" t="n">
        <v>0.64</v>
      </c>
      <c r="X1023" t="n">
        <v>0.08</v>
      </c>
      <c r="Y1023" t="n">
        <v>1</v>
      </c>
      <c r="Z1023" t="n">
        <v>10</v>
      </c>
    </row>
    <row r="1024">
      <c r="A1024" t="n">
        <v>42</v>
      </c>
      <c r="B1024" t="n">
        <v>80</v>
      </c>
      <c r="C1024" t="inlineStr">
        <is>
          <t xml:space="preserve">CONCLUIDO	</t>
        </is>
      </c>
      <c r="D1024" t="n">
        <v>13.1598</v>
      </c>
      <c r="E1024" t="n">
        <v>7.6</v>
      </c>
      <c r="F1024" t="n">
        <v>5.11</v>
      </c>
      <c r="G1024" t="n">
        <v>61.36</v>
      </c>
      <c r="H1024" t="n">
        <v>1.17</v>
      </c>
      <c r="I1024" t="n">
        <v>5</v>
      </c>
      <c r="J1024" t="n">
        <v>174.28</v>
      </c>
      <c r="K1024" t="n">
        <v>50.28</v>
      </c>
      <c r="L1024" t="n">
        <v>11.5</v>
      </c>
      <c r="M1024" t="n">
        <v>3</v>
      </c>
      <c r="N1024" t="n">
        <v>32.5</v>
      </c>
      <c r="O1024" t="n">
        <v>21728.87</v>
      </c>
      <c r="P1024" t="n">
        <v>51.87</v>
      </c>
      <c r="Q1024" t="n">
        <v>202.81</v>
      </c>
      <c r="R1024" t="n">
        <v>19.93</v>
      </c>
      <c r="S1024" t="n">
        <v>13.89</v>
      </c>
      <c r="T1024" t="n">
        <v>1341.94</v>
      </c>
      <c r="U1024" t="n">
        <v>0.7</v>
      </c>
      <c r="V1024" t="n">
        <v>0.76</v>
      </c>
      <c r="W1024" t="n">
        <v>0.65</v>
      </c>
      <c r="X1024" t="n">
        <v>0.08</v>
      </c>
      <c r="Y1024" t="n">
        <v>1</v>
      </c>
      <c r="Z1024" t="n">
        <v>10</v>
      </c>
    </row>
    <row r="1025">
      <c r="A1025" t="n">
        <v>43</v>
      </c>
      <c r="B1025" t="n">
        <v>80</v>
      </c>
      <c r="C1025" t="inlineStr">
        <is>
          <t xml:space="preserve">CONCLUIDO	</t>
        </is>
      </c>
      <c r="D1025" t="n">
        <v>13.1478</v>
      </c>
      <c r="E1025" t="n">
        <v>7.61</v>
      </c>
      <c r="F1025" t="n">
        <v>5.12</v>
      </c>
      <c r="G1025" t="n">
        <v>61.44</v>
      </c>
      <c r="H1025" t="n">
        <v>1.19</v>
      </c>
      <c r="I1025" t="n">
        <v>5</v>
      </c>
      <c r="J1025" t="n">
        <v>174.65</v>
      </c>
      <c r="K1025" t="n">
        <v>50.28</v>
      </c>
      <c r="L1025" t="n">
        <v>11.75</v>
      </c>
      <c r="M1025" t="n">
        <v>3</v>
      </c>
      <c r="N1025" t="n">
        <v>32.62</v>
      </c>
      <c r="O1025" t="n">
        <v>21774.22</v>
      </c>
      <c r="P1025" t="n">
        <v>51.66</v>
      </c>
      <c r="Q1025" t="n">
        <v>202.81</v>
      </c>
      <c r="R1025" t="n">
        <v>20.16</v>
      </c>
      <c r="S1025" t="n">
        <v>13.89</v>
      </c>
      <c r="T1025" t="n">
        <v>1452.88</v>
      </c>
      <c r="U1025" t="n">
        <v>0.6899999999999999</v>
      </c>
      <c r="V1025" t="n">
        <v>0.76</v>
      </c>
      <c r="W1025" t="n">
        <v>0.65</v>
      </c>
      <c r="X1025" t="n">
        <v>0.08</v>
      </c>
      <c r="Y1025" t="n">
        <v>1</v>
      </c>
      <c r="Z1025" t="n">
        <v>10</v>
      </c>
    </row>
    <row r="1026">
      <c r="A1026" t="n">
        <v>44</v>
      </c>
      <c r="B1026" t="n">
        <v>80</v>
      </c>
      <c r="C1026" t="inlineStr">
        <is>
          <t xml:space="preserve">CONCLUIDO	</t>
        </is>
      </c>
      <c r="D1026" t="n">
        <v>13.1531</v>
      </c>
      <c r="E1026" t="n">
        <v>7.6</v>
      </c>
      <c r="F1026" t="n">
        <v>5.12</v>
      </c>
      <c r="G1026" t="n">
        <v>61.41</v>
      </c>
      <c r="H1026" t="n">
        <v>1.22</v>
      </c>
      <c r="I1026" t="n">
        <v>5</v>
      </c>
      <c r="J1026" t="n">
        <v>175.02</v>
      </c>
      <c r="K1026" t="n">
        <v>50.28</v>
      </c>
      <c r="L1026" t="n">
        <v>12</v>
      </c>
      <c r="M1026" t="n">
        <v>3</v>
      </c>
      <c r="N1026" t="n">
        <v>32.74</v>
      </c>
      <c r="O1026" t="n">
        <v>21819.6</v>
      </c>
      <c r="P1026" t="n">
        <v>51.19</v>
      </c>
      <c r="Q1026" t="n">
        <v>202.81</v>
      </c>
      <c r="R1026" t="n">
        <v>20.07</v>
      </c>
      <c r="S1026" t="n">
        <v>13.89</v>
      </c>
      <c r="T1026" t="n">
        <v>1410.18</v>
      </c>
      <c r="U1026" t="n">
        <v>0.6899999999999999</v>
      </c>
      <c r="V1026" t="n">
        <v>0.76</v>
      </c>
      <c r="W1026" t="n">
        <v>0.65</v>
      </c>
      <c r="X1026" t="n">
        <v>0.08</v>
      </c>
      <c r="Y1026" t="n">
        <v>1</v>
      </c>
      <c r="Z1026" t="n">
        <v>10</v>
      </c>
    </row>
    <row r="1027">
      <c r="A1027" t="n">
        <v>45</v>
      </c>
      <c r="B1027" t="n">
        <v>80</v>
      </c>
      <c r="C1027" t="inlineStr">
        <is>
          <t xml:space="preserve">CONCLUIDO	</t>
        </is>
      </c>
      <c r="D1027" t="n">
        <v>13.246</v>
      </c>
      <c r="E1027" t="n">
        <v>7.55</v>
      </c>
      <c r="F1027" t="n">
        <v>5.1</v>
      </c>
      <c r="G1027" t="n">
        <v>76.44</v>
      </c>
      <c r="H1027" t="n">
        <v>1.24</v>
      </c>
      <c r="I1027" t="n">
        <v>4</v>
      </c>
      <c r="J1027" t="n">
        <v>175.39</v>
      </c>
      <c r="K1027" t="n">
        <v>50.28</v>
      </c>
      <c r="L1027" t="n">
        <v>12.25</v>
      </c>
      <c r="M1027" t="n">
        <v>2</v>
      </c>
      <c r="N1027" t="n">
        <v>32.86</v>
      </c>
      <c r="O1027" t="n">
        <v>21865.03</v>
      </c>
      <c r="P1027" t="n">
        <v>50.65</v>
      </c>
      <c r="Q1027" t="n">
        <v>202.81</v>
      </c>
      <c r="R1027" t="n">
        <v>19.41</v>
      </c>
      <c r="S1027" t="n">
        <v>13.89</v>
      </c>
      <c r="T1027" t="n">
        <v>1087</v>
      </c>
      <c r="U1027" t="n">
        <v>0.72</v>
      </c>
      <c r="V1027" t="n">
        <v>0.76</v>
      </c>
      <c r="W1027" t="n">
        <v>0.64</v>
      </c>
      <c r="X1027" t="n">
        <v>0.06</v>
      </c>
      <c r="Y1027" t="n">
        <v>1</v>
      </c>
      <c r="Z1027" t="n">
        <v>10</v>
      </c>
    </row>
    <row r="1028">
      <c r="A1028" t="n">
        <v>46</v>
      </c>
      <c r="B1028" t="n">
        <v>80</v>
      </c>
      <c r="C1028" t="inlineStr">
        <is>
          <t xml:space="preserve">CONCLUIDO	</t>
        </is>
      </c>
      <c r="D1028" t="n">
        <v>13.2489</v>
      </c>
      <c r="E1028" t="n">
        <v>7.55</v>
      </c>
      <c r="F1028" t="n">
        <v>5.09</v>
      </c>
      <c r="G1028" t="n">
        <v>76.42</v>
      </c>
      <c r="H1028" t="n">
        <v>1.26</v>
      </c>
      <c r="I1028" t="n">
        <v>4</v>
      </c>
      <c r="J1028" t="n">
        <v>175.76</v>
      </c>
      <c r="K1028" t="n">
        <v>50.28</v>
      </c>
      <c r="L1028" t="n">
        <v>12.5</v>
      </c>
      <c r="M1028" t="n">
        <v>2</v>
      </c>
      <c r="N1028" t="n">
        <v>32.98</v>
      </c>
      <c r="O1028" t="n">
        <v>21910.49</v>
      </c>
      <c r="P1028" t="n">
        <v>50.89</v>
      </c>
      <c r="Q1028" t="n">
        <v>202.81</v>
      </c>
      <c r="R1028" t="n">
        <v>19.4</v>
      </c>
      <c r="S1028" t="n">
        <v>13.89</v>
      </c>
      <c r="T1028" t="n">
        <v>1081.3</v>
      </c>
      <c r="U1028" t="n">
        <v>0.72</v>
      </c>
      <c r="V1028" t="n">
        <v>0.76</v>
      </c>
      <c r="W1028" t="n">
        <v>0.64</v>
      </c>
      <c r="X1028" t="n">
        <v>0.06</v>
      </c>
      <c r="Y1028" t="n">
        <v>1</v>
      </c>
      <c r="Z1028" t="n">
        <v>10</v>
      </c>
    </row>
    <row r="1029">
      <c r="A1029" t="n">
        <v>47</v>
      </c>
      <c r="B1029" t="n">
        <v>80</v>
      </c>
      <c r="C1029" t="inlineStr">
        <is>
          <t xml:space="preserve">CONCLUIDO	</t>
        </is>
      </c>
      <c r="D1029" t="n">
        <v>13.2377</v>
      </c>
      <c r="E1029" t="n">
        <v>7.55</v>
      </c>
      <c r="F1029" t="n">
        <v>5.1</v>
      </c>
      <c r="G1029" t="n">
        <v>76.51000000000001</v>
      </c>
      <c r="H1029" t="n">
        <v>1.28</v>
      </c>
      <c r="I1029" t="n">
        <v>4</v>
      </c>
      <c r="J1029" t="n">
        <v>176.12</v>
      </c>
      <c r="K1029" t="n">
        <v>50.28</v>
      </c>
      <c r="L1029" t="n">
        <v>12.75</v>
      </c>
      <c r="M1029" t="n">
        <v>2</v>
      </c>
      <c r="N1029" t="n">
        <v>33.09</v>
      </c>
      <c r="O1029" t="n">
        <v>21956</v>
      </c>
      <c r="P1029" t="n">
        <v>51.12</v>
      </c>
      <c r="Q1029" t="n">
        <v>202.81</v>
      </c>
      <c r="R1029" t="n">
        <v>19.61</v>
      </c>
      <c r="S1029" t="n">
        <v>13.89</v>
      </c>
      <c r="T1029" t="n">
        <v>1186.16</v>
      </c>
      <c r="U1029" t="n">
        <v>0.71</v>
      </c>
      <c r="V1029" t="n">
        <v>0.76</v>
      </c>
      <c r="W1029" t="n">
        <v>0.64</v>
      </c>
      <c r="X1029" t="n">
        <v>0.06</v>
      </c>
      <c r="Y1029" t="n">
        <v>1</v>
      </c>
      <c r="Z1029" t="n">
        <v>10</v>
      </c>
    </row>
    <row r="1030">
      <c r="A1030" t="n">
        <v>48</v>
      </c>
      <c r="B1030" t="n">
        <v>80</v>
      </c>
      <c r="C1030" t="inlineStr">
        <is>
          <t xml:space="preserve">CONCLUIDO	</t>
        </is>
      </c>
      <c r="D1030" t="n">
        <v>13.2372</v>
      </c>
      <c r="E1030" t="n">
        <v>7.55</v>
      </c>
      <c r="F1030" t="n">
        <v>5.1</v>
      </c>
      <c r="G1030" t="n">
        <v>76.52</v>
      </c>
      <c r="H1030" t="n">
        <v>1.31</v>
      </c>
      <c r="I1030" t="n">
        <v>4</v>
      </c>
      <c r="J1030" t="n">
        <v>176.49</v>
      </c>
      <c r="K1030" t="n">
        <v>50.28</v>
      </c>
      <c r="L1030" t="n">
        <v>13</v>
      </c>
      <c r="M1030" t="n">
        <v>1</v>
      </c>
      <c r="N1030" t="n">
        <v>33.21</v>
      </c>
      <c r="O1030" t="n">
        <v>22001.54</v>
      </c>
      <c r="P1030" t="n">
        <v>51.02</v>
      </c>
      <c r="Q1030" t="n">
        <v>202.81</v>
      </c>
      <c r="R1030" t="n">
        <v>19.59</v>
      </c>
      <c r="S1030" t="n">
        <v>13.89</v>
      </c>
      <c r="T1030" t="n">
        <v>1174.55</v>
      </c>
      <c r="U1030" t="n">
        <v>0.71</v>
      </c>
      <c r="V1030" t="n">
        <v>0.76</v>
      </c>
      <c r="W1030" t="n">
        <v>0.64</v>
      </c>
      <c r="X1030" t="n">
        <v>0.06</v>
      </c>
      <c r="Y1030" t="n">
        <v>1</v>
      </c>
      <c r="Z1030" t="n">
        <v>10</v>
      </c>
    </row>
    <row r="1031">
      <c r="A1031" t="n">
        <v>49</v>
      </c>
      <c r="B1031" t="n">
        <v>80</v>
      </c>
      <c r="C1031" t="inlineStr">
        <is>
          <t xml:space="preserve">CONCLUIDO	</t>
        </is>
      </c>
      <c r="D1031" t="n">
        <v>13.2372</v>
      </c>
      <c r="E1031" t="n">
        <v>7.55</v>
      </c>
      <c r="F1031" t="n">
        <v>5.1</v>
      </c>
      <c r="G1031" t="n">
        <v>76.52</v>
      </c>
      <c r="H1031" t="n">
        <v>1.33</v>
      </c>
      <c r="I1031" t="n">
        <v>4</v>
      </c>
      <c r="J1031" t="n">
        <v>176.86</v>
      </c>
      <c r="K1031" t="n">
        <v>50.28</v>
      </c>
      <c r="L1031" t="n">
        <v>13.25</v>
      </c>
      <c r="M1031" t="n">
        <v>1</v>
      </c>
      <c r="N1031" t="n">
        <v>33.33</v>
      </c>
      <c r="O1031" t="n">
        <v>22047.13</v>
      </c>
      <c r="P1031" t="n">
        <v>51.06</v>
      </c>
      <c r="Q1031" t="n">
        <v>202.81</v>
      </c>
      <c r="R1031" t="n">
        <v>19.59</v>
      </c>
      <c r="S1031" t="n">
        <v>13.89</v>
      </c>
      <c r="T1031" t="n">
        <v>1176.5</v>
      </c>
      <c r="U1031" t="n">
        <v>0.71</v>
      </c>
      <c r="V1031" t="n">
        <v>0.76</v>
      </c>
      <c r="W1031" t="n">
        <v>0.64</v>
      </c>
      <c r="X1031" t="n">
        <v>0.06</v>
      </c>
      <c r="Y1031" t="n">
        <v>1</v>
      </c>
      <c r="Z1031" t="n">
        <v>10</v>
      </c>
    </row>
    <row r="1032">
      <c r="A1032" t="n">
        <v>50</v>
      </c>
      <c r="B1032" t="n">
        <v>80</v>
      </c>
      <c r="C1032" t="inlineStr">
        <is>
          <t xml:space="preserve">CONCLUIDO	</t>
        </is>
      </c>
      <c r="D1032" t="n">
        <v>13.2285</v>
      </c>
      <c r="E1032" t="n">
        <v>7.56</v>
      </c>
      <c r="F1032" t="n">
        <v>5.11</v>
      </c>
      <c r="G1032" t="n">
        <v>76.59</v>
      </c>
      <c r="H1032" t="n">
        <v>1.35</v>
      </c>
      <c r="I1032" t="n">
        <v>4</v>
      </c>
      <c r="J1032" t="n">
        <v>177.23</v>
      </c>
      <c r="K1032" t="n">
        <v>50.28</v>
      </c>
      <c r="L1032" t="n">
        <v>13.5</v>
      </c>
      <c r="M1032" t="n">
        <v>0</v>
      </c>
      <c r="N1032" t="n">
        <v>33.45</v>
      </c>
      <c r="O1032" t="n">
        <v>22092.76</v>
      </c>
      <c r="P1032" t="n">
        <v>51.16</v>
      </c>
      <c r="Q1032" t="n">
        <v>202.81</v>
      </c>
      <c r="R1032" t="n">
        <v>19.68</v>
      </c>
      <c r="S1032" t="n">
        <v>13.89</v>
      </c>
      <c r="T1032" t="n">
        <v>1219.2</v>
      </c>
      <c r="U1032" t="n">
        <v>0.71</v>
      </c>
      <c r="V1032" t="n">
        <v>0.76</v>
      </c>
      <c r="W1032" t="n">
        <v>0.65</v>
      </c>
      <c r="X1032" t="n">
        <v>0.07000000000000001</v>
      </c>
      <c r="Y1032" t="n">
        <v>1</v>
      </c>
      <c r="Z1032" t="n">
        <v>10</v>
      </c>
    </row>
    <row r="1033">
      <c r="A1033" t="n">
        <v>0</v>
      </c>
      <c r="B1033" t="n">
        <v>115</v>
      </c>
      <c r="C1033" t="inlineStr">
        <is>
          <t xml:space="preserve">CONCLUIDO	</t>
        </is>
      </c>
      <c r="D1033" t="n">
        <v>8.113200000000001</v>
      </c>
      <c r="E1033" t="n">
        <v>12.33</v>
      </c>
      <c r="F1033" t="n">
        <v>6.5</v>
      </c>
      <c r="G1033" t="n">
        <v>5.42</v>
      </c>
      <c r="H1033" t="n">
        <v>0.08</v>
      </c>
      <c r="I1033" t="n">
        <v>72</v>
      </c>
      <c r="J1033" t="n">
        <v>222.93</v>
      </c>
      <c r="K1033" t="n">
        <v>56.94</v>
      </c>
      <c r="L1033" t="n">
        <v>1</v>
      </c>
      <c r="M1033" t="n">
        <v>70</v>
      </c>
      <c r="N1033" t="n">
        <v>49.99</v>
      </c>
      <c r="O1033" t="n">
        <v>27728.69</v>
      </c>
      <c r="P1033" t="n">
        <v>98.73</v>
      </c>
      <c r="Q1033" t="n">
        <v>202.92</v>
      </c>
      <c r="R1033" t="n">
        <v>63.17</v>
      </c>
      <c r="S1033" t="n">
        <v>13.89</v>
      </c>
      <c r="T1033" t="n">
        <v>22622.81</v>
      </c>
      <c r="U1033" t="n">
        <v>0.22</v>
      </c>
      <c r="V1033" t="n">
        <v>0.59</v>
      </c>
      <c r="W1033" t="n">
        <v>0.76</v>
      </c>
      <c r="X1033" t="n">
        <v>1.46</v>
      </c>
      <c r="Y1033" t="n">
        <v>1</v>
      </c>
      <c r="Z1033" t="n">
        <v>10</v>
      </c>
    </row>
    <row r="1034">
      <c r="A1034" t="n">
        <v>1</v>
      </c>
      <c r="B1034" t="n">
        <v>115</v>
      </c>
      <c r="C1034" t="inlineStr">
        <is>
          <t xml:space="preserve">CONCLUIDO	</t>
        </is>
      </c>
      <c r="D1034" t="n">
        <v>8.918799999999999</v>
      </c>
      <c r="E1034" t="n">
        <v>11.21</v>
      </c>
      <c r="F1034" t="n">
        <v>6.14</v>
      </c>
      <c r="G1034" t="n">
        <v>6.7</v>
      </c>
      <c r="H1034" t="n">
        <v>0.1</v>
      </c>
      <c r="I1034" t="n">
        <v>55</v>
      </c>
      <c r="J1034" t="n">
        <v>223.35</v>
      </c>
      <c r="K1034" t="n">
        <v>56.94</v>
      </c>
      <c r="L1034" t="n">
        <v>1.25</v>
      </c>
      <c r="M1034" t="n">
        <v>53</v>
      </c>
      <c r="N1034" t="n">
        <v>50.15</v>
      </c>
      <c r="O1034" t="n">
        <v>27780.03</v>
      </c>
      <c r="P1034" t="n">
        <v>92.98999999999999</v>
      </c>
      <c r="Q1034" t="n">
        <v>202.88</v>
      </c>
      <c r="R1034" t="n">
        <v>52.05</v>
      </c>
      <c r="S1034" t="n">
        <v>13.89</v>
      </c>
      <c r="T1034" t="n">
        <v>17148.61</v>
      </c>
      <c r="U1034" t="n">
        <v>0.27</v>
      </c>
      <c r="V1034" t="n">
        <v>0.63</v>
      </c>
      <c r="W1034" t="n">
        <v>0.72</v>
      </c>
      <c r="X1034" t="n">
        <v>1.1</v>
      </c>
      <c r="Y1034" t="n">
        <v>1</v>
      </c>
      <c r="Z1034" t="n">
        <v>10</v>
      </c>
    </row>
    <row r="1035">
      <c r="A1035" t="n">
        <v>2</v>
      </c>
      <c r="B1035" t="n">
        <v>115</v>
      </c>
      <c r="C1035" t="inlineStr">
        <is>
          <t xml:space="preserve">CONCLUIDO	</t>
        </is>
      </c>
      <c r="D1035" t="n">
        <v>9.518800000000001</v>
      </c>
      <c r="E1035" t="n">
        <v>10.51</v>
      </c>
      <c r="F1035" t="n">
        <v>5.91</v>
      </c>
      <c r="G1035" t="n">
        <v>8.06</v>
      </c>
      <c r="H1035" t="n">
        <v>0.12</v>
      </c>
      <c r="I1035" t="n">
        <v>44</v>
      </c>
      <c r="J1035" t="n">
        <v>223.76</v>
      </c>
      <c r="K1035" t="n">
        <v>56.94</v>
      </c>
      <c r="L1035" t="n">
        <v>1.5</v>
      </c>
      <c r="M1035" t="n">
        <v>42</v>
      </c>
      <c r="N1035" t="n">
        <v>50.32</v>
      </c>
      <c r="O1035" t="n">
        <v>27831.42</v>
      </c>
      <c r="P1035" t="n">
        <v>89.45999999999999</v>
      </c>
      <c r="Q1035" t="n">
        <v>202.83</v>
      </c>
      <c r="R1035" t="n">
        <v>45.28</v>
      </c>
      <c r="S1035" t="n">
        <v>13.89</v>
      </c>
      <c r="T1035" t="n">
        <v>13817.77</v>
      </c>
      <c r="U1035" t="n">
        <v>0.31</v>
      </c>
      <c r="V1035" t="n">
        <v>0.65</v>
      </c>
      <c r="W1035" t="n">
        <v>0.7</v>
      </c>
      <c r="X1035" t="n">
        <v>0.88</v>
      </c>
      <c r="Y1035" t="n">
        <v>1</v>
      </c>
      <c r="Z1035" t="n">
        <v>10</v>
      </c>
    </row>
    <row r="1036">
      <c r="A1036" t="n">
        <v>3</v>
      </c>
      <c r="B1036" t="n">
        <v>115</v>
      </c>
      <c r="C1036" t="inlineStr">
        <is>
          <t xml:space="preserve">CONCLUIDO	</t>
        </is>
      </c>
      <c r="D1036" t="n">
        <v>9.9511</v>
      </c>
      <c r="E1036" t="n">
        <v>10.05</v>
      </c>
      <c r="F1036" t="n">
        <v>5.76</v>
      </c>
      <c r="G1036" t="n">
        <v>9.35</v>
      </c>
      <c r="H1036" t="n">
        <v>0.14</v>
      </c>
      <c r="I1036" t="n">
        <v>37</v>
      </c>
      <c r="J1036" t="n">
        <v>224.18</v>
      </c>
      <c r="K1036" t="n">
        <v>56.94</v>
      </c>
      <c r="L1036" t="n">
        <v>1.75</v>
      </c>
      <c r="M1036" t="n">
        <v>35</v>
      </c>
      <c r="N1036" t="n">
        <v>50.49</v>
      </c>
      <c r="O1036" t="n">
        <v>27882.87</v>
      </c>
      <c r="P1036" t="n">
        <v>87.08</v>
      </c>
      <c r="Q1036" t="n">
        <v>202.83</v>
      </c>
      <c r="R1036" t="n">
        <v>39.87</v>
      </c>
      <c r="S1036" t="n">
        <v>13.89</v>
      </c>
      <c r="T1036" t="n">
        <v>11150.04</v>
      </c>
      <c r="U1036" t="n">
        <v>0.35</v>
      </c>
      <c r="V1036" t="n">
        <v>0.67</v>
      </c>
      <c r="W1036" t="n">
        <v>0.71</v>
      </c>
      <c r="X1036" t="n">
        <v>0.72</v>
      </c>
      <c r="Y1036" t="n">
        <v>1</v>
      </c>
      <c r="Z1036" t="n">
        <v>10</v>
      </c>
    </row>
    <row r="1037">
      <c r="A1037" t="n">
        <v>4</v>
      </c>
      <c r="B1037" t="n">
        <v>115</v>
      </c>
      <c r="C1037" t="inlineStr">
        <is>
          <t xml:space="preserve">CONCLUIDO	</t>
        </is>
      </c>
      <c r="D1037" t="n">
        <v>10.2731</v>
      </c>
      <c r="E1037" t="n">
        <v>9.73</v>
      </c>
      <c r="F1037" t="n">
        <v>5.67</v>
      </c>
      <c r="G1037" t="n">
        <v>10.63</v>
      </c>
      <c r="H1037" t="n">
        <v>0.16</v>
      </c>
      <c r="I1037" t="n">
        <v>32</v>
      </c>
      <c r="J1037" t="n">
        <v>224.6</v>
      </c>
      <c r="K1037" t="n">
        <v>56.94</v>
      </c>
      <c r="L1037" t="n">
        <v>2</v>
      </c>
      <c r="M1037" t="n">
        <v>30</v>
      </c>
      <c r="N1037" t="n">
        <v>50.65</v>
      </c>
      <c r="O1037" t="n">
        <v>27934.37</v>
      </c>
      <c r="P1037" t="n">
        <v>85.44</v>
      </c>
      <c r="Q1037" t="n">
        <v>202.87</v>
      </c>
      <c r="R1037" t="n">
        <v>37.14</v>
      </c>
      <c r="S1037" t="n">
        <v>13.89</v>
      </c>
      <c r="T1037" t="n">
        <v>9808.23</v>
      </c>
      <c r="U1037" t="n">
        <v>0.37</v>
      </c>
      <c r="V1037" t="n">
        <v>0.68</v>
      </c>
      <c r="W1037" t="n">
        <v>0.6899999999999999</v>
      </c>
      <c r="X1037" t="n">
        <v>0.63</v>
      </c>
      <c r="Y1037" t="n">
        <v>1</v>
      </c>
      <c r="Z1037" t="n">
        <v>10</v>
      </c>
    </row>
    <row r="1038">
      <c r="A1038" t="n">
        <v>5</v>
      </c>
      <c r="B1038" t="n">
        <v>115</v>
      </c>
      <c r="C1038" t="inlineStr">
        <is>
          <t xml:space="preserve">CONCLUIDO	</t>
        </is>
      </c>
      <c r="D1038" t="n">
        <v>10.5535</v>
      </c>
      <c r="E1038" t="n">
        <v>9.48</v>
      </c>
      <c r="F1038" t="n">
        <v>5.59</v>
      </c>
      <c r="G1038" t="n">
        <v>11.97</v>
      </c>
      <c r="H1038" t="n">
        <v>0.18</v>
      </c>
      <c r="I1038" t="n">
        <v>28</v>
      </c>
      <c r="J1038" t="n">
        <v>225.01</v>
      </c>
      <c r="K1038" t="n">
        <v>56.94</v>
      </c>
      <c r="L1038" t="n">
        <v>2.25</v>
      </c>
      <c r="M1038" t="n">
        <v>26</v>
      </c>
      <c r="N1038" t="n">
        <v>50.82</v>
      </c>
      <c r="O1038" t="n">
        <v>27985.94</v>
      </c>
      <c r="P1038" t="n">
        <v>83.98999999999999</v>
      </c>
      <c r="Q1038" t="n">
        <v>202.9</v>
      </c>
      <c r="R1038" t="n">
        <v>34.83</v>
      </c>
      <c r="S1038" t="n">
        <v>13.89</v>
      </c>
      <c r="T1038" t="n">
        <v>8672.860000000001</v>
      </c>
      <c r="U1038" t="n">
        <v>0.4</v>
      </c>
      <c r="V1038" t="n">
        <v>0.6899999999999999</v>
      </c>
      <c r="W1038" t="n">
        <v>0.68</v>
      </c>
      <c r="X1038" t="n">
        <v>0.55</v>
      </c>
      <c r="Y1038" t="n">
        <v>1</v>
      </c>
      <c r="Z1038" t="n">
        <v>10</v>
      </c>
    </row>
    <row r="1039">
      <c r="A1039" t="n">
        <v>6</v>
      </c>
      <c r="B1039" t="n">
        <v>115</v>
      </c>
      <c r="C1039" t="inlineStr">
        <is>
          <t xml:space="preserve">CONCLUIDO	</t>
        </is>
      </c>
      <c r="D1039" t="n">
        <v>10.7894</v>
      </c>
      <c r="E1039" t="n">
        <v>9.27</v>
      </c>
      <c r="F1039" t="n">
        <v>5.51</v>
      </c>
      <c r="G1039" t="n">
        <v>13.22</v>
      </c>
      <c r="H1039" t="n">
        <v>0.2</v>
      </c>
      <c r="I1039" t="n">
        <v>25</v>
      </c>
      <c r="J1039" t="n">
        <v>225.43</v>
      </c>
      <c r="K1039" t="n">
        <v>56.94</v>
      </c>
      <c r="L1039" t="n">
        <v>2.5</v>
      </c>
      <c r="M1039" t="n">
        <v>23</v>
      </c>
      <c r="N1039" t="n">
        <v>50.99</v>
      </c>
      <c r="O1039" t="n">
        <v>28037.57</v>
      </c>
      <c r="P1039" t="n">
        <v>82.78</v>
      </c>
      <c r="Q1039" t="n">
        <v>202.82</v>
      </c>
      <c r="R1039" t="n">
        <v>32.42</v>
      </c>
      <c r="S1039" t="n">
        <v>13.89</v>
      </c>
      <c r="T1039" t="n">
        <v>7485.59</v>
      </c>
      <c r="U1039" t="n">
        <v>0.43</v>
      </c>
      <c r="V1039" t="n">
        <v>0.7</v>
      </c>
      <c r="W1039" t="n">
        <v>0.67</v>
      </c>
      <c r="X1039" t="n">
        <v>0.47</v>
      </c>
      <c r="Y1039" t="n">
        <v>1</v>
      </c>
      <c r="Z1039" t="n">
        <v>10</v>
      </c>
    </row>
    <row r="1040">
      <c r="A1040" t="n">
        <v>7</v>
      </c>
      <c r="B1040" t="n">
        <v>115</v>
      </c>
      <c r="C1040" t="inlineStr">
        <is>
          <t xml:space="preserve">CONCLUIDO	</t>
        </is>
      </c>
      <c r="D1040" t="n">
        <v>10.918</v>
      </c>
      <c r="E1040" t="n">
        <v>9.16</v>
      </c>
      <c r="F1040" t="n">
        <v>5.49</v>
      </c>
      <c r="G1040" t="n">
        <v>14.32</v>
      </c>
      <c r="H1040" t="n">
        <v>0.22</v>
      </c>
      <c r="I1040" t="n">
        <v>23</v>
      </c>
      <c r="J1040" t="n">
        <v>225.85</v>
      </c>
      <c r="K1040" t="n">
        <v>56.94</v>
      </c>
      <c r="L1040" t="n">
        <v>2.75</v>
      </c>
      <c r="M1040" t="n">
        <v>21</v>
      </c>
      <c r="N1040" t="n">
        <v>51.16</v>
      </c>
      <c r="O1040" t="n">
        <v>28089.25</v>
      </c>
      <c r="P1040" t="n">
        <v>82.31</v>
      </c>
      <c r="Q1040" t="n">
        <v>202.85</v>
      </c>
      <c r="R1040" t="n">
        <v>31.74</v>
      </c>
      <c r="S1040" t="n">
        <v>13.89</v>
      </c>
      <c r="T1040" t="n">
        <v>7153.39</v>
      </c>
      <c r="U1040" t="n">
        <v>0.44</v>
      </c>
      <c r="V1040" t="n">
        <v>0.7</v>
      </c>
      <c r="W1040" t="n">
        <v>0.67</v>
      </c>
      <c r="X1040" t="n">
        <v>0.45</v>
      </c>
      <c r="Y1040" t="n">
        <v>1</v>
      </c>
      <c r="Z1040" t="n">
        <v>10</v>
      </c>
    </row>
    <row r="1041">
      <c r="A1041" t="n">
        <v>8</v>
      </c>
      <c r="B1041" t="n">
        <v>115</v>
      </c>
      <c r="C1041" t="inlineStr">
        <is>
          <t xml:space="preserve">CONCLUIDO	</t>
        </is>
      </c>
      <c r="D1041" t="n">
        <v>11.0742</v>
      </c>
      <c r="E1041" t="n">
        <v>9.029999999999999</v>
      </c>
      <c r="F1041" t="n">
        <v>5.45</v>
      </c>
      <c r="G1041" t="n">
        <v>15.56</v>
      </c>
      <c r="H1041" t="n">
        <v>0.24</v>
      </c>
      <c r="I1041" t="n">
        <v>21</v>
      </c>
      <c r="J1041" t="n">
        <v>226.27</v>
      </c>
      <c r="K1041" t="n">
        <v>56.94</v>
      </c>
      <c r="L1041" t="n">
        <v>3</v>
      </c>
      <c r="M1041" t="n">
        <v>19</v>
      </c>
      <c r="N1041" t="n">
        <v>51.33</v>
      </c>
      <c r="O1041" t="n">
        <v>28140.99</v>
      </c>
      <c r="P1041" t="n">
        <v>81.56</v>
      </c>
      <c r="Q1041" t="n">
        <v>202.89</v>
      </c>
      <c r="R1041" t="n">
        <v>30.38</v>
      </c>
      <c r="S1041" t="n">
        <v>13.89</v>
      </c>
      <c r="T1041" t="n">
        <v>6484.64</v>
      </c>
      <c r="U1041" t="n">
        <v>0.46</v>
      </c>
      <c r="V1041" t="n">
        <v>0.71</v>
      </c>
      <c r="W1041" t="n">
        <v>0.67</v>
      </c>
      <c r="X1041" t="n">
        <v>0.41</v>
      </c>
      <c r="Y1041" t="n">
        <v>1</v>
      </c>
      <c r="Z1041" t="n">
        <v>10</v>
      </c>
    </row>
    <row r="1042">
      <c r="A1042" t="n">
        <v>9</v>
      </c>
      <c r="B1042" t="n">
        <v>115</v>
      </c>
      <c r="C1042" t="inlineStr">
        <is>
          <t xml:space="preserve">CONCLUIDO	</t>
        </is>
      </c>
      <c r="D1042" t="n">
        <v>11.2423</v>
      </c>
      <c r="E1042" t="n">
        <v>8.9</v>
      </c>
      <c r="F1042" t="n">
        <v>5.4</v>
      </c>
      <c r="G1042" t="n">
        <v>17.05</v>
      </c>
      <c r="H1042" t="n">
        <v>0.25</v>
      </c>
      <c r="I1042" t="n">
        <v>19</v>
      </c>
      <c r="J1042" t="n">
        <v>226.69</v>
      </c>
      <c r="K1042" t="n">
        <v>56.94</v>
      </c>
      <c r="L1042" t="n">
        <v>3.25</v>
      </c>
      <c r="M1042" t="n">
        <v>17</v>
      </c>
      <c r="N1042" t="n">
        <v>51.5</v>
      </c>
      <c r="O1042" t="n">
        <v>28192.8</v>
      </c>
      <c r="P1042" t="n">
        <v>80.68000000000001</v>
      </c>
      <c r="Q1042" t="n">
        <v>202.82</v>
      </c>
      <c r="R1042" t="n">
        <v>28.87</v>
      </c>
      <c r="S1042" t="n">
        <v>13.89</v>
      </c>
      <c r="T1042" t="n">
        <v>5742.06</v>
      </c>
      <c r="U1042" t="n">
        <v>0.48</v>
      </c>
      <c r="V1042" t="n">
        <v>0.72</v>
      </c>
      <c r="W1042" t="n">
        <v>0.67</v>
      </c>
      <c r="X1042" t="n">
        <v>0.36</v>
      </c>
      <c r="Y1042" t="n">
        <v>1</v>
      </c>
      <c r="Z1042" t="n">
        <v>10</v>
      </c>
    </row>
    <row r="1043">
      <c r="A1043" t="n">
        <v>10</v>
      </c>
      <c r="B1043" t="n">
        <v>115</v>
      </c>
      <c r="C1043" t="inlineStr">
        <is>
          <t xml:space="preserve">CONCLUIDO	</t>
        </is>
      </c>
      <c r="D1043" t="n">
        <v>11.3183</v>
      </c>
      <c r="E1043" t="n">
        <v>8.84</v>
      </c>
      <c r="F1043" t="n">
        <v>5.38</v>
      </c>
      <c r="G1043" t="n">
        <v>17.95</v>
      </c>
      <c r="H1043" t="n">
        <v>0.27</v>
      </c>
      <c r="I1043" t="n">
        <v>18</v>
      </c>
      <c r="J1043" t="n">
        <v>227.11</v>
      </c>
      <c r="K1043" t="n">
        <v>56.94</v>
      </c>
      <c r="L1043" t="n">
        <v>3.5</v>
      </c>
      <c r="M1043" t="n">
        <v>16</v>
      </c>
      <c r="N1043" t="n">
        <v>51.67</v>
      </c>
      <c r="O1043" t="n">
        <v>28244.66</v>
      </c>
      <c r="P1043" t="n">
        <v>80.38</v>
      </c>
      <c r="Q1043" t="n">
        <v>202.81</v>
      </c>
      <c r="R1043" t="n">
        <v>28.14</v>
      </c>
      <c r="S1043" t="n">
        <v>13.89</v>
      </c>
      <c r="T1043" t="n">
        <v>5378.31</v>
      </c>
      <c r="U1043" t="n">
        <v>0.49</v>
      </c>
      <c r="V1043" t="n">
        <v>0.72</v>
      </c>
      <c r="W1043" t="n">
        <v>0.67</v>
      </c>
      <c r="X1043" t="n">
        <v>0.35</v>
      </c>
      <c r="Y1043" t="n">
        <v>1</v>
      </c>
      <c r="Z1043" t="n">
        <v>10</v>
      </c>
    </row>
    <row r="1044">
      <c r="A1044" t="n">
        <v>11</v>
      </c>
      <c r="B1044" t="n">
        <v>115</v>
      </c>
      <c r="C1044" t="inlineStr">
        <is>
          <t xml:space="preserve">CONCLUIDO	</t>
        </is>
      </c>
      <c r="D1044" t="n">
        <v>11.4083</v>
      </c>
      <c r="E1044" t="n">
        <v>8.77</v>
      </c>
      <c r="F1044" t="n">
        <v>5.36</v>
      </c>
      <c r="G1044" t="n">
        <v>18.91</v>
      </c>
      <c r="H1044" t="n">
        <v>0.29</v>
      </c>
      <c r="I1044" t="n">
        <v>17</v>
      </c>
      <c r="J1044" t="n">
        <v>227.53</v>
      </c>
      <c r="K1044" t="n">
        <v>56.94</v>
      </c>
      <c r="L1044" t="n">
        <v>3.75</v>
      </c>
      <c r="M1044" t="n">
        <v>15</v>
      </c>
      <c r="N1044" t="n">
        <v>51.84</v>
      </c>
      <c r="O1044" t="n">
        <v>28296.58</v>
      </c>
      <c r="P1044" t="n">
        <v>79.73999999999999</v>
      </c>
      <c r="Q1044" t="n">
        <v>202.82</v>
      </c>
      <c r="R1044" t="n">
        <v>27.61</v>
      </c>
      <c r="S1044" t="n">
        <v>13.89</v>
      </c>
      <c r="T1044" t="n">
        <v>5121.84</v>
      </c>
      <c r="U1044" t="n">
        <v>0.5</v>
      </c>
      <c r="V1044" t="n">
        <v>0.72</v>
      </c>
      <c r="W1044" t="n">
        <v>0.66</v>
      </c>
      <c r="X1044" t="n">
        <v>0.32</v>
      </c>
      <c r="Y1044" t="n">
        <v>1</v>
      </c>
      <c r="Z1044" t="n">
        <v>10</v>
      </c>
    </row>
    <row r="1045">
      <c r="A1045" t="n">
        <v>12</v>
      </c>
      <c r="B1045" t="n">
        <v>115</v>
      </c>
      <c r="C1045" t="inlineStr">
        <is>
          <t xml:space="preserve">CONCLUIDO	</t>
        </is>
      </c>
      <c r="D1045" t="n">
        <v>11.4829</v>
      </c>
      <c r="E1045" t="n">
        <v>8.710000000000001</v>
      </c>
      <c r="F1045" t="n">
        <v>5.35</v>
      </c>
      <c r="G1045" t="n">
        <v>20.05</v>
      </c>
      <c r="H1045" t="n">
        <v>0.31</v>
      </c>
      <c r="I1045" t="n">
        <v>16</v>
      </c>
      <c r="J1045" t="n">
        <v>227.95</v>
      </c>
      <c r="K1045" t="n">
        <v>56.94</v>
      </c>
      <c r="L1045" t="n">
        <v>4</v>
      </c>
      <c r="M1045" t="n">
        <v>14</v>
      </c>
      <c r="N1045" t="n">
        <v>52.01</v>
      </c>
      <c r="O1045" t="n">
        <v>28348.56</v>
      </c>
      <c r="P1045" t="n">
        <v>79.38</v>
      </c>
      <c r="Q1045" t="n">
        <v>202.88</v>
      </c>
      <c r="R1045" t="n">
        <v>27.13</v>
      </c>
      <c r="S1045" t="n">
        <v>13.89</v>
      </c>
      <c r="T1045" t="n">
        <v>4883.59</v>
      </c>
      <c r="U1045" t="n">
        <v>0.51</v>
      </c>
      <c r="V1045" t="n">
        <v>0.72</v>
      </c>
      <c r="W1045" t="n">
        <v>0.67</v>
      </c>
      <c r="X1045" t="n">
        <v>0.31</v>
      </c>
      <c r="Y1045" t="n">
        <v>1</v>
      </c>
      <c r="Z1045" t="n">
        <v>10</v>
      </c>
    </row>
    <row r="1046">
      <c r="A1046" t="n">
        <v>13</v>
      </c>
      <c r="B1046" t="n">
        <v>115</v>
      </c>
      <c r="C1046" t="inlineStr">
        <is>
          <t xml:space="preserve">CONCLUIDO	</t>
        </is>
      </c>
      <c r="D1046" t="n">
        <v>11.5637</v>
      </c>
      <c r="E1046" t="n">
        <v>8.65</v>
      </c>
      <c r="F1046" t="n">
        <v>5.33</v>
      </c>
      <c r="G1046" t="n">
        <v>21.31</v>
      </c>
      <c r="H1046" t="n">
        <v>0.33</v>
      </c>
      <c r="I1046" t="n">
        <v>15</v>
      </c>
      <c r="J1046" t="n">
        <v>228.38</v>
      </c>
      <c r="K1046" t="n">
        <v>56.94</v>
      </c>
      <c r="L1046" t="n">
        <v>4.25</v>
      </c>
      <c r="M1046" t="n">
        <v>13</v>
      </c>
      <c r="N1046" t="n">
        <v>52.18</v>
      </c>
      <c r="O1046" t="n">
        <v>28400.61</v>
      </c>
      <c r="P1046" t="n">
        <v>79.06</v>
      </c>
      <c r="Q1046" t="n">
        <v>202.82</v>
      </c>
      <c r="R1046" t="n">
        <v>26.77</v>
      </c>
      <c r="S1046" t="n">
        <v>13.89</v>
      </c>
      <c r="T1046" t="n">
        <v>4708.13</v>
      </c>
      <c r="U1046" t="n">
        <v>0.52</v>
      </c>
      <c r="V1046" t="n">
        <v>0.73</v>
      </c>
      <c r="W1046" t="n">
        <v>0.66</v>
      </c>
      <c r="X1046" t="n">
        <v>0.29</v>
      </c>
      <c r="Y1046" t="n">
        <v>1</v>
      </c>
      <c r="Z1046" t="n">
        <v>10</v>
      </c>
    </row>
    <row r="1047">
      <c r="A1047" t="n">
        <v>14</v>
      </c>
      <c r="B1047" t="n">
        <v>115</v>
      </c>
      <c r="C1047" t="inlineStr">
        <is>
          <t xml:space="preserve">CONCLUIDO	</t>
        </is>
      </c>
      <c r="D1047" t="n">
        <v>11.6663</v>
      </c>
      <c r="E1047" t="n">
        <v>8.57</v>
      </c>
      <c r="F1047" t="n">
        <v>5.3</v>
      </c>
      <c r="G1047" t="n">
        <v>22.7</v>
      </c>
      <c r="H1047" t="n">
        <v>0.35</v>
      </c>
      <c r="I1047" t="n">
        <v>14</v>
      </c>
      <c r="J1047" t="n">
        <v>228.8</v>
      </c>
      <c r="K1047" t="n">
        <v>56.94</v>
      </c>
      <c r="L1047" t="n">
        <v>4.5</v>
      </c>
      <c r="M1047" t="n">
        <v>12</v>
      </c>
      <c r="N1047" t="n">
        <v>52.36</v>
      </c>
      <c r="O1047" t="n">
        <v>28452.71</v>
      </c>
      <c r="P1047" t="n">
        <v>78.45</v>
      </c>
      <c r="Q1047" t="n">
        <v>202.85</v>
      </c>
      <c r="R1047" t="n">
        <v>25.71</v>
      </c>
      <c r="S1047" t="n">
        <v>13.89</v>
      </c>
      <c r="T1047" t="n">
        <v>4187.24</v>
      </c>
      <c r="U1047" t="n">
        <v>0.54</v>
      </c>
      <c r="V1047" t="n">
        <v>0.73</v>
      </c>
      <c r="W1047" t="n">
        <v>0.66</v>
      </c>
      <c r="X1047" t="n">
        <v>0.26</v>
      </c>
      <c r="Y1047" t="n">
        <v>1</v>
      </c>
      <c r="Z1047" t="n">
        <v>10</v>
      </c>
    </row>
    <row r="1048">
      <c r="A1048" t="n">
        <v>15</v>
      </c>
      <c r="B1048" t="n">
        <v>115</v>
      </c>
      <c r="C1048" t="inlineStr">
        <is>
          <t xml:space="preserve">CONCLUIDO	</t>
        </is>
      </c>
      <c r="D1048" t="n">
        <v>11.7444</v>
      </c>
      <c r="E1048" t="n">
        <v>8.51</v>
      </c>
      <c r="F1048" t="n">
        <v>5.28</v>
      </c>
      <c r="G1048" t="n">
        <v>24.38</v>
      </c>
      <c r="H1048" t="n">
        <v>0.37</v>
      </c>
      <c r="I1048" t="n">
        <v>13</v>
      </c>
      <c r="J1048" t="n">
        <v>229.22</v>
      </c>
      <c r="K1048" t="n">
        <v>56.94</v>
      </c>
      <c r="L1048" t="n">
        <v>4.75</v>
      </c>
      <c r="M1048" t="n">
        <v>11</v>
      </c>
      <c r="N1048" t="n">
        <v>52.53</v>
      </c>
      <c r="O1048" t="n">
        <v>28504.87</v>
      </c>
      <c r="P1048" t="n">
        <v>78.16</v>
      </c>
      <c r="Q1048" t="n">
        <v>202.84</v>
      </c>
      <c r="R1048" t="n">
        <v>25.14</v>
      </c>
      <c r="S1048" t="n">
        <v>13.89</v>
      </c>
      <c r="T1048" t="n">
        <v>3903.38</v>
      </c>
      <c r="U1048" t="n">
        <v>0.55</v>
      </c>
      <c r="V1048" t="n">
        <v>0.73</v>
      </c>
      <c r="W1048" t="n">
        <v>0.66</v>
      </c>
      <c r="X1048" t="n">
        <v>0.24</v>
      </c>
      <c r="Y1048" t="n">
        <v>1</v>
      </c>
      <c r="Z1048" t="n">
        <v>10</v>
      </c>
    </row>
    <row r="1049">
      <c r="A1049" t="n">
        <v>16</v>
      </c>
      <c r="B1049" t="n">
        <v>115</v>
      </c>
      <c r="C1049" t="inlineStr">
        <is>
          <t xml:space="preserve">CONCLUIDO	</t>
        </is>
      </c>
      <c r="D1049" t="n">
        <v>11.7482</v>
      </c>
      <c r="E1049" t="n">
        <v>8.51</v>
      </c>
      <c r="F1049" t="n">
        <v>5.28</v>
      </c>
      <c r="G1049" t="n">
        <v>24.37</v>
      </c>
      <c r="H1049" t="n">
        <v>0.39</v>
      </c>
      <c r="I1049" t="n">
        <v>13</v>
      </c>
      <c r="J1049" t="n">
        <v>229.65</v>
      </c>
      <c r="K1049" t="n">
        <v>56.94</v>
      </c>
      <c r="L1049" t="n">
        <v>5</v>
      </c>
      <c r="M1049" t="n">
        <v>11</v>
      </c>
      <c r="N1049" t="n">
        <v>52.7</v>
      </c>
      <c r="O1049" t="n">
        <v>28557.1</v>
      </c>
      <c r="P1049" t="n">
        <v>77.95999999999999</v>
      </c>
      <c r="Q1049" t="n">
        <v>202.81</v>
      </c>
      <c r="R1049" t="n">
        <v>25.16</v>
      </c>
      <c r="S1049" t="n">
        <v>13.89</v>
      </c>
      <c r="T1049" t="n">
        <v>3915.45</v>
      </c>
      <c r="U1049" t="n">
        <v>0.55</v>
      </c>
      <c r="V1049" t="n">
        <v>0.73</v>
      </c>
      <c r="W1049" t="n">
        <v>0.66</v>
      </c>
      <c r="X1049" t="n">
        <v>0.24</v>
      </c>
      <c r="Y1049" t="n">
        <v>1</v>
      </c>
      <c r="Z1049" t="n">
        <v>10</v>
      </c>
    </row>
    <row r="1050">
      <c r="A1050" t="n">
        <v>17</v>
      </c>
      <c r="B1050" t="n">
        <v>115</v>
      </c>
      <c r="C1050" t="inlineStr">
        <is>
          <t xml:space="preserve">CONCLUIDO	</t>
        </is>
      </c>
      <c r="D1050" t="n">
        <v>11.8316</v>
      </c>
      <c r="E1050" t="n">
        <v>8.449999999999999</v>
      </c>
      <c r="F1050" t="n">
        <v>5.26</v>
      </c>
      <c r="G1050" t="n">
        <v>26.32</v>
      </c>
      <c r="H1050" t="n">
        <v>0.41</v>
      </c>
      <c r="I1050" t="n">
        <v>12</v>
      </c>
      <c r="J1050" t="n">
        <v>230.07</v>
      </c>
      <c r="K1050" t="n">
        <v>56.94</v>
      </c>
      <c r="L1050" t="n">
        <v>5.25</v>
      </c>
      <c r="M1050" t="n">
        <v>10</v>
      </c>
      <c r="N1050" t="n">
        <v>52.88</v>
      </c>
      <c r="O1050" t="n">
        <v>28609.38</v>
      </c>
      <c r="P1050" t="n">
        <v>77.75</v>
      </c>
      <c r="Q1050" t="n">
        <v>202.81</v>
      </c>
      <c r="R1050" t="n">
        <v>24.66</v>
      </c>
      <c r="S1050" t="n">
        <v>13.89</v>
      </c>
      <c r="T1050" t="n">
        <v>3670.89</v>
      </c>
      <c r="U1050" t="n">
        <v>0.5600000000000001</v>
      </c>
      <c r="V1050" t="n">
        <v>0.73</v>
      </c>
      <c r="W1050" t="n">
        <v>0.66</v>
      </c>
      <c r="X1050" t="n">
        <v>0.23</v>
      </c>
      <c r="Y1050" t="n">
        <v>1</v>
      </c>
      <c r="Z1050" t="n">
        <v>10</v>
      </c>
    </row>
    <row r="1051">
      <c r="A1051" t="n">
        <v>18</v>
      </c>
      <c r="B1051" t="n">
        <v>115</v>
      </c>
      <c r="C1051" t="inlineStr">
        <is>
          <t xml:space="preserve">CONCLUIDO	</t>
        </is>
      </c>
      <c r="D1051" t="n">
        <v>11.8211</v>
      </c>
      <c r="E1051" t="n">
        <v>8.460000000000001</v>
      </c>
      <c r="F1051" t="n">
        <v>5.27</v>
      </c>
      <c r="G1051" t="n">
        <v>26.36</v>
      </c>
      <c r="H1051" t="n">
        <v>0.42</v>
      </c>
      <c r="I1051" t="n">
        <v>12</v>
      </c>
      <c r="J1051" t="n">
        <v>230.49</v>
      </c>
      <c r="K1051" t="n">
        <v>56.94</v>
      </c>
      <c r="L1051" t="n">
        <v>5.5</v>
      </c>
      <c r="M1051" t="n">
        <v>10</v>
      </c>
      <c r="N1051" t="n">
        <v>53.05</v>
      </c>
      <c r="O1051" t="n">
        <v>28661.73</v>
      </c>
      <c r="P1051" t="n">
        <v>77.58</v>
      </c>
      <c r="Q1051" t="n">
        <v>202.82</v>
      </c>
      <c r="R1051" t="n">
        <v>24.91</v>
      </c>
      <c r="S1051" t="n">
        <v>13.89</v>
      </c>
      <c r="T1051" t="n">
        <v>3794.46</v>
      </c>
      <c r="U1051" t="n">
        <v>0.5600000000000001</v>
      </c>
      <c r="V1051" t="n">
        <v>0.73</v>
      </c>
      <c r="W1051" t="n">
        <v>0.66</v>
      </c>
      <c r="X1051" t="n">
        <v>0.23</v>
      </c>
      <c r="Y1051" t="n">
        <v>1</v>
      </c>
      <c r="Z1051" t="n">
        <v>10</v>
      </c>
    </row>
    <row r="1052">
      <c r="A1052" t="n">
        <v>19</v>
      </c>
      <c r="B1052" t="n">
        <v>115</v>
      </c>
      <c r="C1052" t="inlineStr">
        <is>
          <t xml:space="preserve">CONCLUIDO	</t>
        </is>
      </c>
      <c r="D1052" t="n">
        <v>11.9407</v>
      </c>
      <c r="E1052" t="n">
        <v>8.369999999999999</v>
      </c>
      <c r="F1052" t="n">
        <v>5.23</v>
      </c>
      <c r="G1052" t="n">
        <v>28.53</v>
      </c>
      <c r="H1052" t="n">
        <v>0.44</v>
      </c>
      <c r="I1052" t="n">
        <v>11</v>
      </c>
      <c r="J1052" t="n">
        <v>230.92</v>
      </c>
      <c r="K1052" t="n">
        <v>56.94</v>
      </c>
      <c r="L1052" t="n">
        <v>5.75</v>
      </c>
      <c r="M1052" t="n">
        <v>9</v>
      </c>
      <c r="N1052" t="n">
        <v>53.23</v>
      </c>
      <c r="O1052" t="n">
        <v>28714.14</v>
      </c>
      <c r="P1052" t="n">
        <v>76.83</v>
      </c>
      <c r="Q1052" t="n">
        <v>202.81</v>
      </c>
      <c r="R1052" t="n">
        <v>23.73</v>
      </c>
      <c r="S1052" t="n">
        <v>13.89</v>
      </c>
      <c r="T1052" t="n">
        <v>3211.53</v>
      </c>
      <c r="U1052" t="n">
        <v>0.59</v>
      </c>
      <c r="V1052" t="n">
        <v>0.74</v>
      </c>
      <c r="W1052" t="n">
        <v>0.65</v>
      </c>
      <c r="X1052" t="n">
        <v>0.19</v>
      </c>
      <c r="Y1052" t="n">
        <v>1</v>
      </c>
      <c r="Z1052" t="n">
        <v>10</v>
      </c>
    </row>
    <row r="1053">
      <c r="A1053" t="n">
        <v>20</v>
      </c>
      <c r="B1053" t="n">
        <v>115</v>
      </c>
      <c r="C1053" t="inlineStr">
        <is>
          <t xml:space="preserve">CONCLUIDO	</t>
        </is>
      </c>
      <c r="D1053" t="n">
        <v>11.9439</v>
      </c>
      <c r="E1053" t="n">
        <v>8.369999999999999</v>
      </c>
      <c r="F1053" t="n">
        <v>5.23</v>
      </c>
      <c r="G1053" t="n">
        <v>28.52</v>
      </c>
      <c r="H1053" t="n">
        <v>0.46</v>
      </c>
      <c r="I1053" t="n">
        <v>11</v>
      </c>
      <c r="J1053" t="n">
        <v>231.34</v>
      </c>
      <c r="K1053" t="n">
        <v>56.94</v>
      </c>
      <c r="L1053" t="n">
        <v>6</v>
      </c>
      <c r="M1053" t="n">
        <v>9</v>
      </c>
      <c r="N1053" t="n">
        <v>53.4</v>
      </c>
      <c r="O1053" t="n">
        <v>28766.61</v>
      </c>
      <c r="P1053" t="n">
        <v>76.66</v>
      </c>
      <c r="Q1053" t="n">
        <v>202.81</v>
      </c>
      <c r="R1053" t="n">
        <v>23.7</v>
      </c>
      <c r="S1053" t="n">
        <v>13.89</v>
      </c>
      <c r="T1053" t="n">
        <v>3193.75</v>
      </c>
      <c r="U1053" t="n">
        <v>0.59</v>
      </c>
      <c r="V1053" t="n">
        <v>0.74</v>
      </c>
      <c r="W1053" t="n">
        <v>0.65</v>
      </c>
      <c r="X1053" t="n">
        <v>0.19</v>
      </c>
      <c r="Y1053" t="n">
        <v>1</v>
      </c>
      <c r="Z1053" t="n">
        <v>10</v>
      </c>
    </row>
    <row r="1054">
      <c r="A1054" t="n">
        <v>21</v>
      </c>
      <c r="B1054" t="n">
        <v>115</v>
      </c>
      <c r="C1054" t="inlineStr">
        <is>
          <t xml:space="preserve">CONCLUIDO	</t>
        </is>
      </c>
      <c r="D1054" t="n">
        <v>12.0216</v>
      </c>
      <c r="E1054" t="n">
        <v>8.32</v>
      </c>
      <c r="F1054" t="n">
        <v>5.22</v>
      </c>
      <c r="G1054" t="n">
        <v>31.31</v>
      </c>
      <c r="H1054" t="n">
        <v>0.48</v>
      </c>
      <c r="I1054" t="n">
        <v>10</v>
      </c>
      <c r="J1054" t="n">
        <v>231.77</v>
      </c>
      <c r="K1054" t="n">
        <v>56.94</v>
      </c>
      <c r="L1054" t="n">
        <v>6.25</v>
      </c>
      <c r="M1054" t="n">
        <v>8</v>
      </c>
      <c r="N1054" t="n">
        <v>53.58</v>
      </c>
      <c r="O1054" t="n">
        <v>28819.14</v>
      </c>
      <c r="P1054" t="n">
        <v>76.31999999999999</v>
      </c>
      <c r="Q1054" t="n">
        <v>202.81</v>
      </c>
      <c r="R1054" t="n">
        <v>23.28</v>
      </c>
      <c r="S1054" t="n">
        <v>13.89</v>
      </c>
      <c r="T1054" t="n">
        <v>2988.88</v>
      </c>
      <c r="U1054" t="n">
        <v>0.6</v>
      </c>
      <c r="V1054" t="n">
        <v>0.74</v>
      </c>
      <c r="W1054" t="n">
        <v>0.65</v>
      </c>
      <c r="X1054" t="n">
        <v>0.18</v>
      </c>
      <c r="Y1054" t="n">
        <v>1</v>
      </c>
      <c r="Z1054" t="n">
        <v>10</v>
      </c>
    </row>
    <row r="1055">
      <c r="A1055" t="n">
        <v>22</v>
      </c>
      <c r="B1055" t="n">
        <v>115</v>
      </c>
      <c r="C1055" t="inlineStr">
        <is>
          <t xml:space="preserve">CONCLUIDO	</t>
        </is>
      </c>
      <c r="D1055" t="n">
        <v>12.0325</v>
      </c>
      <c r="E1055" t="n">
        <v>8.31</v>
      </c>
      <c r="F1055" t="n">
        <v>5.21</v>
      </c>
      <c r="G1055" t="n">
        <v>31.27</v>
      </c>
      <c r="H1055" t="n">
        <v>0.5</v>
      </c>
      <c r="I1055" t="n">
        <v>10</v>
      </c>
      <c r="J1055" t="n">
        <v>232.2</v>
      </c>
      <c r="K1055" t="n">
        <v>56.94</v>
      </c>
      <c r="L1055" t="n">
        <v>6.5</v>
      </c>
      <c r="M1055" t="n">
        <v>8</v>
      </c>
      <c r="N1055" t="n">
        <v>53.75</v>
      </c>
      <c r="O1055" t="n">
        <v>28871.74</v>
      </c>
      <c r="P1055" t="n">
        <v>76.23999999999999</v>
      </c>
      <c r="Q1055" t="n">
        <v>202.82</v>
      </c>
      <c r="R1055" t="n">
        <v>22.9</v>
      </c>
      <c r="S1055" t="n">
        <v>13.89</v>
      </c>
      <c r="T1055" t="n">
        <v>2799.08</v>
      </c>
      <c r="U1055" t="n">
        <v>0.61</v>
      </c>
      <c r="V1055" t="n">
        <v>0.74</v>
      </c>
      <c r="W1055" t="n">
        <v>0.65</v>
      </c>
      <c r="X1055" t="n">
        <v>0.17</v>
      </c>
      <c r="Y1055" t="n">
        <v>1</v>
      </c>
      <c r="Z1055" t="n">
        <v>10</v>
      </c>
    </row>
    <row r="1056">
      <c r="A1056" t="n">
        <v>23</v>
      </c>
      <c r="B1056" t="n">
        <v>115</v>
      </c>
      <c r="C1056" t="inlineStr">
        <is>
          <t xml:space="preserve">CONCLUIDO	</t>
        </is>
      </c>
      <c r="D1056" t="n">
        <v>12.014</v>
      </c>
      <c r="E1056" t="n">
        <v>8.32</v>
      </c>
      <c r="F1056" t="n">
        <v>5.22</v>
      </c>
      <c r="G1056" t="n">
        <v>31.34</v>
      </c>
      <c r="H1056" t="n">
        <v>0.52</v>
      </c>
      <c r="I1056" t="n">
        <v>10</v>
      </c>
      <c r="J1056" t="n">
        <v>232.62</v>
      </c>
      <c r="K1056" t="n">
        <v>56.94</v>
      </c>
      <c r="L1056" t="n">
        <v>6.75</v>
      </c>
      <c r="M1056" t="n">
        <v>8</v>
      </c>
      <c r="N1056" t="n">
        <v>53.93</v>
      </c>
      <c r="O1056" t="n">
        <v>28924.39</v>
      </c>
      <c r="P1056" t="n">
        <v>76.13</v>
      </c>
      <c r="Q1056" t="n">
        <v>202.81</v>
      </c>
      <c r="R1056" t="n">
        <v>23.39</v>
      </c>
      <c r="S1056" t="n">
        <v>13.89</v>
      </c>
      <c r="T1056" t="n">
        <v>3042.69</v>
      </c>
      <c r="U1056" t="n">
        <v>0.59</v>
      </c>
      <c r="V1056" t="n">
        <v>0.74</v>
      </c>
      <c r="W1056" t="n">
        <v>0.66</v>
      </c>
      <c r="X1056" t="n">
        <v>0.19</v>
      </c>
      <c r="Y1056" t="n">
        <v>1</v>
      </c>
      <c r="Z1056" t="n">
        <v>10</v>
      </c>
    </row>
    <row r="1057">
      <c r="A1057" t="n">
        <v>24</v>
      </c>
      <c r="B1057" t="n">
        <v>115</v>
      </c>
      <c r="C1057" t="inlineStr">
        <is>
          <t xml:space="preserve">CONCLUIDO	</t>
        </is>
      </c>
      <c r="D1057" t="n">
        <v>12.1098</v>
      </c>
      <c r="E1057" t="n">
        <v>8.26</v>
      </c>
      <c r="F1057" t="n">
        <v>5.2</v>
      </c>
      <c r="G1057" t="n">
        <v>34.68</v>
      </c>
      <c r="H1057" t="n">
        <v>0.53</v>
      </c>
      <c r="I1057" t="n">
        <v>9</v>
      </c>
      <c r="J1057" t="n">
        <v>233.05</v>
      </c>
      <c r="K1057" t="n">
        <v>56.94</v>
      </c>
      <c r="L1057" t="n">
        <v>7</v>
      </c>
      <c r="M1057" t="n">
        <v>7</v>
      </c>
      <c r="N1057" t="n">
        <v>54.11</v>
      </c>
      <c r="O1057" t="n">
        <v>28977.11</v>
      </c>
      <c r="P1057" t="n">
        <v>75.7</v>
      </c>
      <c r="Q1057" t="n">
        <v>202.81</v>
      </c>
      <c r="R1057" t="n">
        <v>22.7</v>
      </c>
      <c r="S1057" t="n">
        <v>13.89</v>
      </c>
      <c r="T1057" t="n">
        <v>2704.94</v>
      </c>
      <c r="U1057" t="n">
        <v>0.61</v>
      </c>
      <c r="V1057" t="n">
        <v>0.74</v>
      </c>
      <c r="W1057" t="n">
        <v>0.65</v>
      </c>
      <c r="X1057" t="n">
        <v>0.16</v>
      </c>
      <c r="Y1057" t="n">
        <v>1</v>
      </c>
      <c r="Z1057" t="n">
        <v>10</v>
      </c>
    </row>
    <row r="1058">
      <c r="A1058" t="n">
        <v>25</v>
      </c>
      <c r="B1058" t="n">
        <v>115</v>
      </c>
      <c r="C1058" t="inlineStr">
        <is>
          <t xml:space="preserve">CONCLUIDO	</t>
        </is>
      </c>
      <c r="D1058" t="n">
        <v>12.1135</v>
      </c>
      <c r="E1058" t="n">
        <v>8.26</v>
      </c>
      <c r="F1058" t="n">
        <v>5.2</v>
      </c>
      <c r="G1058" t="n">
        <v>34.66</v>
      </c>
      <c r="H1058" t="n">
        <v>0.55</v>
      </c>
      <c r="I1058" t="n">
        <v>9</v>
      </c>
      <c r="J1058" t="n">
        <v>233.48</v>
      </c>
      <c r="K1058" t="n">
        <v>56.94</v>
      </c>
      <c r="L1058" t="n">
        <v>7.25</v>
      </c>
      <c r="M1058" t="n">
        <v>7</v>
      </c>
      <c r="N1058" t="n">
        <v>54.29</v>
      </c>
      <c r="O1058" t="n">
        <v>29029.89</v>
      </c>
      <c r="P1058" t="n">
        <v>75.40000000000001</v>
      </c>
      <c r="Q1058" t="n">
        <v>202.81</v>
      </c>
      <c r="R1058" t="n">
        <v>22.58</v>
      </c>
      <c r="S1058" t="n">
        <v>13.89</v>
      </c>
      <c r="T1058" t="n">
        <v>2646.44</v>
      </c>
      <c r="U1058" t="n">
        <v>0.62</v>
      </c>
      <c r="V1058" t="n">
        <v>0.74</v>
      </c>
      <c r="W1058" t="n">
        <v>0.65</v>
      </c>
      <c r="X1058" t="n">
        <v>0.16</v>
      </c>
      <c r="Y1058" t="n">
        <v>1</v>
      </c>
      <c r="Z1058" t="n">
        <v>10</v>
      </c>
    </row>
    <row r="1059">
      <c r="A1059" t="n">
        <v>26</v>
      </c>
      <c r="B1059" t="n">
        <v>115</v>
      </c>
      <c r="C1059" t="inlineStr">
        <is>
          <t xml:space="preserve">CONCLUIDO	</t>
        </is>
      </c>
      <c r="D1059" t="n">
        <v>12.1102</v>
      </c>
      <c r="E1059" t="n">
        <v>8.26</v>
      </c>
      <c r="F1059" t="n">
        <v>5.2</v>
      </c>
      <c r="G1059" t="n">
        <v>34.68</v>
      </c>
      <c r="H1059" t="n">
        <v>0.57</v>
      </c>
      <c r="I1059" t="n">
        <v>9</v>
      </c>
      <c r="J1059" t="n">
        <v>233.91</v>
      </c>
      <c r="K1059" t="n">
        <v>56.94</v>
      </c>
      <c r="L1059" t="n">
        <v>7.5</v>
      </c>
      <c r="M1059" t="n">
        <v>7</v>
      </c>
      <c r="N1059" t="n">
        <v>54.46</v>
      </c>
      <c r="O1059" t="n">
        <v>29082.74</v>
      </c>
      <c r="P1059" t="n">
        <v>75.43000000000001</v>
      </c>
      <c r="Q1059" t="n">
        <v>202.86</v>
      </c>
      <c r="R1059" t="n">
        <v>22.76</v>
      </c>
      <c r="S1059" t="n">
        <v>13.89</v>
      </c>
      <c r="T1059" t="n">
        <v>2732.77</v>
      </c>
      <c r="U1059" t="n">
        <v>0.61</v>
      </c>
      <c r="V1059" t="n">
        <v>0.74</v>
      </c>
      <c r="W1059" t="n">
        <v>0.65</v>
      </c>
      <c r="X1059" t="n">
        <v>0.16</v>
      </c>
      <c r="Y1059" t="n">
        <v>1</v>
      </c>
      <c r="Z1059" t="n">
        <v>10</v>
      </c>
    </row>
    <row r="1060">
      <c r="A1060" t="n">
        <v>27</v>
      </c>
      <c r="B1060" t="n">
        <v>115</v>
      </c>
      <c r="C1060" t="inlineStr">
        <is>
          <t xml:space="preserve">CONCLUIDO	</t>
        </is>
      </c>
      <c r="D1060" t="n">
        <v>12.1972</v>
      </c>
      <c r="E1060" t="n">
        <v>8.199999999999999</v>
      </c>
      <c r="F1060" t="n">
        <v>5.19</v>
      </c>
      <c r="G1060" t="n">
        <v>38.9</v>
      </c>
      <c r="H1060" t="n">
        <v>0.59</v>
      </c>
      <c r="I1060" t="n">
        <v>8</v>
      </c>
      <c r="J1060" t="n">
        <v>234.34</v>
      </c>
      <c r="K1060" t="n">
        <v>56.94</v>
      </c>
      <c r="L1060" t="n">
        <v>7.75</v>
      </c>
      <c r="M1060" t="n">
        <v>6</v>
      </c>
      <c r="N1060" t="n">
        <v>54.64</v>
      </c>
      <c r="O1060" t="n">
        <v>29135.65</v>
      </c>
      <c r="P1060" t="n">
        <v>75.02</v>
      </c>
      <c r="Q1060" t="n">
        <v>202.81</v>
      </c>
      <c r="R1060" t="n">
        <v>22.29</v>
      </c>
      <c r="S1060" t="n">
        <v>13.89</v>
      </c>
      <c r="T1060" t="n">
        <v>2506.79</v>
      </c>
      <c r="U1060" t="n">
        <v>0.62</v>
      </c>
      <c r="V1060" t="n">
        <v>0.75</v>
      </c>
      <c r="W1060" t="n">
        <v>0.65</v>
      </c>
      <c r="X1060" t="n">
        <v>0.15</v>
      </c>
      <c r="Y1060" t="n">
        <v>1</v>
      </c>
      <c r="Z1060" t="n">
        <v>10</v>
      </c>
    </row>
    <row r="1061">
      <c r="A1061" t="n">
        <v>28</v>
      </c>
      <c r="B1061" t="n">
        <v>115</v>
      </c>
      <c r="C1061" t="inlineStr">
        <is>
          <t xml:space="preserve">CONCLUIDO	</t>
        </is>
      </c>
      <c r="D1061" t="n">
        <v>12.1955</v>
      </c>
      <c r="E1061" t="n">
        <v>8.199999999999999</v>
      </c>
      <c r="F1061" t="n">
        <v>5.19</v>
      </c>
      <c r="G1061" t="n">
        <v>38.91</v>
      </c>
      <c r="H1061" t="n">
        <v>0.61</v>
      </c>
      <c r="I1061" t="n">
        <v>8</v>
      </c>
      <c r="J1061" t="n">
        <v>234.77</v>
      </c>
      <c r="K1061" t="n">
        <v>56.94</v>
      </c>
      <c r="L1061" t="n">
        <v>8</v>
      </c>
      <c r="M1061" t="n">
        <v>6</v>
      </c>
      <c r="N1061" t="n">
        <v>54.82</v>
      </c>
      <c r="O1061" t="n">
        <v>29188.62</v>
      </c>
      <c r="P1061" t="n">
        <v>75.08</v>
      </c>
      <c r="Q1061" t="n">
        <v>202.81</v>
      </c>
      <c r="R1061" t="n">
        <v>22.24</v>
      </c>
      <c r="S1061" t="n">
        <v>13.89</v>
      </c>
      <c r="T1061" t="n">
        <v>2479.14</v>
      </c>
      <c r="U1061" t="n">
        <v>0.62</v>
      </c>
      <c r="V1061" t="n">
        <v>0.75</v>
      </c>
      <c r="W1061" t="n">
        <v>0.65</v>
      </c>
      <c r="X1061" t="n">
        <v>0.15</v>
      </c>
      <c r="Y1061" t="n">
        <v>1</v>
      </c>
      <c r="Z1061" t="n">
        <v>10</v>
      </c>
    </row>
    <row r="1062">
      <c r="A1062" t="n">
        <v>29</v>
      </c>
      <c r="B1062" t="n">
        <v>115</v>
      </c>
      <c r="C1062" t="inlineStr">
        <is>
          <t xml:space="preserve">CONCLUIDO	</t>
        </is>
      </c>
      <c r="D1062" t="n">
        <v>12.2096</v>
      </c>
      <c r="E1062" t="n">
        <v>8.19</v>
      </c>
      <c r="F1062" t="n">
        <v>5.18</v>
      </c>
      <c r="G1062" t="n">
        <v>38.84</v>
      </c>
      <c r="H1062" t="n">
        <v>0.62</v>
      </c>
      <c r="I1062" t="n">
        <v>8</v>
      </c>
      <c r="J1062" t="n">
        <v>235.2</v>
      </c>
      <c r="K1062" t="n">
        <v>56.94</v>
      </c>
      <c r="L1062" t="n">
        <v>8.25</v>
      </c>
      <c r="M1062" t="n">
        <v>6</v>
      </c>
      <c r="N1062" t="n">
        <v>55</v>
      </c>
      <c r="O1062" t="n">
        <v>29241.66</v>
      </c>
      <c r="P1062" t="n">
        <v>74.59</v>
      </c>
      <c r="Q1062" t="n">
        <v>202.83</v>
      </c>
      <c r="R1062" t="n">
        <v>21.93</v>
      </c>
      <c r="S1062" t="n">
        <v>13.89</v>
      </c>
      <c r="T1062" t="n">
        <v>2323.73</v>
      </c>
      <c r="U1062" t="n">
        <v>0.63</v>
      </c>
      <c r="V1062" t="n">
        <v>0.75</v>
      </c>
      <c r="W1062" t="n">
        <v>0.65</v>
      </c>
      <c r="X1062" t="n">
        <v>0.14</v>
      </c>
      <c r="Y1062" t="n">
        <v>1</v>
      </c>
      <c r="Z1062" t="n">
        <v>10</v>
      </c>
    </row>
    <row r="1063">
      <c r="A1063" t="n">
        <v>30</v>
      </c>
      <c r="B1063" t="n">
        <v>115</v>
      </c>
      <c r="C1063" t="inlineStr">
        <is>
          <t xml:space="preserve">CONCLUIDO	</t>
        </is>
      </c>
      <c r="D1063" t="n">
        <v>12.2063</v>
      </c>
      <c r="E1063" t="n">
        <v>8.19</v>
      </c>
      <c r="F1063" t="n">
        <v>5.18</v>
      </c>
      <c r="G1063" t="n">
        <v>38.85</v>
      </c>
      <c r="H1063" t="n">
        <v>0.64</v>
      </c>
      <c r="I1063" t="n">
        <v>8</v>
      </c>
      <c r="J1063" t="n">
        <v>235.63</v>
      </c>
      <c r="K1063" t="n">
        <v>56.94</v>
      </c>
      <c r="L1063" t="n">
        <v>8.5</v>
      </c>
      <c r="M1063" t="n">
        <v>6</v>
      </c>
      <c r="N1063" t="n">
        <v>55.18</v>
      </c>
      <c r="O1063" t="n">
        <v>29294.76</v>
      </c>
      <c r="P1063" t="n">
        <v>74.5</v>
      </c>
      <c r="Q1063" t="n">
        <v>202.81</v>
      </c>
      <c r="R1063" t="n">
        <v>21.98</v>
      </c>
      <c r="S1063" t="n">
        <v>13.89</v>
      </c>
      <c r="T1063" t="n">
        <v>2349.37</v>
      </c>
      <c r="U1063" t="n">
        <v>0.63</v>
      </c>
      <c r="V1063" t="n">
        <v>0.75</v>
      </c>
      <c r="W1063" t="n">
        <v>0.65</v>
      </c>
      <c r="X1063" t="n">
        <v>0.14</v>
      </c>
      <c r="Y1063" t="n">
        <v>1</v>
      </c>
      <c r="Z1063" t="n">
        <v>10</v>
      </c>
    </row>
    <row r="1064">
      <c r="A1064" t="n">
        <v>31</v>
      </c>
      <c r="B1064" t="n">
        <v>115</v>
      </c>
      <c r="C1064" t="inlineStr">
        <is>
          <t xml:space="preserve">CONCLUIDO	</t>
        </is>
      </c>
      <c r="D1064" t="n">
        <v>12.2212</v>
      </c>
      <c r="E1064" t="n">
        <v>8.18</v>
      </c>
      <c r="F1064" t="n">
        <v>5.17</v>
      </c>
      <c r="G1064" t="n">
        <v>38.78</v>
      </c>
      <c r="H1064" t="n">
        <v>0.66</v>
      </c>
      <c r="I1064" t="n">
        <v>8</v>
      </c>
      <c r="J1064" t="n">
        <v>236.06</v>
      </c>
      <c r="K1064" t="n">
        <v>56.94</v>
      </c>
      <c r="L1064" t="n">
        <v>8.75</v>
      </c>
      <c r="M1064" t="n">
        <v>6</v>
      </c>
      <c r="N1064" t="n">
        <v>55.36</v>
      </c>
      <c r="O1064" t="n">
        <v>29347.92</v>
      </c>
      <c r="P1064" t="n">
        <v>74.17</v>
      </c>
      <c r="Q1064" t="n">
        <v>202.81</v>
      </c>
      <c r="R1064" t="n">
        <v>21.84</v>
      </c>
      <c r="S1064" t="n">
        <v>13.89</v>
      </c>
      <c r="T1064" t="n">
        <v>2278.08</v>
      </c>
      <c r="U1064" t="n">
        <v>0.64</v>
      </c>
      <c r="V1064" t="n">
        <v>0.75</v>
      </c>
      <c r="W1064" t="n">
        <v>0.65</v>
      </c>
      <c r="X1064" t="n">
        <v>0.13</v>
      </c>
      <c r="Y1064" t="n">
        <v>1</v>
      </c>
      <c r="Z1064" t="n">
        <v>10</v>
      </c>
    </row>
    <row r="1065">
      <c r="A1065" t="n">
        <v>32</v>
      </c>
      <c r="B1065" t="n">
        <v>115</v>
      </c>
      <c r="C1065" t="inlineStr">
        <is>
          <t xml:space="preserve">CONCLUIDO	</t>
        </is>
      </c>
      <c r="D1065" t="n">
        <v>12.2951</v>
      </c>
      <c r="E1065" t="n">
        <v>8.130000000000001</v>
      </c>
      <c r="F1065" t="n">
        <v>5.17</v>
      </c>
      <c r="G1065" t="n">
        <v>44.27</v>
      </c>
      <c r="H1065" t="n">
        <v>0.68</v>
      </c>
      <c r="I1065" t="n">
        <v>7</v>
      </c>
      <c r="J1065" t="n">
        <v>236.49</v>
      </c>
      <c r="K1065" t="n">
        <v>56.94</v>
      </c>
      <c r="L1065" t="n">
        <v>9</v>
      </c>
      <c r="M1065" t="n">
        <v>5</v>
      </c>
      <c r="N1065" t="n">
        <v>55.55</v>
      </c>
      <c r="O1065" t="n">
        <v>29401.15</v>
      </c>
      <c r="P1065" t="n">
        <v>73.94</v>
      </c>
      <c r="Q1065" t="n">
        <v>202.81</v>
      </c>
      <c r="R1065" t="n">
        <v>21.52</v>
      </c>
      <c r="S1065" t="n">
        <v>13.89</v>
      </c>
      <c r="T1065" t="n">
        <v>2122.79</v>
      </c>
      <c r="U1065" t="n">
        <v>0.65</v>
      </c>
      <c r="V1065" t="n">
        <v>0.75</v>
      </c>
      <c r="W1065" t="n">
        <v>0.65</v>
      </c>
      <c r="X1065" t="n">
        <v>0.13</v>
      </c>
      <c r="Y1065" t="n">
        <v>1</v>
      </c>
      <c r="Z1065" t="n">
        <v>10</v>
      </c>
    </row>
    <row r="1066">
      <c r="A1066" t="n">
        <v>33</v>
      </c>
      <c r="B1066" t="n">
        <v>115</v>
      </c>
      <c r="C1066" t="inlineStr">
        <is>
          <t xml:space="preserve">CONCLUIDO	</t>
        </is>
      </c>
      <c r="D1066" t="n">
        <v>12.3178</v>
      </c>
      <c r="E1066" t="n">
        <v>8.119999999999999</v>
      </c>
      <c r="F1066" t="n">
        <v>5.15</v>
      </c>
      <c r="G1066" t="n">
        <v>44.15</v>
      </c>
      <c r="H1066" t="n">
        <v>0.6899999999999999</v>
      </c>
      <c r="I1066" t="n">
        <v>7</v>
      </c>
      <c r="J1066" t="n">
        <v>236.92</v>
      </c>
      <c r="K1066" t="n">
        <v>56.94</v>
      </c>
      <c r="L1066" t="n">
        <v>9.25</v>
      </c>
      <c r="M1066" t="n">
        <v>5</v>
      </c>
      <c r="N1066" t="n">
        <v>55.73</v>
      </c>
      <c r="O1066" t="n">
        <v>29454.44</v>
      </c>
      <c r="P1066" t="n">
        <v>73.86</v>
      </c>
      <c r="Q1066" t="n">
        <v>202.81</v>
      </c>
      <c r="R1066" t="n">
        <v>21.18</v>
      </c>
      <c r="S1066" t="n">
        <v>13.89</v>
      </c>
      <c r="T1066" t="n">
        <v>1954.19</v>
      </c>
      <c r="U1066" t="n">
        <v>0.66</v>
      </c>
      <c r="V1066" t="n">
        <v>0.75</v>
      </c>
      <c r="W1066" t="n">
        <v>0.65</v>
      </c>
      <c r="X1066" t="n">
        <v>0.11</v>
      </c>
      <c r="Y1066" t="n">
        <v>1</v>
      </c>
      <c r="Z1066" t="n">
        <v>10</v>
      </c>
    </row>
    <row r="1067">
      <c r="A1067" t="n">
        <v>34</v>
      </c>
      <c r="B1067" t="n">
        <v>115</v>
      </c>
      <c r="C1067" t="inlineStr">
        <is>
          <t xml:space="preserve">CONCLUIDO	</t>
        </is>
      </c>
      <c r="D1067" t="n">
        <v>12.3001</v>
      </c>
      <c r="E1067" t="n">
        <v>8.130000000000001</v>
      </c>
      <c r="F1067" t="n">
        <v>5.16</v>
      </c>
      <c r="G1067" t="n">
        <v>44.25</v>
      </c>
      <c r="H1067" t="n">
        <v>0.71</v>
      </c>
      <c r="I1067" t="n">
        <v>7</v>
      </c>
      <c r="J1067" t="n">
        <v>237.35</v>
      </c>
      <c r="K1067" t="n">
        <v>56.94</v>
      </c>
      <c r="L1067" t="n">
        <v>9.5</v>
      </c>
      <c r="M1067" t="n">
        <v>5</v>
      </c>
      <c r="N1067" t="n">
        <v>55.91</v>
      </c>
      <c r="O1067" t="n">
        <v>29507.8</v>
      </c>
      <c r="P1067" t="n">
        <v>74</v>
      </c>
      <c r="Q1067" t="n">
        <v>202.84</v>
      </c>
      <c r="R1067" t="n">
        <v>21.45</v>
      </c>
      <c r="S1067" t="n">
        <v>13.89</v>
      </c>
      <c r="T1067" t="n">
        <v>2090.04</v>
      </c>
      <c r="U1067" t="n">
        <v>0.65</v>
      </c>
      <c r="V1067" t="n">
        <v>0.75</v>
      </c>
      <c r="W1067" t="n">
        <v>0.65</v>
      </c>
      <c r="X1067" t="n">
        <v>0.12</v>
      </c>
      <c r="Y1067" t="n">
        <v>1</v>
      </c>
      <c r="Z1067" t="n">
        <v>10</v>
      </c>
    </row>
    <row r="1068">
      <c r="A1068" t="n">
        <v>35</v>
      </c>
      <c r="B1068" t="n">
        <v>115</v>
      </c>
      <c r="C1068" t="inlineStr">
        <is>
          <t xml:space="preserve">CONCLUIDO	</t>
        </is>
      </c>
      <c r="D1068" t="n">
        <v>12.2968</v>
      </c>
      <c r="E1068" t="n">
        <v>8.130000000000001</v>
      </c>
      <c r="F1068" t="n">
        <v>5.16</v>
      </c>
      <c r="G1068" t="n">
        <v>44.26</v>
      </c>
      <c r="H1068" t="n">
        <v>0.73</v>
      </c>
      <c r="I1068" t="n">
        <v>7</v>
      </c>
      <c r="J1068" t="n">
        <v>237.79</v>
      </c>
      <c r="K1068" t="n">
        <v>56.94</v>
      </c>
      <c r="L1068" t="n">
        <v>9.75</v>
      </c>
      <c r="M1068" t="n">
        <v>5</v>
      </c>
      <c r="N1068" t="n">
        <v>56.09</v>
      </c>
      <c r="O1068" t="n">
        <v>29561.22</v>
      </c>
      <c r="P1068" t="n">
        <v>74</v>
      </c>
      <c r="Q1068" t="n">
        <v>202.81</v>
      </c>
      <c r="R1068" t="n">
        <v>21.55</v>
      </c>
      <c r="S1068" t="n">
        <v>13.89</v>
      </c>
      <c r="T1068" t="n">
        <v>2138.49</v>
      </c>
      <c r="U1068" t="n">
        <v>0.64</v>
      </c>
      <c r="V1068" t="n">
        <v>0.75</v>
      </c>
      <c r="W1068" t="n">
        <v>0.65</v>
      </c>
      <c r="X1068" t="n">
        <v>0.13</v>
      </c>
      <c r="Y1068" t="n">
        <v>1</v>
      </c>
      <c r="Z1068" t="n">
        <v>10</v>
      </c>
    </row>
    <row r="1069">
      <c r="A1069" t="n">
        <v>36</v>
      </c>
      <c r="B1069" t="n">
        <v>115</v>
      </c>
      <c r="C1069" t="inlineStr">
        <is>
          <t xml:space="preserve">CONCLUIDO	</t>
        </is>
      </c>
      <c r="D1069" t="n">
        <v>12.3119</v>
      </c>
      <c r="E1069" t="n">
        <v>8.119999999999999</v>
      </c>
      <c r="F1069" t="n">
        <v>5.15</v>
      </c>
      <c r="G1069" t="n">
        <v>44.18</v>
      </c>
      <c r="H1069" t="n">
        <v>0.75</v>
      </c>
      <c r="I1069" t="n">
        <v>7</v>
      </c>
      <c r="J1069" t="n">
        <v>238.22</v>
      </c>
      <c r="K1069" t="n">
        <v>56.94</v>
      </c>
      <c r="L1069" t="n">
        <v>10</v>
      </c>
      <c r="M1069" t="n">
        <v>5</v>
      </c>
      <c r="N1069" t="n">
        <v>56.28</v>
      </c>
      <c r="O1069" t="n">
        <v>29614.71</v>
      </c>
      <c r="P1069" t="n">
        <v>73.58</v>
      </c>
      <c r="Q1069" t="n">
        <v>202.81</v>
      </c>
      <c r="R1069" t="n">
        <v>21.23</v>
      </c>
      <c r="S1069" t="n">
        <v>13.89</v>
      </c>
      <c r="T1069" t="n">
        <v>1977.46</v>
      </c>
      <c r="U1069" t="n">
        <v>0.65</v>
      </c>
      <c r="V1069" t="n">
        <v>0.75</v>
      </c>
      <c r="W1069" t="n">
        <v>0.65</v>
      </c>
      <c r="X1069" t="n">
        <v>0.12</v>
      </c>
      <c r="Y1069" t="n">
        <v>1</v>
      </c>
      <c r="Z1069" t="n">
        <v>10</v>
      </c>
    </row>
    <row r="1070">
      <c r="A1070" t="n">
        <v>37</v>
      </c>
      <c r="B1070" t="n">
        <v>115</v>
      </c>
      <c r="C1070" t="inlineStr">
        <is>
          <t xml:space="preserve">CONCLUIDO	</t>
        </is>
      </c>
      <c r="D1070" t="n">
        <v>12.2942</v>
      </c>
      <c r="E1070" t="n">
        <v>8.130000000000001</v>
      </c>
      <c r="F1070" t="n">
        <v>5.17</v>
      </c>
      <c r="G1070" t="n">
        <v>44.28</v>
      </c>
      <c r="H1070" t="n">
        <v>0.76</v>
      </c>
      <c r="I1070" t="n">
        <v>7</v>
      </c>
      <c r="J1070" t="n">
        <v>238.66</v>
      </c>
      <c r="K1070" t="n">
        <v>56.94</v>
      </c>
      <c r="L1070" t="n">
        <v>10.25</v>
      </c>
      <c r="M1070" t="n">
        <v>5</v>
      </c>
      <c r="N1070" t="n">
        <v>56.46</v>
      </c>
      <c r="O1070" t="n">
        <v>29668.27</v>
      </c>
      <c r="P1070" t="n">
        <v>73.39</v>
      </c>
      <c r="Q1070" t="n">
        <v>202.81</v>
      </c>
      <c r="R1070" t="n">
        <v>21.72</v>
      </c>
      <c r="S1070" t="n">
        <v>13.89</v>
      </c>
      <c r="T1070" t="n">
        <v>2224.59</v>
      </c>
      <c r="U1070" t="n">
        <v>0.64</v>
      </c>
      <c r="V1070" t="n">
        <v>0.75</v>
      </c>
      <c r="W1070" t="n">
        <v>0.65</v>
      </c>
      <c r="X1070" t="n">
        <v>0.13</v>
      </c>
      <c r="Y1070" t="n">
        <v>1</v>
      </c>
      <c r="Z1070" t="n">
        <v>10</v>
      </c>
    </row>
    <row r="1071">
      <c r="A1071" t="n">
        <v>38</v>
      </c>
      <c r="B1071" t="n">
        <v>115</v>
      </c>
      <c r="C1071" t="inlineStr">
        <is>
          <t xml:space="preserve">CONCLUIDO	</t>
        </is>
      </c>
      <c r="D1071" t="n">
        <v>12.4087</v>
      </c>
      <c r="E1071" t="n">
        <v>8.06</v>
      </c>
      <c r="F1071" t="n">
        <v>5.13</v>
      </c>
      <c r="G1071" t="n">
        <v>51.35</v>
      </c>
      <c r="H1071" t="n">
        <v>0.78</v>
      </c>
      <c r="I1071" t="n">
        <v>6</v>
      </c>
      <c r="J1071" t="n">
        <v>239.09</v>
      </c>
      <c r="K1071" t="n">
        <v>56.94</v>
      </c>
      <c r="L1071" t="n">
        <v>10.5</v>
      </c>
      <c r="M1071" t="n">
        <v>4</v>
      </c>
      <c r="N1071" t="n">
        <v>56.65</v>
      </c>
      <c r="O1071" t="n">
        <v>29721.89</v>
      </c>
      <c r="P1071" t="n">
        <v>72.65000000000001</v>
      </c>
      <c r="Q1071" t="n">
        <v>202.81</v>
      </c>
      <c r="R1071" t="n">
        <v>20.67</v>
      </c>
      <c r="S1071" t="n">
        <v>13.89</v>
      </c>
      <c r="T1071" t="n">
        <v>1705.91</v>
      </c>
      <c r="U1071" t="n">
        <v>0.67</v>
      </c>
      <c r="V1071" t="n">
        <v>0.75</v>
      </c>
      <c r="W1071" t="n">
        <v>0.65</v>
      </c>
      <c r="X1071" t="n">
        <v>0.1</v>
      </c>
      <c r="Y1071" t="n">
        <v>1</v>
      </c>
      <c r="Z1071" t="n">
        <v>10</v>
      </c>
    </row>
    <row r="1072">
      <c r="A1072" t="n">
        <v>39</v>
      </c>
      <c r="B1072" t="n">
        <v>115</v>
      </c>
      <c r="C1072" t="inlineStr">
        <is>
          <t xml:space="preserve">CONCLUIDO	</t>
        </is>
      </c>
      <c r="D1072" t="n">
        <v>12.4014</v>
      </c>
      <c r="E1072" t="n">
        <v>8.06</v>
      </c>
      <c r="F1072" t="n">
        <v>5.14</v>
      </c>
      <c r="G1072" t="n">
        <v>51.39</v>
      </c>
      <c r="H1072" t="n">
        <v>0.8</v>
      </c>
      <c r="I1072" t="n">
        <v>6</v>
      </c>
      <c r="J1072" t="n">
        <v>239.53</v>
      </c>
      <c r="K1072" t="n">
        <v>56.94</v>
      </c>
      <c r="L1072" t="n">
        <v>10.75</v>
      </c>
      <c r="M1072" t="n">
        <v>4</v>
      </c>
      <c r="N1072" t="n">
        <v>56.83</v>
      </c>
      <c r="O1072" t="n">
        <v>29775.57</v>
      </c>
      <c r="P1072" t="n">
        <v>72.76000000000001</v>
      </c>
      <c r="Q1072" t="n">
        <v>202.81</v>
      </c>
      <c r="R1072" t="n">
        <v>20.75</v>
      </c>
      <c r="S1072" t="n">
        <v>13.89</v>
      </c>
      <c r="T1072" t="n">
        <v>1745.34</v>
      </c>
      <c r="U1072" t="n">
        <v>0.67</v>
      </c>
      <c r="V1072" t="n">
        <v>0.75</v>
      </c>
      <c r="W1072" t="n">
        <v>0.65</v>
      </c>
      <c r="X1072" t="n">
        <v>0.1</v>
      </c>
      <c r="Y1072" t="n">
        <v>1</v>
      </c>
      <c r="Z1072" t="n">
        <v>10</v>
      </c>
    </row>
    <row r="1073">
      <c r="A1073" t="n">
        <v>40</v>
      </c>
      <c r="B1073" t="n">
        <v>115</v>
      </c>
      <c r="C1073" t="inlineStr">
        <is>
          <t xml:space="preserve">CONCLUIDO	</t>
        </is>
      </c>
      <c r="D1073" t="n">
        <v>12.4014</v>
      </c>
      <c r="E1073" t="n">
        <v>8.06</v>
      </c>
      <c r="F1073" t="n">
        <v>5.14</v>
      </c>
      <c r="G1073" t="n">
        <v>51.39</v>
      </c>
      <c r="H1073" t="n">
        <v>0.82</v>
      </c>
      <c r="I1073" t="n">
        <v>6</v>
      </c>
      <c r="J1073" t="n">
        <v>239.96</v>
      </c>
      <c r="K1073" t="n">
        <v>56.94</v>
      </c>
      <c r="L1073" t="n">
        <v>11</v>
      </c>
      <c r="M1073" t="n">
        <v>4</v>
      </c>
      <c r="N1073" t="n">
        <v>57.02</v>
      </c>
      <c r="O1073" t="n">
        <v>29829.32</v>
      </c>
      <c r="P1073" t="n">
        <v>72.65000000000001</v>
      </c>
      <c r="Q1073" t="n">
        <v>202.82</v>
      </c>
      <c r="R1073" t="n">
        <v>20.78</v>
      </c>
      <c r="S1073" t="n">
        <v>13.89</v>
      </c>
      <c r="T1073" t="n">
        <v>1759.24</v>
      </c>
      <c r="U1073" t="n">
        <v>0.67</v>
      </c>
      <c r="V1073" t="n">
        <v>0.75</v>
      </c>
      <c r="W1073" t="n">
        <v>0.65</v>
      </c>
      <c r="X1073" t="n">
        <v>0.1</v>
      </c>
      <c r="Y1073" t="n">
        <v>1</v>
      </c>
      <c r="Z1073" t="n">
        <v>10</v>
      </c>
    </row>
    <row r="1074">
      <c r="A1074" t="n">
        <v>41</v>
      </c>
      <c r="B1074" t="n">
        <v>115</v>
      </c>
      <c r="C1074" t="inlineStr">
        <is>
          <t xml:space="preserve">CONCLUIDO	</t>
        </is>
      </c>
      <c r="D1074" t="n">
        <v>12.4172</v>
      </c>
      <c r="E1074" t="n">
        <v>8.050000000000001</v>
      </c>
      <c r="F1074" t="n">
        <v>5.13</v>
      </c>
      <c r="G1074" t="n">
        <v>51.29</v>
      </c>
      <c r="H1074" t="n">
        <v>0.83</v>
      </c>
      <c r="I1074" t="n">
        <v>6</v>
      </c>
      <c r="J1074" t="n">
        <v>240.4</v>
      </c>
      <c r="K1074" t="n">
        <v>56.94</v>
      </c>
      <c r="L1074" t="n">
        <v>11.25</v>
      </c>
      <c r="M1074" t="n">
        <v>4</v>
      </c>
      <c r="N1074" t="n">
        <v>57.21</v>
      </c>
      <c r="O1074" t="n">
        <v>29883.27</v>
      </c>
      <c r="P1074" t="n">
        <v>72.55</v>
      </c>
      <c r="Q1074" t="n">
        <v>202.82</v>
      </c>
      <c r="R1074" t="n">
        <v>20.54</v>
      </c>
      <c r="S1074" t="n">
        <v>13.89</v>
      </c>
      <c r="T1074" t="n">
        <v>1640.67</v>
      </c>
      <c r="U1074" t="n">
        <v>0.68</v>
      </c>
      <c r="V1074" t="n">
        <v>0.75</v>
      </c>
      <c r="W1074" t="n">
        <v>0.64</v>
      </c>
      <c r="X1074" t="n">
        <v>0.09</v>
      </c>
      <c r="Y1074" t="n">
        <v>1</v>
      </c>
      <c r="Z1074" t="n">
        <v>10</v>
      </c>
    </row>
    <row r="1075">
      <c r="A1075" t="n">
        <v>42</v>
      </c>
      <c r="B1075" t="n">
        <v>115</v>
      </c>
      <c r="C1075" t="inlineStr">
        <is>
          <t xml:space="preserve">CONCLUIDO	</t>
        </is>
      </c>
      <c r="D1075" t="n">
        <v>12.4044</v>
      </c>
      <c r="E1075" t="n">
        <v>8.06</v>
      </c>
      <c r="F1075" t="n">
        <v>5.14</v>
      </c>
      <c r="G1075" t="n">
        <v>51.38</v>
      </c>
      <c r="H1075" t="n">
        <v>0.85</v>
      </c>
      <c r="I1075" t="n">
        <v>6</v>
      </c>
      <c r="J1075" t="n">
        <v>240.84</v>
      </c>
      <c r="K1075" t="n">
        <v>56.94</v>
      </c>
      <c r="L1075" t="n">
        <v>11.5</v>
      </c>
      <c r="M1075" t="n">
        <v>4</v>
      </c>
      <c r="N1075" t="n">
        <v>57.39</v>
      </c>
      <c r="O1075" t="n">
        <v>29937.16</v>
      </c>
      <c r="P1075" t="n">
        <v>72.48999999999999</v>
      </c>
      <c r="Q1075" t="n">
        <v>202.84</v>
      </c>
      <c r="R1075" t="n">
        <v>20.7</v>
      </c>
      <c r="S1075" t="n">
        <v>13.89</v>
      </c>
      <c r="T1075" t="n">
        <v>1717.51</v>
      </c>
      <c r="U1075" t="n">
        <v>0.67</v>
      </c>
      <c r="V1075" t="n">
        <v>0.75</v>
      </c>
      <c r="W1075" t="n">
        <v>0.65</v>
      </c>
      <c r="X1075" t="n">
        <v>0.1</v>
      </c>
      <c r="Y1075" t="n">
        <v>1</v>
      </c>
      <c r="Z1075" t="n">
        <v>10</v>
      </c>
    </row>
    <row r="1076">
      <c r="A1076" t="n">
        <v>43</v>
      </c>
      <c r="B1076" t="n">
        <v>115</v>
      </c>
      <c r="C1076" t="inlineStr">
        <is>
          <t xml:space="preserve">CONCLUIDO	</t>
        </is>
      </c>
      <c r="D1076" t="n">
        <v>12.4104</v>
      </c>
      <c r="E1076" t="n">
        <v>8.06</v>
      </c>
      <c r="F1076" t="n">
        <v>5.13</v>
      </c>
      <c r="G1076" t="n">
        <v>51.34</v>
      </c>
      <c r="H1076" t="n">
        <v>0.87</v>
      </c>
      <c r="I1076" t="n">
        <v>6</v>
      </c>
      <c r="J1076" t="n">
        <v>241.27</v>
      </c>
      <c r="K1076" t="n">
        <v>56.94</v>
      </c>
      <c r="L1076" t="n">
        <v>11.75</v>
      </c>
      <c r="M1076" t="n">
        <v>4</v>
      </c>
      <c r="N1076" t="n">
        <v>57.58</v>
      </c>
      <c r="O1076" t="n">
        <v>29991.11</v>
      </c>
      <c r="P1076" t="n">
        <v>72.3</v>
      </c>
      <c r="Q1076" t="n">
        <v>202.81</v>
      </c>
      <c r="R1076" t="n">
        <v>20.66</v>
      </c>
      <c r="S1076" t="n">
        <v>13.89</v>
      </c>
      <c r="T1076" t="n">
        <v>1701</v>
      </c>
      <c r="U1076" t="n">
        <v>0.67</v>
      </c>
      <c r="V1076" t="n">
        <v>0.75</v>
      </c>
      <c r="W1076" t="n">
        <v>0.64</v>
      </c>
      <c r="X1076" t="n">
        <v>0.1</v>
      </c>
      <c r="Y1076" t="n">
        <v>1</v>
      </c>
      <c r="Z1076" t="n">
        <v>10</v>
      </c>
    </row>
    <row r="1077">
      <c r="A1077" t="n">
        <v>44</v>
      </c>
      <c r="B1077" t="n">
        <v>115</v>
      </c>
      <c r="C1077" t="inlineStr">
        <is>
          <t xml:space="preserve">CONCLUIDO	</t>
        </is>
      </c>
      <c r="D1077" t="n">
        <v>12.4048</v>
      </c>
      <c r="E1077" t="n">
        <v>8.06</v>
      </c>
      <c r="F1077" t="n">
        <v>5.14</v>
      </c>
      <c r="G1077" t="n">
        <v>51.37</v>
      </c>
      <c r="H1077" t="n">
        <v>0.88</v>
      </c>
      <c r="I1077" t="n">
        <v>6</v>
      </c>
      <c r="J1077" t="n">
        <v>241.71</v>
      </c>
      <c r="K1077" t="n">
        <v>56.94</v>
      </c>
      <c r="L1077" t="n">
        <v>12</v>
      </c>
      <c r="M1077" t="n">
        <v>4</v>
      </c>
      <c r="N1077" t="n">
        <v>57.77</v>
      </c>
      <c r="O1077" t="n">
        <v>30045.13</v>
      </c>
      <c r="P1077" t="n">
        <v>72.25</v>
      </c>
      <c r="Q1077" t="n">
        <v>202.81</v>
      </c>
      <c r="R1077" t="n">
        <v>20.69</v>
      </c>
      <c r="S1077" t="n">
        <v>13.89</v>
      </c>
      <c r="T1077" t="n">
        <v>1714.78</v>
      </c>
      <c r="U1077" t="n">
        <v>0.67</v>
      </c>
      <c r="V1077" t="n">
        <v>0.75</v>
      </c>
      <c r="W1077" t="n">
        <v>0.65</v>
      </c>
      <c r="X1077" t="n">
        <v>0.1</v>
      </c>
      <c r="Y1077" t="n">
        <v>1</v>
      </c>
      <c r="Z1077" t="n">
        <v>10</v>
      </c>
    </row>
    <row r="1078">
      <c r="A1078" t="n">
        <v>45</v>
      </c>
      <c r="B1078" t="n">
        <v>115</v>
      </c>
      <c r="C1078" t="inlineStr">
        <is>
          <t xml:space="preserve">CONCLUIDO	</t>
        </is>
      </c>
      <c r="D1078" t="n">
        <v>12.4061</v>
      </c>
      <c r="E1078" t="n">
        <v>8.06</v>
      </c>
      <c r="F1078" t="n">
        <v>5.14</v>
      </c>
      <c r="G1078" t="n">
        <v>51.36</v>
      </c>
      <c r="H1078" t="n">
        <v>0.9</v>
      </c>
      <c r="I1078" t="n">
        <v>6</v>
      </c>
      <c r="J1078" t="n">
        <v>242.15</v>
      </c>
      <c r="K1078" t="n">
        <v>56.94</v>
      </c>
      <c r="L1078" t="n">
        <v>12.25</v>
      </c>
      <c r="M1078" t="n">
        <v>4</v>
      </c>
      <c r="N1078" t="n">
        <v>57.96</v>
      </c>
      <c r="O1078" t="n">
        <v>30099.23</v>
      </c>
      <c r="P1078" t="n">
        <v>72.14</v>
      </c>
      <c r="Q1078" t="n">
        <v>202.81</v>
      </c>
      <c r="R1078" t="n">
        <v>20.65</v>
      </c>
      <c r="S1078" t="n">
        <v>13.89</v>
      </c>
      <c r="T1078" t="n">
        <v>1696.59</v>
      </c>
      <c r="U1078" t="n">
        <v>0.67</v>
      </c>
      <c r="V1078" t="n">
        <v>0.75</v>
      </c>
      <c r="W1078" t="n">
        <v>0.65</v>
      </c>
      <c r="X1078" t="n">
        <v>0.1</v>
      </c>
      <c r="Y1078" t="n">
        <v>1</v>
      </c>
      <c r="Z1078" t="n">
        <v>10</v>
      </c>
    </row>
    <row r="1079">
      <c r="A1079" t="n">
        <v>46</v>
      </c>
      <c r="B1079" t="n">
        <v>115</v>
      </c>
      <c r="C1079" t="inlineStr">
        <is>
          <t xml:space="preserve">CONCLUIDO	</t>
        </is>
      </c>
      <c r="D1079" t="n">
        <v>12.4091</v>
      </c>
      <c r="E1079" t="n">
        <v>8.06</v>
      </c>
      <c r="F1079" t="n">
        <v>5.13</v>
      </c>
      <c r="G1079" t="n">
        <v>51.34</v>
      </c>
      <c r="H1079" t="n">
        <v>0.92</v>
      </c>
      <c r="I1079" t="n">
        <v>6</v>
      </c>
      <c r="J1079" t="n">
        <v>242.59</v>
      </c>
      <c r="K1079" t="n">
        <v>56.94</v>
      </c>
      <c r="L1079" t="n">
        <v>12.5</v>
      </c>
      <c r="M1079" t="n">
        <v>4</v>
      </c>
      <c r="N1079" t="n">
        <v>58.15</v>
      </c>
      <c r="O1079" t="n">
        <v>30153.38</v>
      </c>
      <c r="P1079" t="n">
        <v>71.81</v>
      </c>
      <c r="Q1079" t="n">
        <v>202.81</v>
      </c>
      <c r="R1079" t="n">
        <v>20.73</v>
      </c>
      <c r="S1079" t="n">
        <v>13.89</v>
      </c>
      <c r="T1079" t="n">
        <v>1732.83</v>
      </c>
      <c r="U1079" t="n">
        <v>0.67</v>
      </c>
      <c r="V1079" t="n">
        <v>0.75</v>
      </c>
      <c r="W1079" t="n">
        <v>0.64</v>
      </c>
      <c r="X1079" t="n">
        <v>0.1</v>
      </c>
      <c r="Y1079" t="n">
        <v>1</v>
      </c>
      <c r="Z1079" t="n">
        <v>10</v>
      </c>
    </row>
    <row r="1080">
      <c r="A1080" t="n">
        <v>47</v>
      </c>
      <c r="B1080" t="n">
        <v>115</v>
      </c>
      <c r="C1080" t="inlineStr">
        <is>
          <t xml:space="preserve">CONCLUIDO	</t>
        </is>
      </c>
      <c r="D1080" t="n">
        <v>12.3911</v>
      </c>
      <c r="E1080" t="n">
        <v>8.07</v>
      </c>
      <c r="F1080" t="n">
        <v>5.15</v>
      </c>
      <c r="G1080" t="n">
        <v>51.46</v>
      </c>
      <c r="H1080" t="n">
        <v>0.93</v>
      </c>
      <c r="I1080" t="n">
        <v>6</v>
      </c>
      <c r="J1080" t="n">
        <v>243.03</v>
      </c>
      <c r="K1080" t="n">
        <v>56.94</v>
      </c>
      <c r="L1080" t="n">
        <v>12.75</v>
      </c>
      <c r="M1080" t="n">
        <v>4</v>
      </c>
      <c r="N1080" t="n">
        <v>58.34</v>
      </c>
      <c r="O1080" t="n">
        <v>30207.61</v>
      </c>
      <c r="P1080" t="n">
        <v>71.81</v>
      </c>
      <c r="Q1080" t="n">
        <v>202.81</v>
      </c>
      <c r="R1080" t="n">
        <v>21.03</v>
      </c>
      <c r="S1080" t="n">
        <v>13.89</v>
      </c>
      <c r="T1080" t="n">
        <v>1884.7</v>
      </c>
      <c r="U1080" t="n">
        <v>0.66</v>
      </c>
      <c r="V1080" t="n">
        <v>0.75</v>
      </c>
      <c r="W1080" t="n">
        <v>0.65</v>
      </c>
      <c r="X1080" t="n">
        <v>0.11</v>
      </c>
      <c r="Y1080" t="n">
        <v>1</v>
      </c>
      <c r="Z1080" t="n">
        <v>10</v>
      </c>
    </row>
    <row r="1081">
      <c r="A1081" t="n">
        <v>48</v>
      </c>
      <c r="B1081" t="n">
        <v>115</v>
      </c>
      <c r="C1081" t="inlineStr">
        <is>
          <t xml:space="preserve">CONCLUIDO	</t>
        </is>
      </c>
      <c r="D1081" t="n">
        <v>12.4961</v>
      </c>
      <c r="E1081" t="n">
        <v>8</v>
      </c>
      <c r="F1081" t="n">
        <v>5.12</v>
      </c>
      <c r="G1081" t="n">
        <v>61.47</v>
      </c>
      <c r="H1081" t="n">
        <v>0.95</v>
      </c>
      <c r="I1081" t="n">
        <v>5</v>
      </c>
      <c r="J1081" t="n">
        <v>243.47</v>
      </c>
      <c r="K1081" t="n">
        <v>56.94</v>
      </c>
      <c r="L1081" t="n">
        <v>13</v>
      </c>
      <c r="M1081" t="n">
        <v>3</v>
      </c>
      <c r="N1081" t="n">
        <v>58.53</v>
      </c>
      <c r="O1081" t="n">
        <v>30261.91</v>
      </c>
      <c r="P1081" t="n">
        <v>71.38</v>
      </c>
      <c r="Q1081" t="n">
        <v>202.82</v>
      </c>
      <c r="R1081" t="n">
        <v>20.26</v>
      </c>
      <c r="S1081" t="n">
        <v>13.89</v>
      </c>
      <c r="T1081" t="n">
        <v>1506.33</v>
      </c>
      <c r="U1081" t="n">
        <v>0.6899999999999999</v>
      </c>
      <c r="V1081" t="n">
        <v>0.76</v>
      </c>
      <c r="W1081" t="n">
        <v>0.65</v>
      </c>
      <c r="X1081" t="n">
        <v>0.08</v>
      </c>
      <c r="Y1081" t="n">
        <v>1</v>
      </c>
      <c r="Z1081" t="n">
        <v>10</v>
      </c>
    </row>
    <row r="1082">
      <c r="A1082" t="n">
        <v>49</v>
      </c>
      <c r="B1082" t="n">
        <v>115</v>
      </c>
      <c r="C1082" t="inlineStr">
        <is>
          <t xml:space="preserve">CONCLUIDO	</t>
        </is>
      </c>
      <c r="D1082" t="n">
        <v>12.4996</v>
      </c>
      <c r="E1082" t="n">
        <v>8</v>
      </c>
      <c r="F1082" t="n">
        <v>5.12</v>
      </c>
      <c r="G1082" t="n">
        <v>61.44</v>
      </c>
      <c r="H1082" t="n">
        <v>0.97</v>
      </c>
      <c r="I1082" t="n">
        <v>5</v>
      </c>
      <c r="J1082" t="n">
        <v>243.91</v>
      </c>
      <c r="K1082" t="n">
        <v>56.94</v>
      </c>
      <c r="L1082" t="n">
        <v>13.25</v>
      </c>
      <c r="M1082" t="n">
        <v>3</v>
      </c>
      <c r="N1082" t="n">
        <v>58.72</v>
      </c>
      <c r="O1082" t="n">
        <v>30316.27</v>
      </c>
      <c r="P1082" t="n">
        <v>71.26000000000001</v>
      </c>
      <c r="Q1082" t="n">
        <v>202.81</v>
      </c>
      <c r="R1082" t="n">
        <v>20.23</v>
      </c>
      <c r="S1082" t="n">
        <v>13.89</v>
      </c>
      <c r="T1082" t="n">
        <v>1489.85</v>
      </c>
      <c r="U1082" t="n">
        <v>0.6899999999999999</v>
      </c>
      <c r="V1082" t="n">
        <v>0.76</v>
      </c>
      <c r="W1082" t="n">
        <v>0.64</v>
      </c>
      <c r="X1082" t="n">
        <v>0.08</v>
      </c>
      <c r="Y1082" t="n">
        <v>1</v>
      </c>
      <c r="Z1082" t="n">
        <v>10</v>
      </c>
    </row>
    <row r="1083">
      <c r="A1083" t="n">
        <v>50</v>
      </c>
      <c r="B1083" t="n">
        <v>115</v>
      </c>
      <c r="C1083" t="inlineStr">
        <is>
          <t xml:space="preserve">CONCLUIDO	</t>
        </is>
      </c>
      <c r="D1083" t="n">
        <v>12.4974</v>
      </c>
      <c r="E1083" t="n">
        <v>8</v>
      </c>
      <c r="F1083" t="n">
        <v>5.12</v>
      </c>
      <c r="G1083" t="n">
        <v>61.46</v>
      </c>
      <c r="H1083" t="n">
        <v>0.98</v>
      </c>
      <c r="I1083" t="n">
        <v>5</v>
      </c>
      <c r="J1083" t="n">
        <v>244.35</v>
      </c>
      <c r="K1083" t="n">
        <v>56.94</v>
      </c>
      <c r="L1083" t="n">
        <v>13.5</v>
      </c>
      <c r="M1083" t="n">
        <v>3</v>
      </c>
      <c r="N1083" t="n">
        <v>58.91</v>
      </c>
      <c r="O1083" t="n">
        <v>30370.7</v>
      </c>
      <c r="P1083" t="n">
        <v>71.06</v>
      </c>
      <c r="Q1083" t="n">
        <v>202.81</v>
      </c>
      <c r="R1083" t="n">
        <v>20.22</v>
      </c>
      <c r="S1083" t="n">
        <v>13.89</v>
      </c>
      <c r="T1083" t="n">
        <v>1484</v>
      </c>
      <c r="U1083" t="n">
        <v>0.6899999999999999</v>
      </c>
      <c r="V1083" t="n">
        <v>0.76</v>
      </c>
      <c r="W1083" t="n">
        <v>0.65</v>
      </c>
      <c r="X1083" t="n">
        <v>0.08</v>
      </c>
      <c r="Y1083" t="n">
        <v>1</v>
      </c>
      <c r="Z1083" t="n">
        <v>10</v>
      </c>
    </row>
    <row r="1084">
      <c r="A1084" t="n">
        <v>51</v>
      </c>
      <c r="B1084" t="n">
        <v>115</v>
      </c>
      <c r="C1084" t="inlineStr">
        <is>
          <t xml:space="preserve">CONCLUIDO	</t>
        </is>
      </c>
      <c r="D1084" t="n">
        <v>12.5017</v>
      </c>
      <c r="E1084" t="n">
        <v>8</v>
      </c>
      <c r="F1084" t="n">
        <v>5.12</v>
      </c>
      <c r="G1084" t="n">
        <v>61.42</v>
      </c>
      <c r="H1084" t="n">
        <v>1</v>
      </c>
      <c r="I1084" t="n">
        <v>5</v>
      </c>
      <c r="J1084" t="n">
        <v>244.79</v>
      </c>
      <c r="K1084" t="n">
        <v>56.94</v>
      </c>
      <c r="L1084" t="n">
        <v>13.75</v>
      </c>
      <c r="M1084" t="n">
        <v>3</v>
      </c>
      <c r="N1084" t="n">
        <v>59.1</v>
      </c>
      <c r="O1084" t="n">
        <v>30425.2</v>
      </c>
      <c r="P1084" t="n">
        <v>70.98</v>
      </c>
      <c r="Q1084" t="n">
        <v>202.81</v>
      </c>
      <c r="R1084" t="n">
        <v>20.17</v>
      </c>
      <c r="S1084" t="n">
        <v>13.89</v>
      </c>
      <c r="T1084" t="n">
        <v>1458.04</v>
      </c>
      <c r="U1084" t="n">
        <v>0.6899999999999999</v>
      </c>
      <c r="V1084" t="n">
        <v>0.76</v>
      </c>
      <c r="W1084" t="n">
        <v>0.64</v>
      </c>
      <c r="X1084" t="n">
        <v>0.08</v>
      </c>
      <c r="Y1084" t="n">
        <v>1</v>
      </c>
      <c r="Z1084" t="n">
        <v>10</v>
      </c>
    </row>
    <row r="1085">
      <c r="A1085" t="n">
        <v>52</v>
      </c>
      <c r="B1085" t="n">
        <v>115</v>
      </c>
      <c r="C1085" t="inlineStr">
        <is>
          <t xml:space="preserve">CONCLUIDO	</t>
        </is>
      </c>
      <c r="D1085" t="n">
        <v>12.5</v>
      </c>
      <c r="E1085" t="n">
        <v>8</v>
      </c>
      <c r="F1085" t="n">
        <v>5.12</v>
      </c>
      <c r="G1085" t="n">
        <v>61.44</v>
      </c>
      <c r="H1085" t="n">
        <v>1.02</v>
      </c>
      <c r="I1085" t="n">
        <v>5</v>
      </c>
      <c r="J1085" t="n">
        <v>245.23</v>
      </c>
      <c r="K1085" t="n">
        <v>56.94</v>
      </c>
      <c r="L1085" t="n">
        <v>14</v>
      </c>
      <c r="M1085" t="n">
        <v>3</v>
      </c>
      <c r="N1085" t="n">
        <v>59.29</v>
      </c>
      <c r="O1085" t="n">
        <v>30479.78</v>
      </c>
      <c r="P1085" t="n">
        <v>71.27</v>
      </c>
      <c r="Q1085" t="n">
        <v>202.81</v>
      </c>
      <c r="R1085" t="n">
        <v>20.15</v>
      </c>
      <c r="S1085" t="n">
        <v>13.89</v>
      </c>
      <c r="T1085" t="n">
        <v>1449.99</v>
      </c>
      <c r="U1085" t="n">
        <v>0.6899999999999999</v>
      </c>
      <c r="V1085" t="n">
        <v>0.76</v>
      </c>
      <c r="W1085" t="n">
        <v>0.65</v>
      </c>
      <c r="X1085" t="n">
        <v>0.08</v>
      </c>
      <c r="Y1085" t="n">
        <v>1</v>
      </c>
      <c r="Z1085" t="n">
        <v>10</v>
      </c>
    </row>
    <row r="1086">
      <c r="A1086" t="n">
        <v>53</v>
      </c>
      <c r="B1086" t="n">
        <v>115</v>
      </c>
      <c r="C1086" t="inlineStr">
        <is>
          <t xml:space="preserve">CONCLUIDO	</t>
        </is>
      </c>
      <c r="D1086" t="n">
        <v>12.4853</v>
      </c>
      <c r="E1086" t="n">
        <v>8.01</v>
      </c>
      <c r="F1086" t="n">
        <v>5.13</v>
      </c>
      <c r="G1086" t="n">
        <v>61.55</v>
      </c>
      <c r="H1086" t="n">
        <v>1.03</v>
      </c>
      <c r="I1086" t="n">
        <v>5</v>
      </c>
      <c r="J1086" t="n">
        <v>245.68</v>
      </c>
      <c r="K1086" t="n">
        <v>56.94</v>
      </c>
      <c r="L1086" t="n">
        <v>14.25</v>
      </c>
      <c r="M1086" t="n">
        <v>3</v>
      </c>
      <c r="N1086" t="n">
        <v>59.48</v>
      </c>
      <c r="O1086" t="n">
        <v>30534.42</v>
      </c>
      <c r="P1086" t="n">
        <v>71.29000000000001</v>
      </c>
      <c r="Q1086" t="n">
        <v>202.81</v>
      </c>
      <c r="R1086" t="n">
        <v>20.43</v>
      </c>
      <c r="S1086" t="n">
        <v>13.89</v>
      </c>
      <c r="T1086" t="n">
        <v>1591.47</v>
      </c>
      <c r="U1086" t="n">
        <v>0.68</v>
      </c>
      <c r="V1086" t="n">
        <v>0.75</v>
      </c>
      <c r="W1086" t="n">
        <v>0.65</v>
      </c>
      <c r="X1086" t="n">
        <v>0.09</v>
      </c>
      <c r="Y1086" t="n">
        <v>1</v>
      </c>
      <c r="Z1086" t="n">
        <v>10</v>
      </c>
    </row>
    <row r="1087">
      <c r="A1087" t="n">
        <v>54</v>
      </c>
      <c r="B1087" t="n">
        <v>115</v>
      </c>
      <c r="C1087" t="inlineStr">
        <is>
          <t xml:space="preserve">CONCLUIDO	</t>
        </is>
      </c>
      <c r="D1087" t="n">
        <v>12.4935</v>
      </c>
      <c r="E1087" t="n">
        <v>8</v>
      </c>
      <c r="F1087" t="n">
        <v>5.12</v>
      </c>
      <c r="G1087" t="n">
        <v>61.49</v>
      </c>
      <c r="H1087" t="n">
        <v>1.05</v>
      </c>
      <c r="I1087" t="n">
        <v>5</v>
      </c>
      <c r="J1087" t="n">
        <v>246.12</v>
      </c>
      <c r="K1087" t="n">
        <v>56.94</v>
      </c>
      <c r="L1087" t="n">
        <v>14.5</v>
      </c>
      <c r="M1087" t="n">
        <v>3</v>
      </c>
      <c r="N1087" t="n">
        <v>59.68</v>
      </c>
      <c r="O1087" t="n">
        <v>30589.13</v>
      </c>
      <c r="P1087" t="n">
        <v>70.98</v>
      </c>
      <c r="Q1087" t="n">
        <v>202.82</v>
      </c>
      <c r="R1087" t="n">
        <v>20.34</v>
      </c>
      <c r="S1087" t="n">
        <v>13.89</v>
      </c>
      <c r="T1087" t="n">
        <v>1543.77</v>
      </c>
      <c r="U1087" t="n">
        <v>0.68</v>
      </c>
      <c r="V1087" t="n">
        <v>0.76</v>
      </c>
      <c r="W1087" t="n">
        <v>0.64</v>
      </c>
      <c r="X1087" t="n">
        <v>0.09</v>
      </c>
      <c r="Y1087" t="n">
        <v>1</v>
      </c>
      <c r="Z1087" t="n">
        <v>10</v>
      </c>
    </row>
    <row r="1088">
      <c r="A1088" t="n">
        <v>55</v>
      </c>
      <c r="B1088" t="n">
        <v>115</v>
      </c>
      <c r="C1088" t="inlineStr">
        <is>
          <t xml:space="preserve">CONCLUIDO	</t>
        </is>
      </c>
      <c r="D1088" t="n">
        <v>12.49</v>
      </c>
      <c r="E1088" t="n">
        <v>8.01</v>
      </c>
      <c r="F1088" t="n">
        <v>5.13</v>
      </c>
      <c r="G1088" t="n">
        <v>61.51</v>
      </c>
      <c r="H1088" t="n">
        <v>1.06</v>
      </c>
      <c r="I1088" t="n">
        <v>5</v>
      </c>
      <c r="J1088" t="n">
        <v>246.57</v>
      </c>
      <c r="K1088" t="n">
        <v>56.94</v>
      </c>
      <c r="L1088" t="n">
        <v>14.75</v>
      </c>
      <c r="M1088" t="n">
        <v>3</v>
      </c>
      <c r="N1088" t="n">
        <v>59.87</v>
      </c>
      <c r="O1088" t="n">
        <v>30643.91</v>
      </c>
      <c r="P1088" t="n">
        <v>70.79000000000001</v>
      </c>
      <c r="Q1088" t="n">
        <v>202.82</v>
      </c>
      <c r="R1088" t="n">
        <v>20.35</v>
      </c>
      <c r="S1088" t="n">
        <v>13.89</v>
      </c>
      <c r="T1088" t="n">
        <v>1547.47</v>
      </c>
      <c r="U1088" t="n">
        <v>0.68</v>
      </c>
      <c r="V1088" t="n">
        <v>0.75</v>
      </c>
      <c r="W1088" t="n">
        <v>0.65</v>
      </c>
      <c r="X1088" t="n">
        <v>0.09</v>
      </c>
      <c r="Y1088" t="n">
        <v>1</v>
      </c>
      <c r="Z1088" t="n">
        <v>10</v>
      </c>
    </row>
    <row r="1089">
      <c r="A1089" t="n">
        <v>56</v>
      </c>
      <c r="B1089" t="n">
        <v>115</v>
      </c>
      <c r="C1089" t="inlineStr">
        <is>
          <t xml:space="preserve">CONCLUIDO	</t>
        </is>
      </c>
      <c r="D1089" t="n">
        <v>12.4987</v>
      </c>
      <c r="E1089" t="n">
        <v>8</v>
      </c>
      <c r="F1089" t="n">
        <v>5.12</v>
      </c>
      <c r="G1089" t="n">
        <v>61.45</v>
      </c>
      <c r="H1089" t="n">
        <v>1.08</v>
      </c>
      <c r="I1089" t="n">
        <v>5</v>
      </c>
      <c r="J1089" t="n">
        <v>247.01</v>
      </c>
      <c r="K1089" t="n">
        <v>56.94</v>
      </c>
      <c r="L1089" t="n">
        <v>15</v>
      </c>
      <c r="M1089" t="n">
        <v>3</v>
      </c>
      <c r="N1089" t="n">
        <v>60.07</v>
      </c>
      <c r="O1089" t="n">
        <v>30698.76</v>
      </c>
      <c r="P1089" t="n">
        <v>70.45999999999999</v>
      </c>
      <c r="Q1089" t="n">
        <v>202.81</v>
      </c>
      <c r="R1089" t="n">
        <v>20.19</v>
      </c>
      <c r="S1089" t="n">
        <v>13.89</v>
      </c>
      <c r="T1089" t="n">
        <v>1468.38</v>
      </c>
      <c r="U1089" t="n">
        <v>0.6899999999999999</v>
      </c>
      <c r="V1089" t="n">
        <v>0.76</v>
      </c>
      <c r="W1089" t="n">
        <v>0.65</v>
      </c>
      <c r="X1089" t="n">
        <v>0.08</v>
      </c>
      <c r="Y1089" t="n">
        <v>1</v>
      </c>
      <c r="Z1089" t="n">
        <v>10</v>
      </c>
    </row>
    <row r="1090">
      <c r="A1090" t="n">
        <v>57</v>
      </c>
      <c r="B1090" t="n">
        <v>115</v>
      </c>
      <c r="C1090" t="inlineStr">
        <is>
          <t xml:space="preserve">CONCLUIDO	</t>
        </is>
      </c>
      <c r="D1090" t="n">
        <v>12.5139</v>
      </c>
      <c r="E1090" t="n">
        <v>7.99</v>
      </c>
      <c r="F1090" t="n">
        <v>5.11</v>
      </c>
      <c r="G1090" t="n">
        <v>61.33</v>
      </c>
      <c r="H1090" t="n">
        <v>1.1</v>
      </c>
      <c r="I1090" t="n">
        <v>5</v>
      </c>
      <c r="J1090" t="n">
        <v>247.46</v>
      </c>
      <c r="K1090" t="n">
        <v>56.94</v>
      </c>
      <c r="L1090" t="n">
        <v>15.25</v>
      </c>
      <c r="M1090" t="n">
        <v>3</v>
      </c>
      <c r="N1090" t="n">
        <v>60.26</v>
      </c>
      <c r="O1090" t="n">
        <v>30753.68</v>
      </c>
      <c r="P1090" t="n">
        <v>69.88</v>
      </c>
      <c r="Q1090" t="n">
        <v>202.81</v>
      </c>
      <c r="R1090" t="n">
        <v>19.95</v>
      </c>
      <c r="S1090" t="n">
        <v>13.89</v>
      </c>
      <c r="T1090" t="n">
        <v>1349.12</v>
      </c>
      <c r="U1090" t="n">
        <v>0.7</v>
      </c>
      <c r="V1090" t="n">
        <v>0.76</v>
      </c>
      <c r="W1090" t="n">
        <v>0.64</v>
      </c>
      <c r="X1090" t="n">
        <v>0.07000000000000001</v>
      </c>
      <c r="Y1090" t="n">
        <v>1</v>
      </c>
      <c r="Z1090" t="n">
        <v>10</v>
      </c>
    </row>
    <row r="1091">
      <c r="A1091" t="n">
        <v>58</v>
      </c>
      <c r="B1091" t="n">
        <v>115</v>
      </c>
      <c r="C1091" t="inlineStr">
        <is>
          <t xml:space="preserve">CONCLUIDO	</t>
        </is>
      </c>
      <c r="D1091" t="n">
        <v>12.5083</v>
      </c>
      <c r="E1091" t="n">
        <v>7.99</v>
      </c>
      <c r="F1091" t="n">
        <v>5.11</v>
      </c>
      <c r="G1091" t="n">
        <v>61.37</v>
      </c>
      <c r="H1091" t="n">
        <v>1.11</v>
      </c>
      <c r="I1091" t="n">
        <v>5</v>
      </c>
      <c r="J1091" t="n">
        <v>247.9</v>
      </c>
      <c r="K1091" t="n">
        <v>56.94</v>
      </c>
      <c r="L1091" t="n">
        <v>15.5</v>
      </c>
      <c r="M1091" t="n">
        <v>3</v>
      </c>
      <c r="N1091" t="n">
        <v>60.46</v>
      </c>
      <c r="O1091" t="n">
        <v>30808.68</v>
      </c>
      <c r="P1091" t="n">
        <v>69.58</v>
      </c>
      <c r="Q1091" t="n">
        <v>202.81</v>
      </c>
      <c r="R1091" t="n">
        <v>19.95</v>
      </c>
      <c r="S1091" t="n">
        <v>13.89</v>
      </c>
      <c r="T1091" t="n">
        <v>1350.65</v>
      </c>
      <c r="U1091" t="n">
        <v>0.7</v>
      </c>
      <c r="V1091" t="n">
        <v>0.76</v>
      </c>
      <c r="W1091" t="n">
        <v>0.65</v>
      </c>
      <c r="X1091" t="n">
        <v>0.08</v>
      </c>
      <c r="Y1091" t="n">
        <v>1</v>
      </c>
      <c r="Z1091" t="n">
        <v>10</v>
      </c>
    </row>
    <row r="1092">
      <c r="A1092" t="n">
        <v>59</v>
      </c>
      <c r="B1092" t="n">
        <v>115</v>
      </c>
      <c r="C1092" t="inlineStr">
        <is>
          <t xml:space="preserve">CONCLUIDO	</t>
        </is>
      </c>
      <c r="D1092" t="n">
        <v>12.5065</v>
      </c>
      <c r="E1092" t="n">
        <v>8</v>
      </c>
      <c r="F1092" t="n">
        <v>5.12</v>
      </c>
      <c r="G1092" t="n">
        <v>61.39</v>
      </c>
      <c r="H1092" t="n">
        <v>1.13</v>
      </c>
      <c r="I1092" t="n">
        <v>5</v>
      </c>
      <c r="J1092" t="n">
        <v>248.35</v>
      </c>
      <c r="K1092" t="n">
        <v>56.94</v>
      </c>
      <c r="L1092" t="n">
        <v>15.75</v>
      </c>
      <c r="M1092" t="n">
        <v>3</v>
      </c>
      <c r="N1092" t="n">
        <v>60.66</v>
      </c>
      <c r="O1092" t="n">
        <v>30863.74</v>
      </c>
      <c r="P1092" t="n">
        <v>69.29000000000001</v>
      </c>
      <c r="Q1092" t="n">
        <v>202.81</v>
      </c>
      <c r="R1092" t="n">
        <v>20.01</v>
      </c>
      <c r="S1092" t="n">
        <v>13.89</v>
      </c>
      <c r="T1092" t="n">
        <v>1381.86</v>
      </c>
      <c r="U1092" t="n">
        <v>0.6899999999999999</v>
      </c>
      <c r="V1092" t="n">
        <v>0.76</v>
      </c>
      <c r="W1092" t="n">
        <v>0.65</v>
      </c>
      <c r="X1092" t="n">
        <v>0.08</v>
      </c>
      <c r="Y1092" t="n">
        <v>1</v>
      </c>
      <c r="Z1092" t="n">
        <v>10</v>
      </c>
    </row>
    <row r="1093">
      <c r="A1093" t="n">
        <v>60</v>
      </c>
      <c r="B1093" t="n">
        <v>115</v>
      </c>
      <c r="C1093" t="inlineStr">
        <is>
          <t xml:space="preserve">CONCLUIDO	</t>
        </is>
      </c>
      <c r="D1093" t="n">
        <v>12.4974</v>
      </c>
      <c r="E1093" t="n">
        <v>8</v>
      </c>
      <c r="F1093" t="n">
        <v>5.12</v>
      </c>
      <c r="G1093" t="n">
        <v>61.46</v>
      </c>
      <c r="H1093" t="n">
        <v>1.14</v>
      </c>
      <c r="I1093" t="n">
        <v>5</v>
      </c>
      <c r="J1093" t="n">
        <v>248.79</v>
      </c>
      <c r="K1093" t="n">
        <v>56.94</v>
      </c>
      <c r="L1093" t="n">
        <v>16</v>
      </c>
      <c r="M1093" t="n">
        <v>3</v>
      </c>
      <c r="N1093" t="n">
        <v>60.85</v>
      </c>
      <c r="O1093" t="n">
        <v>30918.88</v>
      </c>
      <c r="P1093" t="n">
        <v>69.31999999999999</v>
      </c>
      <c r="Q1093" t="n">
        <v>202.81</v>
      </c>
      <c r="R1093" t="n">
        <v>20.24</v>
      </c>
      <c r="S1093" t="n">
        <v>13.89</v>
      </c>
      <c r="T1093" t="n">
        <v>1495.27</v>
      </c>
      <c r="U1093" t="n">
        <v>0.6899999999999999</v>
      </c>
      <c r="V1093" t="n">
        <v>0.76</v>
      </c>
      <c r="W1093" t="n">
        <v>0.65</v>
      </c>
      <c r="X1093" t="n">
        <v>0.08</v>
      </c>
      <c r="Y1093" t="n">
        <v>1</v>
      </c>
      <c r="Z1093" t="n">
        <v>10</v>
      </c>
    </row>
    <row r="1094">
      <c r="A1094" t="n">
        <v>61</v>
      </c>
      <c r="B1094" t="n">
        <v>115</v>
      </c>
      <c r="C1094" t="inlineStr">
        <is>
          <t xml:space="preserve">CONCLUIDO	</t>
        </is>
      </c>
      <c r="D1094" t="n">
        <v>12.5009</v>
      </c>
      <c r="E1094" t="n">
        <v>8</v>
      </c>
      <c r="F1094" t="n">
        <v>5.12</v>
      </c>
      <c r="G1094" t="n">
        <v>61.43</v>
      </c>
      <c r="H1094" t="n">
        <v>1.16</v>
      </c>
      <c r="I1094" t="n">
        <v>5</v>
      </c>
      <c r="J1094" t="n">
        <v>249.24</v>
      </c>
      <c r="K1094" t="n">
        <v>56.94</v>
      </c>
      <c r="L1094" t="n">
        <v>16.25</v>
      </c>
      <c r="M1094" t="n">
        <v>3</v>
      </c>
      <c r="N1094" t="n">
        <v>61.05</v>
      </c>
      <c r="O1094" t="n">
        <v>30974.09</v>
      </c>
      <c r="P1094" t="n">
        <v>68.90000000000001</v>
      </c>
      <c r="Q1094" t="n">
        <v>202.81</v>
      </c>
      <c r="R1094" t="n">
        <v>20.12</v>
      </c>
      <c r="S1094" t="n">
        <v>13.89</v>
      </c>
      <c r="T1094" t="n">
        <v>1436.12</v>
      </c>
      <c r="U1094" t="n">
        <v>0.6899999999999999</v>
      </c>
      <c r="V1094" t="n">
        <v>0.76</v>
      </c>
      <c r="W1094" t="n">
        <v>0.65</v>
      </c>
      <c r="X1094" t="n">
        <v>0.08</v>
      </c>
      <c r="Y1094" t="n">
        <v>1</v>
      </c>
      <c r="Z1094" t="n">
        <v>10</v>
      </c>
    </row>
    <row r="1095">
      <c r="A1095" t="n">
        <v>62</v>
      </c>
      <c r="B1095" t="n">
        <v>115</v>
      </c>
      <c r="C1095" t="inlineStr">
        <is>
          <t xml:space="preserve">CONCLUIDO	</t>
        </is>
      </c>
      <c r="D1095" t="n">
        <v>12.6081</v>
      </c>
      <c r="E1095" t="n">
        <v>7.93</v>
      </c>
      <c r="F1095" t="n">
        <v>5.09</v>
      </c>
      <c r="G1095" t="n">
        <v>76.42</v>
      </c>
      <c r="H1095" t="n">
        <v>1.18</v>
      </c>
      <c r="I1095" t="n">
        <v>4</v>
      </c>
      <c r="J1095" t="n">
        <v>249.69</v>
      </c>
      <c r="K1095" t="n">
        <v>56.94</v>
      </c>
      <c r="L1095" t="n">
        <v>16.5</v>
      </c>
      <c r="M1095" t="n">
        <v>2</v>
      </c>
      <c r="N1095" t="n">
        <v>61.25</v>
      </c>
      <c r="O1095" t="n">
        <v>31029.37</v>
      </c>
      <c r="P1095" t="n">
        <v>68.38</v>
      </c>
      <c r="Q1095" t="n">
        <v>202.81</v>
      </c>
      <c r="R1095" t="n">
        <v>19.32</v>
      </c>
      <c r="S1095" t="n">
        <v>13.89</v>
      </c>
      <c r="T1095" t="n">
        <v>1041.78</v>
      </c>
      <c r="U1095" t="n">
        <v>0.72</v>
      </c>
      <c r="V1095" t="n">
        <v>0.76</v>
      </c>
      <c r="W1095" t="n">
        <v>0.65</v>
      </c>
      <c r="X1095" t="n">
        <v>0.06</v>
      </c>
      <c r="Y1095" t="n">
        <v>1</v>
      </c>
      <c r="Z1095" t="n">
        <v>10</v>
      </c>
    </row>
    <row r="1096">
      <c r="A1096" t="n">
        <v>63</v>
      </c>
      <c r="B1096" t="n">
        <v>115</v>
      </c>
      <c r="C1096" t="inlineStr">
        <is>
          <t xml:space="preserve">CONCLUIDO	</t>
        </is>
      </c>
      <c r="D1096" t="n">
        <v>12.6055</v>
      </c>
      <c r="E1096" t="n">
        <v>7.93</v>
      </c>
      <c r="F1096" t="n">
        <v>5.1</v>
      </c>
      <c r="G1096" t="n">
        <v>76.45</v>
      </c>
      <c r="H1096" t="n">
        <v>1.19</v>
      </c>
      <c r="I1096" t="n">
        <v>4</v>
      </c>
      <c r="J1096" t="n">
        <v>250.14</v>
      </c>
      <c r="K1096" t="n">
        <v>56.94</v>
      </c>
      <c r="L1096" t="n">
        <v>16.75</v>
      </c>
      <c r="M1096" t="n">
        <v>2</v>
      </c>
      <c r="N1096" t="n">
        <v>61.45</v>
      </c>
      <c r="O1096" t="n">
        <v>31084.72</v>
      </c>
      <c r="P1096" t="n">
        <v>68.48999999999999</v>
      </c>
      <c r="Q1096" t="n">
        <v>202.81</v>
      </c>
      <c r="R1096" t="n">
        <v>19.43</v>
      </c>
      <c r="S1096" t="n">
        <v>13.89</v>
      </c>
      <c r="T1096" t="n">
        <v>1095.85</v>
      </c>
      <c r="U1096" t="n">
        <v>0.71</v>
      </c>
      <c r="V1096" t="n">
        <v>0.76</v>
      </c>
      <c r="W1096" t="n">
        <v>0.64</v>
      </c>
      <c r="X1096" t="n">
        <v>0.06</v>
      </c>
      <c r="Y1096" t="n">
        <v>1</v>
      </c>
      <c r="Z1096" t="n">
        <v>10</v>
      </c>
    </row>
    <row r="1097">
      <c r="A1097" t="n">
        <v>64</v>
      </c>
      <c r="B1097" t="n">
        <v>115</v>
      </c>
      <c r="C1097" t="inlineStr">
        <is>
          <t xml:space="preserve">CONCLUIDO	</t>
        </is>
      </c>
      <c r="D1097" t="n">
        <v>12.6077</v>
      </c>
      <c r="E1097" t="n">
        <v>7.93</v>
      </c>
      <c r="F1097" t="n">
        <v>5.1</v>
      </c>
      <c r="G1097" t="n">
        <v>76.43000000000001</v>
      </c>
      <c r="H1097" t="n">
        <v>1.21</v>
      </c>
      <c r="I1097" t="n">
        <v>4</v>
      </c>
      <c r="J1097" t="n">
        <v>250.59</v>
      </c>
      <c r="K1097" t="n">
        <v>56.94</v>
      </c>
      <c r="L1097" t="n">
        <v>17</v>
      </c>
      <c r="M1097" t="n">
        <v>2</v>
      </c>
      <c r="N1097" t="n">
        <v>61.65</v>
      </c>
      <c r="O1097" t="n">
        <v>31140.15</v>
      </c>
      <c r="P1097" t="n">
        <v>68.73</v>
      </c>
      <c r="Q1097" t="n">
        <v>202.81</v>
      </c>
      <c r="R1097" t="n">
        <v>19.45</v>
      </c>
      <c r="S1097" t="n">
        <v>13.89</v>
      </c>
      <c r="T1097" t="n">
        <v>1106.8</v>
      </c>
      <c r="U1097" t="n">
        <v>0.71</v>
      </c>
      <c r="V1097" t="n">
        <v>0.76</v>
      </c>
      <c r="W1097" t="n">
        <v>0.64</v>
      </c>
      <c r="X1097" t="n">
        <v>0.06</v>
      </c>
      <c r="Y1097" t="n">
        <v>1</v>
      </c>
      <c r="Z1097" t="n">
        <v>10</v>
      </c>
    </row>
    <row r="1098">
      <c r="A1098" t="n">
        <v>65</v>
      </c>
      <c r="B1098" t="n">
        <v>115</v>
      </c>
      <c r="C1098" t="inlineStr">
        <is>
          <t xml:space="preserve">CONCLUIDO	</t>
        </is>
      </c>
      <c r="D1098" t="n">
        <v>12.6037</v>
      </c>
      <c r="E1098" t="n">
        <v>7.93</v>
      </c>
      <c r="F1098" t="n">
        <v>5.1</v>
      </c>
      <c r="G1098" t="n">
        <v>76.47</v>
      </c>
      <c r="H1098" t="n">
        <v>1.22</v>
      </c>
      <c r="I1098" t="n">
        <v>4</v>
      </c>
      <c r="J1098" t="n">
        <v>251.04</v>
      </c>
      <c r="K1098" t="n">
        <v>56.94</v>
      </c>
      <c r="L1098" t="n">
        <v>17.25</v>
      </c>
      <c r="M1098" t="n">
        <v>2</v>
      </c>
      <c r="N1098" t="n">
        <v>61.85</v>
      </c>
      <c r="O1098" t="n">
        <v>31195.65</v>
      </c>
      <c r="P1098" t="n">
        <v>68.79000000000001</v>
      </c>
      <c r="Q1098" t="n">
        <v>202.81</v>
      </c>
      <c r="R1098" t="n">
        <v>19.5</v>
      </c>
      <c r="S1098" t="n">
        <v>13.89</v>
      </c>
      <c r="T1098" t="n">
        <v>1127.6</v>
      </c>
      <c r="U1098" t="n">
        <v>0.71</v>
      </c>
      <c r="V1098" t="n">
        <v>0.76</v>
      </c>
      <c r="W1098" t="n">
        <v>0.64</v>
      </c>
      <c r="X1098" t="n">
        <v>0.06</v>
      </c>
      <c r="Y1098" t="n">
        <v>1</v>
      </c>
      <c r="Z1098" t="n">
        <v>10</v>
      </c>
    </row>
    <row r="1099">
      <c r="A1099" t="n">
        <v>66</v>
      </c>
      <c r="B1099" t="n">
        <v>115</v>
      </c>
      <c r="C1099" t="inlineStr">
        <is>
          <t xml:space="preserve">CONCLUIDO	</t>
        </is>
      </c>
      <c r="D1099" t="n">
        <v>12.6011</v>
      </c>
      <c r="E1099" t="n">
        <v>7.94</v>
      </c>
      <c r="F1099" t="n">
        <v>5.1</v>
      </c>
      <c r="G1099" t="n">
        <v>76.48999999999999</v>
      </c>
      <c r="H1099" t="n">
        <v>1.24</v>
      </c>
      <c r="I1099" t="n">
        <v>4</v>
      </c>
      <c r="J1099" t="n">
        <v>251.49</v>
      </c>
      <c r="K1099" t="n">
        <v>56.94</v>
      </c>
      <c r="L1099" t="n">
        <v>17.5</v>
      </c>
      <c r="M1099" t="n">
        <v>2</v>
      </c>
      <c r="N1099" t="n">
        <v>62.05</v>
      </c>
      <c r="O1099" t="n">
        <v>31251.22</v>
      </c>
      <c r="P1099" t="n">
        <v>68.98</v>
      </c>
      <c r="Q1099" t="n">
        <v>202.81</v>
      </c>
      <c r="R1099" t="n">
        <v>19.61</v>
      </c>
      <c r="S1099" t="n">
        <v>13.89</v>
      </c>
      <c r="T1099" t="n">
        <v>1185.3</v>
      </c>
      <c r="U1099" t="n">
        <v>0.71</v>
      </c>
      <c r="V1099" t="n">
        <v>0.76</v>
      </c>
      <c r="W1099" t="n">
        <v>0.64</v>
      </c>
      <c r="X1099" t="n">
        <v>0.06</v>
      </c>
      <c r="Y1099" t="n">
        <v>1</v>
      </c>
      <c r="Z1099" t="n">
        <v>10</v>
      </c>
    </row>
    <row r="1100">
      <c r="A1100" t="n">
        <v>67</v>
      </c>
      <c r="B1100" t="n">
        <v>115</v>
      </c>
      <c r="C1100" t="inlineStr">
        <is>
          <t xml:space="preserve">CONCLUIDO	</t>
        </is>
      </c>
      <c r="D1100" t="n">
        <v>12.6015</v>
      </c>
      <c r="E1100" t="n">
        <v>7.94</v>
      </c>
      <c r="F1100" t="n">
        <v>5.1</v>
      </c>
      <c r="G1100" t="n">
        <v>76.48999999999999</v>
      </c>
      <c r="H1100" t="n">
        <v>1.25</v>
      </c>
      <c r="I1100" t="n">
        <v>4</v>
      </c>
      <c r="J1100" t="n">
        <v>251.94</v>
      </c>
      <c r="K1100" t="n">
        <v>56.94</v>
      </c>
      <c r="L1100" t="n">
        <v>17.75</v>
      </c>
      <c r="M1100" t="n">
        <v>2</v>
      </c>
      <c r="N1100" t="n">
        <v>62.25</v>
      </c>
      <c r="O1100" t="n">
        <v>31306.86</v>
      </c>
      <c r="P1100" t="n">
        <v>68.92</v>
      </c>
      <c r="Q1100" t="n">
        <v>202.81</v>
      </c>
      <c r="R1100" t="n">
        <v>19.6</v>
      </c>
      <c r="S1100" t="n">
        <v>13.89</v>
      </c>
      <c r="T1100" t="n">
        <v>1181.65</v>
      </c>
      <c r="U1100" t="n">
        <v>0.71</v>
      </c>
      <c r="V1100" t="n">
        <v>0.76</v>
      </c>
      <c r="W1100" t="n">
        <v>0.64</v>
      </c>
      <c r="X1100" t="n">
        <v>0.06</v>
      </c>
      <c r="Y1100" t="n">
        <v>1</v>
      </c>
      <c r="Z1100" t="n">
        <v>10</v>
      </c>
    </row>
    <row r="1101">
      <c r="A1101" t="n">
        <v>68</v>
      </c>
      <c r="B1101" t="n">
        <v>115</v>
      </c>
      <c r="C1101" t="inlineStr">
        <is>
          <t xml:space="preserve">CONCLUIDO	</t>
        </is>
      </c>
      <c r="D1101" t="n">
        <v>12.6002</v>
      </c>
      <c r="E1101" t="n">
        <v>7.94</v>
      </c>
      <c r="F1101" t="n">
        <v>5.1</v>
      </c>
      <c r="G1101" t="n">
        <v>76.5</v>
      </c>
      <c r="H1101" t="n">
        <v>1.27</v>
      </c>
      <c r="I1101" t="n">
        <v>4</v>
      </c>
      <c r="J1101" t="n">
        <v>252.39</v>
      </c>
      <c r="K1101" t="n">
        <v>56.94</v>
      </c>
      <c r="L1101" t="n">
        <v>18</v>
      </c>
      <c r="M1101" t="n">
        <v>2</v>
      </c>
      <c r="N1101" t="n">
        <v>62.45</v>
      </c>
      <c r="O1101" t="n">
        <v>31362.58</v>
      </c>
      <c r="P1101" t="n">
        <v>68.78</v>
      </c>
      <c r="Q1101" t="n">
        <v>202.81</v>
      </c>
      <c r="R1101" t="n">
        <v>19.65</v>
      </c>
      <c r="S1101" t="n">
        <v>13.89</v>
      </c>
      <c r="T1101" t="n">
        <v>1206.46</v>
      </c>
      <c r="U1101" t="n">
        <v>0.71</v>
      </c>
      <c r="V1101" t="n">
        <v>0.76</v>
      </c>
      <c r="W1101" t="n">
        <v>0.64</v>
      </c>
      <c r="X1101" t="n">
        <v>0.06</v>
      </c>
      <c r="Y1101" t="n">
        <v>1</v>
      </c>
      <c r="Z1101" t="n">
        <v>10</v>
      </c>
    </row>
    <row r="1102">
      <c r="A1102" t="n">
        <v>69</v>
      </c>
      <c r="B1102" t="n">
        <v>115</v>
      </c>
      <c r="C1102" t="inlineStr">
        <is>
          <t xml:space="preserve">CONCLUIDO	</t>
        </is>
      </c>
      <c r="D1102" t="n">
        <v>12.6077</v>
      </c>
      <c r="E1102" t="n">
        <v>7.93</v>
      </c>
      <c r="F1102" t="n">
        <v>5.1</v>
      </c>
      <c r="G1102" t="n">
        <v>76.43000000000001</v>
      </c>
      <c r="H1102" t="n">
        <v>1.28</v>
      </c>
      <c r="I1102" t="n">
        <v>4</v>
      </c>
      <c r="J1102" t="n">
        <v>252.84</v>
      </c>
      <c r="K1102" t="n">
        <v>56.94</v>
      </c>
      <c r="L1102" t="n">
        <v>18.25</v>
      </c>
      <c r="M1102" t="n">
        <v>2</v>
      </c>
      <c r="N1102" t="n">
        <v>62.65</v>
      </c>
      <c r="O1102" t="n">
        <v>31418.38</v>
      </c>
      <c r="P1102" t="n">
        <v>68.73</v>
      </c>
      <c r="Q1102" t="n">
        <v>202.81</v>
      </c>
      <c r="R1102" t="n">
        <v>19.41</v>
      </c>
      <c r="S1102" t="n">
        <v>13.89</v>
      </c>
      <c r="T1102" t="n">
        <v>1087.26</v>
      </c>
      <c r="U1102" t="n">
        <v>0.72</v>
      </c>
      <c r="V1102" t="n">
        <v>0.76</v>
      </c>
      <c r="W1102" t="n">
        <v>0.64</v>
      </c>
      <c r="X1102" t="n">
        <v>0.06</v>
      </c>
      <c r="Y1102" t="n">
        <v>1</v>
      </c>
      <c r="Z1102" t="n">
        <v>10</v>
      </c>
    </row>
    <row r="1103">
      <c r="A1103" t="n">
        <v>70</v>
      </c>
      <c r="B1103" t="n">
        <v>115</v>
      </c>
      <c r="C1103" t="inlineStr">
        <is>
          <t xml:space="preserve">CONCLUIDO	</t>
        </is>
      </c>
      <c r="D1103" t="n">
        <v>12.6028</v>
      </c>
      <c r="E1103" t="n">
        <v>7.93</v>
      </c>
      <c r="F1103" t="n">
        <v>5.1</v>
      </c>
      <c r="G1103" t="n">
        <v>76.47</v>
      </c>
      <c r="H1103" t="n">
        <v>1.3</v>
      </c>
      <c r="I1103" t="n">
        <v>4</v>
      </c>
      <c r="J1103" t="n">
        <v>253.3</v>
      </c>
      <c r="K1103" t="n">
        <v>56.94</v>
      </c>
      <c r="L1103" t="n">
        <v>18.5</v>
      </c>
      <c r="M1103" t="n">
        <v>2</v>
      </c>
      <c r="N1103" t="n">
        <v>62.86</v>
      </c>
      <c r="O1103" t="n">
        <v>31474.25</v>
      </c>
      <c r="P1103" t="n">
        <v>68.66</v>
      </c>
      <c r="Q1103" t="n">
        <v>202.81</v>
      </c>
      <c r="R1103" t="n">
        <v>19.49</v>
      </c>
      <c r="S1103" t="n">
        <v>13.89</v>
      </c>
      <c r="T1103" t="n">
        <v>1125.3</v>
      </c>
      <c r="U1103" t="n">
        <v>0.71</v>
      </c>
      <c r="V1103" t="n">
        <v>0.76</v>
      </c>
      <c r="W1103" t="n">
        <v>0.64</v>
      </c>
      <c r="X1103" t="n">
        <v>0.06</v>
      </c>
      <c r="Y1103" t="n">
        <v>1</v>
      </c>
      <c r="Z1103" t="n">
        <v>10</v>
      </c>
    </row>
    <row r="1104">
      <c r="A1104" t="n">
        <v>71</v>
      </c>
      <c r="B1104" t="n">
        <v>115</v>
      </c>
      <c r="C1104" t="inlineStr">
        <is>
          <t xml:space="preserve">CONCLUIDO	</t>
        </is>
      </c>
      <c r="D1104" t="n">
        <v>12.6006</v>
      </c>
      <c r="E1104" t="n">
        <v>7.94</v>
      </c>
      <c r="F1104" t="n">
        <v>5.1</v>
      </c>
      <c r="G1104" t="n">
        <v>76.5</v>
      </c>
      <c r="H1104" t="n">
        <v>1.31</v>
      </c>
      <c r="I1104" t="n">
        <v>4</v>
      </c>
      <c r="J1104" t="n">
        <v>253.75</v>
      </c>
      <c r="K1104" t="n">
        <v>56.94</v>
      </c>
      <c r="L1104" t="n">
        <v>18.75</v>
      </c>
      <c r="M1104" t="n">
        <v>2</v>
      </c>
      <c r="N1104" t="n">
        <v>63.06</v>
      </c>
      <c r="O1104" t="n">
        <v>31530.19</v>
      </c>
      <c r="P1104" t="n">
        <v>68.45</v>
      </c>
      <c r="Q1104" t="n">
        <v>202.81</v>
      </c>
      <c r="R1104" t="n">
        <v>19.45</v>
      </c>
      <c r="S1104" t="n">
        <v>13.89</v>
      </c>
      <c r="T1104" t="n">
        <v>1106.33</v>
      </c>
      <c r="U1104" t="n">
        <v>0.71</v>
      </c>
      <c r="V1104" t="n">
        <v>0.76</v>
      </c>
      <c r="W1104" t="n">
        <v>0.65</v>
      </c>
      <c r="X1104" t="n">
        <v>0.06</v>
      </c>
      <c r="Y1104" t="n">
        <v>1</v>
      </c>
      <c r="Z1104" t="n">
        <v>10</v>
      </c>
    </row>
    <row r="1105">
      <c r="A1105" t="n">
        <v>72</v>
      </c>
      <c r="B1105" t="n">
        <v>115</v>
      </c>
      <c r="C1105" t="inlineStr">
        <is>
          <t xml:space="preserve">CONCLUIDO	</t>
        </is>
      </c>
      <c r="D1105" t="n">
        <v>12.605</v>
      </c>
      <c r="E1105" t="n">
        <v>7.93</v>
      </c>
      <c r="F1105" t="n">
        <v>5.1</v>
      </c>
      <c r="G1105" t="n">
        <v>76.45</v>
      </c>
      <c r="H1105" t="n">
        <v>1.33</v>
      </c>
      <c r="I1105" t="n">
        <v>4</v>
      </c>
      <c r="J1105" t="n">
        <v>254.21</v>
      </c>
      <c r="K1105" t="n">
        <v>56.94</v>
      </c>
      <c r="L1105" t="n">
        <v>19</v>
      </c>
      <c r="M1105" t="n">
        <v>2</v>
      </c>
      <c r="N1105" t="n">
        <v>63.26</v>
      </c>
      <c r="O1105" t="n">
        <v>31586.21</v>
      </c>
      <c r="P1105" t="n">
        <v>68.13</v>
      </c>
      <c r="Q1105" t="n">
        <v>202.81</v>
      </c>
      <c r="R1105" t="n">
        <v>19.5</v>
      </c>
      <c r="S1105" t="n">
        <v>13.89</v>
      </c>
      <c r="T1105" t="n">
        <v>1129.02</v>
      </c>
      <c r="U1105" t="n">
        <v>0.71</v>
      </c>
      <c r="V1105" t="n">
        <v>0.76</v>
      </c>
      <c r="W1105" t="n">
        <v>0.64</v>
      </c>
      <c r="X1105" t="n">
        <v>0.06</v>
      </c>
      <c r="Y1105" t="n">
        <v>1</v>
      </c>
      <c r="Z1105" t="n">
        <v>10</v>
      </c>
    </row>
    <row r="1106">
      <c r="A1106" t="n">
        <v>73</v>
      </c>
      <c r="B1106" t="n">
        <v>115</v>
      </c>
      <c r="C1106" t="inlineStr">
        <is>
          <t xml:space="preserve">CONCLUIDO	</t>
        </is>
      </c>
      <c r="D1106" t="n">
        <v>12.6099</v>
      </c>
      <c r="E1106" t="n">
        <v>7.93</v>
      </c>
      <c r="F1106" t="n">
        <v>5.09</v>
      </c>
      <c r="G1106" t="n">
        <v>76.41</v>
      </c>
      <c r="H1106" t="n">
        <v>1.34</v>
      </c>
      <c r="I1106" t="n">
        <v>4</v>
      </c>
      <c r="J1106" t="n">
        <v>254.66</v>
      </c>
      <c r="K1106" t="n">
        <v>56.94</v>
      </c>
      <c r="L1106" t="n">
        <v>19.25</v>
      </c>
      <c r="M1106" t="n">
        <v>2</v>
      </c>
      <c r="N1106" t="n">
        <v>63.47</v>
      </c>
      <c r="O1106" t="n">
        <v>31642.3</v>
      </c>
      <c r="P1106" t="n">
        <v>67.90000000000001</v>
      </c>
      <c r="Q1106" t="n">
        <v>202.82</v>
      </c>
      <c r="R1106" t="n">
        <v>19.36</v>
      </c>
      <c r="S1106" t="n">
        <v>13.89</v>
      </c>
      <c r="T1106" t="n">
        <v>1061.77</v>
      </c>
      <c r="U1106" t="n">
        <v>0.72</v>
      </c>
      <c r="V1106" t="n">
        <v>0.76</v>
      </c>
      <c r="W1106" t="n">
        <v>0.64</v>
      </c>
      <c r="X1106" t="n">
        <v>0.06</v>
      </c>
      <c r="Y1106" t="n">
        <v>1</v>
      </c>
      <c r="Z1106" t="n">
        <v>10</v>
      </c>
    </row>
    <row r="1107">
      <c r="A1107" t="n">
        <v>74</v>
      </c>
      <c r="B1107" t="n">
        <v>115</v>
      </c>
      <c r="C1107" t="inlineStr">
        <is>
          <t xml:space="preserve">CONCLUIDO	</t>
        </is>
      </c>
      <c r="D1107" t="n">
        <v>12.6125</v>
      </c>
      <c r="E1107" t="n">
        <v>7.93</v>
      </c>
      <c r="F1107" t="n">
        <v>5.09</v>
      </c>
      <c r="G1107" t="n">
        <v>76.38</v>
      </c>
      <c r="H1107" t="n">
        <v>1.36</v>
      </c>
      <c r="I1107" t="n">
        <v>4</v>
      </c>
      <c r="J1107" t="n">
        <v>255.12</v>
      </c>
      <c r="K1107" t="n">
        <v>56.94</v>
      </c>
      <c r="L1107" t="n">
        <v>19.5</v>
      </c>
      <c r="M1107" t="n">
        <v>2</v>
      </c>
      <c r="N1107" t="n">
        <v>63.67</v>
      </c>
      <c r="O1107" t="n">
        <v>31698.47</v>
      </c>
      <c r="P1107" t="n">
        <v>67.70999999999999</v>
      </c>
      <c r="Q1107" t="n">
        <v>202.81</v>
      </c>
      <c r="R1107" t="n">
        <v>19.35</v>
      </c>
      <c r="S1107" t="n">
        <v>13.89</v>
      </c>
      <c r="T1107" t="n">
        <v>1052.75</v>
      </c>
      <c r="U1107" t="n">
        <v>0.72</v>
      </c>
      <c r="V1107" t="n">
        <v>0.76</v>
      </c>
      <c r="W1107" t="n">
        <v>0.64</v>
      </c>
      <c r="X1107" t="n">
        <v>0.05</v>
      </c>
      <c r="Y1107" t="n">
        <v>1</v>
      </c>
      <c r="Z1107" t="n">
        <v>10</v>
      </c>
    </row>
    <row r="1108">
      <c r="A1108" t="n">
        <v>75</v>
      </c>
      <c r="B1108" t="n">
        <v>115</v>
      </c>
      <c r="C1108" t="inlineStr">
        <is>
          <t xml:space="preserve">CONCLUIDO	</t>
        </is>
      </c>
      <c r="D1108" t="n">
        <v>12.6117</v>
      </c>
      <c r="E1108" t="n">
        <v>7.93</v>
      </c>
      <c r="F1108" t="n">
        <v>5.09</v>
      </c>
      <c r="G1108" t="n">
        <v>76.39</v>
      </c>
      <c r="H1108" t="n">
        <v>1.37</v>
      </c>
      <c r="I1108" t="n">
        <v>4</v>
      </c>
      <c r="J1108" t="n">
        <v>255.57</v>
      </c>
      <c r="K1108" t="n">
        <v>56.94</v>
      </c>
      <c r="L1108" t="n">
        <v>19.75</v>
      </c>
      <c r="M1108" t="n">
        <v>2</v>
      </c>
      <c r="N1108" t="n">
        <v>63.88</v>
      </c>
      <c r="O1108" t="n">
        <v>31754.72</v>
      </c>
      <c r="P1108" t="n">
        <v>67.45999999999999</v>
      </c>
      <c r="Q1108" t="n">
        <v>202.81</v>
      </c>
      <c r="R1108" t="n">
        <v>19.3</v>
      </c>
      <c r="S1108" t="n">
        <v>13.89</v>
      </c>
      <c r="T1108" t="n">
        <v>1029.45</v>
      </c>
      <c r="U1108" t="n">
        <v>0.72</v>
      </c>
      <c r="V1108" t="n">
        <v>0.76</v>
      </c>
      <c r="W1108" t="n">
        <v>0.64</v>
      </c>
      <c r="X1108" t="n">
        <v>0.05</v>
      </c>
      <c r="Y1108" t="n">
        <v>1</v>
      </c>
      <c r="Z1108" t="n">
        <v>10</v>
      </c>
    </row>
    <row r="1109">
      <c r="A1109" t="n">
        <v>76</v>
      </c>
      <c r="B1109" t="n">
        <v>115</v>
      </c>
      <c r="C1109" t="inlineStr">
        <is>
          <t xml:space="preserve">CONCLUIDO	</t>
        </is>
      </c>
      <c r="D1109" t="n">
        <v>12.6042</v>
      </c>
      <c r="E1109" t="n">
        <v>7.93</v>
      </c>
      <c r="F1109" t="n">
        <v>5.1</v>
      </c>
      <c r="G1109" t="n">
        <v>76.45999999999999</v>
      </c>
      <c r="H1109" t="n">
        <v>1.39</v>
      </c>
      <c r="I1109" t="n">
        <v>4</v>
      </c>
      <c r="J1109" t="n">
        <v>256.03</v>
      </c>
      <c r="K1109" t="n">
        <v>56.94</v>
      </c>
      <c r="L1109" t="n">
        <v>20</v>
      </c>
      <c r="M1109" t="n">
        <v>2</v>
      </c>
      <c r="N1109" t="n">
        <v>64.09</v>
      </c>
      <c r="O1109" t="n">
        <v>31811.04</v>
      </c>
      <c r="P1109" t="n">
        <v>67.23999999999999</v>
      </c>
      <c r="Q1109" t="n">
        <v>202.81</v>
      </c>
      <c r="R1109" t="n">
        <v>19.42</v>
      </c>
      <c r="S1109" t="n">
        <v>13.89</v>
      </c>
      <c r="T1109" t="n">
        <v>1089.64</v>
      </c>
      <c r="U1109" t="n">
        <v>0.72</v>
      </c>
      <c r="V1109" t="n">
        <v>0.76</v>
      </c>
      <c r="W1109" t="n">
        <v>0.65</v>
      </c>
      <c r="X1109" t="n">
        <v>0.06</v>
      </c>
      <c r="Y1109" t="n">
        <v>1</v>
      </c>
      <c r="Z1109" t="n">
        <v>10</v>
      </c>
    </row>
    <row r="1110">
      <c r="A1110" t="n">
        <v>77</v>
      </c>
      <c r="B1110" t="n">
        <v>115</v>
      </c>
      <c r="C1110" t="inlineStr">
        <is>
          <t xml:space="preserve">CONCLUIDO	</t>
        </is>
      </c>
      <c r="D1110" t="n">
        <v>12.6201</v>
      </c>
      <c r="E1110" t="n">
        <v>7.92</v>
      </c>
      <c r="F1110" t="n">
        <v>5.09</v>
      </c>
      <c r="G1110" t="n">
        <v>76.31</v>
      </c>
      <c r="H1110" t="n">
        <v>1.4</v>
      </c>
      <c r="I1110" t="n">
        <v>4</v>
      </c>
      <c r="J1110" t="n">
        <v>256.49</v>
      </c>
      <c r="K1110" t="n">
        <v>56.94</v>
      </c>
      <c r="L1110" t="n">
        <v>20.25</v>
      </c>
      <c r="M1110" t="n">
        <v>2</v>
      </c>
      <c r="N1110" t="n">
        <v>64.29000000000001</v>
      </c>
      <c r="O1110" t="n">
        <v>31867.44</v>
      </c>
      <c r="P1110" t="n">
        <v>66.67</v>
      </c>
      <c r="Q1110" t="n">
        <v>202.81</v>
      </c>
      <c r="R1110" t="n">
        <v>19.18</v>
      </c>
      <c r="S1110" t="n">
        <v>13.89</v>
      </c>
      <c r="T1110" t="n">
        <v>970.5700000000001</v>
      </c>
      <c r="U1110" t="n">
        <v>0.72</v>
      </c>
      <c r="V1110" t="n">
        <v>0.76</v>
      </c>
      <c r="W1110" t="n">
        <v>0.64</v>
      </c>
      <c r="X1110" t="n">
        <v>0.05</v>
      </c>
      <c r="Y1110" t="n">
        <v>1</v>
      </c>
      <c r="Z1110" t="n">
        <v>10</v>
      </c>
    </row>
    <row r="1111">
      <c r="A1111" t="n">
        <v>78</v>
      </c>
      <c r="B1111" t="n">
        <v>115</v>
      </c>
      <c r="C1111" t="inlineStr">
        <is>
          <t xml:space="preserve">CONCLUIDO	</t>
        </is>
      </c>
      <c r="D1111" t="n">
        <v>12.6232</v>
      </c>
      <c r="E1111" t="n">
        <v>7.92</v>
      </c>
      <c r="F1111" t="n">
        <v>5.09</v>
      </c>
      <c r="G1111" t="n">
        <v>76.28</v>
      </c>
      <c r="H1111" t="n">
        <v>1.42</v>
      </c>
      <c r="I1111" t="n">
        <v>4</v>
      </c>
      <c r="J1111" t="n">
        <v>256.94</v>
      </c>
      <c r="K1111" t="n">
        <v>56.94</v>
      </c>
      <c r="L1111" t="n">
        <v>20.5</v>
      </c>
      <c r="M1111" t="n">
        <v>2</v>
      </c>
      <c r="N1111" t="n">
        <v>64.5</v>
      </c>
      <c r="O1111" t="n">
        <v>31924.04</v>
      </c>
      <c r="P1111" t="n">
        <v>66.18000000000001</v>
      </c>
      <c r="Q1111" t="n">
        <v>202.81</v>
      </c>
      <c r="R1111" t="n">
        <v>19.13</v>
      </c>
      <c r="S1111" t="n">
        <v>13.89</v>
      </c>
      <c r="T1111" t="n">
        <v>942.9299999999999</v>
      </c>
      <c r="U1111" t="n">
        <v>0.73</v>
      </c>
      <c r="V1111" t="n">
        <v>0.76</v>
      </c>
      <c r="W1111" t="n">
        <v>0.64</v>
      </c>
      <c r="X1111" t="n">
        <v>0.05</v>
      </c>
      <c r="Y1111" t="n">
        <v>1</v>
      </c>
      <c r="Z1111" t="n">
        <v>10</v>
      </c>
    </row>
    <row r="1112">
      <c r="A1112" t="n">
        <v>79</v>
      </c>
      <c r="B1112" t="n">
        <v>115</v>
      </c>
      <c r="C1112" t="inlineStr">
        <is>
          <t xml:space="preserve">CONCLUIDO	</t>
        </is>
      </c>
      <c r="D1112" t="n">
        <v>12.6139</v>
      </c>
      <c r="E1112" t="n">
        <v>7.93</v>
      </c>
      <c r="F1112" t="n">
        <v>5.09</v>
      </c>
      <c r="G1112" t="n">
        <v>76.37</v>
      </c>
      <c r="H1112" t="n">
        <v>1.43</v>
      </c>
      <c r="I1112" t="n">
        <v>4</v>
      </c>
      <c r="J1112" t="n">
        <v>257.4</v>
      </c>
      <c r="K1112" t="n">
        <v>56.94</v>
      </c>
      <c r="L1112" t="n">
        <v>20.75</v>
      </c>
      <c r="M1112" t="n">
        <v>2</v>
      </c>
      <c r="N1112" t="n">
        <v>64.70999999999999</v>
      </c>
      <c r="O1112" t="n">
        <v>31980.59</v>
      </c>
      <c r="P1112" t="n">
        <v>66.12</v>
      </c>
      <c r="Q1112" t="n">
        <v>202.81</v>
      </c>
      <c r="R1112" t="n">
        <v>19.21</v>
      </c>
      <c r="S1112" t="n">
        <v>13.89</v>
      </c>
      <c r="T1112" t="n">
        <v>987.0599999999999</v>
      </c>
      <c r="U1112" t="n">
        <v>0.72</v>
      </c>
      <c r="V1112" t="n">
        <v>0.76</v>
      </c>
      <c r="W1112" t="n">
        <v>0.65</v>
      </c>
      <c r="X1112" t="n">
        <v>0.05</v>
      </c>
      <c r="Y1112" t="n">
        <v>1</v>
      </c>
      <c r="Z1112" t="n">
        <v>10</v>
      </c>
    </row>
    <row r="1113">
      <c r="A1113" t="n">
        <v>80</v>
      </c>
      <c r="B1113" t="n">
        <v>115</v>
      </c>
      <c r="C1113" t="inlineStr">
        <is>
          <t xml:space="preserve">CONCLUIDO	</t>
        </is>
      </c>
      <c r="D1113" t="n">
        <v>12.6165</v>
      </c>
      <c r="E1113" t="n">
        <v>7.93</v>
      </c>
      <c r="F1113" t="n">
        <v>5.09</v>
      </c>
      <c r="G1113" t="n">
        <v>76.34999999999999</v>
      </c>
      <c r="H1113" t="n">
        <v>1.45</v>
      </c>
      <c r="I1113" t="n">
        <v>4</v>
      </c>
      <c r="J1113" t="n">
        <v>257.86</v>
      </c>
      <c r="K1113" t="n">
        <v>56.94</v>
      </c>
      <c r="L1113" t="n">
        <v>21</v>
      </c>
      <c r="M1113" t="n">
        <v>2</v>
      </c>
      <c r="N1113" t="n">
        <v>64.92</v>
      </c>
      <c r="O1113" t="n">
        <v>32037.22</v>
      </c>
      <c r="P1113" t="n">
        <v>65.84999999999999</v>
      </c>
      <c r="Q1113" t="n">
        <v>202.81</v>
      </c>
      <c r="R1113" t="n">
        <v>19.17</v>
      </c>
      <c r="S1113" t="n">
        <v>13.89</v>
      </c>
      <c r="T1113" t="n">
        <v>966.23</v>
      </c>
      <c r="U1113" t="n">
        <v>0.72</v>
      </c>
      <c r="V1113" t="n">
        <v>0.76</v>
      </c>
      <c r="W1113" t="n">
        <v>0.64</v>
      </c>
      <c r="X1113" t="n">
        <v>0.05</v>
      </c>
      <c r="Y1113" t="n">
        <v>1</v>
      </c>
      <c r="Z1113" t="n">
        <v>10</v>
      </c>
    </row>
    <row r="1114">
      <c r="A1114" t="n">
        <v>81</v>
      </c>
      <c r="B1114" t="n">
        <v>115</v>
      </c>
      <c r="C1114" t="inlineStr">
        <is>
          <t xml:space="preserve">CONCLUIDO	</t>
        </is>
      </c>
      <c r="D1114" t="n">
        <v>12.6214</v>
      </c>
      <c r="E1114" t="n">
        <v>7.92</v>
      </c>
      <c r="F1114" t="n">
        <v>5.09</v>
      </c>
      <c r="G1114" t="n">
        <v>76.3</v>
      </c>
      <c r="H1114" t="n">
        <v>1.46</v>
      </c>
      <c r="I1114" t="n">
        <v>4</v>
      </c>
      <c r="J1114" t="n">
        <v>258.32</v>
      </c>
      <c r="K1114" t="n">
        <v>56.94</v>
      </c>
      <c r="L1114" t="n">
        <v>21.25</v>
      </c>
      <c r="M1114" t="n">
        <v>2</v>
      </c>
      <c r="N1114" t="n">
        <v>65.13</v>
      </c>
      <c r="O1114" t="n">
        <v>32093.94</v>
      </c>
      <c r="P1114" t="n">
        <v>65.54000000000001</v>
      </c>
      <c r="Q1114" t="n">
        <v>202.81</v>
      </c>
      <c r="R1114" t="n">
        <v>19.12</v>
      </c>
      <c r="S1114" t="n">
        <v>13.89</v>
      </c>
      <c r="T1114" t="n">
        <v>940.49</v>
      </c>
      <c r="U1114" t="n">
        <v>0.73</v>
      </c>
      <c r="V1114" t="n">
        <v>0.76</v>
      </c>
      <c r="W1114" t="n">
        <v>0.64</v>
      </c>
      <c r="X1114" t="n">
        <v>0.05</v>
      </c>
      <c r="Y1114" t="n">
        <v>1</v>
      </c>
      <c r="Z1114" t="n">
        <v>10</v>
      </c>
    </row>
    <row r="1115">
      <c r="A1115" t="n">
        <v>82</v>
      </c>
      <c r="B1115" t="n">
        <v>115</v>
      </c>
      <c r="C1115" t="inlineStr">
        <is>
          <t xml:space="preserve">CONCLUIDO	</t>
        </is>
      </c>
      <c r="D1115" t="n">
        <v>12.6223</v>
      </c>
      <c r="E1115" t="n">
        <v>7.92</v>
      </c>
      <c r="F1115" t="n">
        <v>5.09</v>
      </c>
      <c r="G1115" t="n">
        <v>76.29000000000001</v>
      </c>
      <c r="H1115" t="n">
        <v>1.48</v>
      </c>
      <c r="I1115" t="n">
        <v>4</v>
      </c>
      <c r="J1115" t="n">
        <v>258.78</v>
      </c>
      <c r="K1115" t="n">
        <v>56.94</v>
      </c>
      <c r="L1115" t="n">
        <v>21.5</v>
      </c>
      <c r="M1115" t="n">
        <v>2</v>
      </c>
      <c r="N1115" t="n">
        <v>65.34</v>
      </c>
      <c r="O1115" t="n">
        <v>32150.72</v>
      </c>
      <c r="P1115" t="n">
        <v>65.31</v>
      </c>
      <c r="Q1115" t="n">
        <v>202.81</v>
      </c>
      <c r="R1115" t="n">
        <v>19.08</v>
      </c>
      <c r="S1115" t="n">
        <v>13.89</v>
      </c>
      <c r="T1115" t="n">
        <v>918.9400000000001</v>
      </c>
      <c r="U1115" t="n">
        <v>0.73</v>
      </c>
      <c r="V1115" t="n">
        <v>0.76</v>
      </c>
      <c r="W1115" t="n">
        <v>0.64</v>
      </c>
      <c r="X1115" t="n">
        <v>0.05</v>
      </c>
      <c r="Y1115" t="n">
        <v>1</v>
      </c>
      <c r="Z1115" t="n">
        <v>10</v>
      </c>
    </row>
    <row r="1116">
      <c r="A1116" t="n">
        <v>83</v>
      </c>
      <c r="B1116" t="n">
        <v>115</v>
      </c>
      <c r="C1116" t="inlineStr">
        <is>
          <t xml:space="preserve">CONCLUIDO	</t>
        </is>
      </c>
      <c r="D1116" t="n">
        <v>12.6263</v>
      </c>
      <c r="E1116" t="n">
        <v>7.92</v>
      </c>
      <c r="F1116" t="n">
        <v>5.08</v>
      </c>
      <c r="G1116" t="n">
        <v>76.25</v>
      </c>
      <c r="H1116" t="n">
        <v>1.49</v>
      </c>
      <c r="I1116" t="n">
        <v>4</v>
      </c>
      <c r="J1116" t="n">
        <v>259.24</v>
      </c>
      <c r="K1116" t="n">
        <v>56.94</v>
      </c>
      <c r="L1116" t="n">
        <v>21.75</v>
      </c>
      <c r="M1116" t="n">
        <v>2</v>
      </c>
      <c r="N1116" t="n">
        <v>65.55</v>
      </c>
      <c r="O1116" t="n">
        <v>32207.59</v>
      </c>
      <c r="P1116" t="n">
        <v>64.86</v>
      </c>
      <c r="Q1116" t="n">
        <v>202.81</v>
      </c>
      <c r="R1116" t="n">
        <v>18.98</v>
      </c>
      <c r="S1116" t="n">
        <v>13.89</v>
      </c>
      <c r="T1116" t="n">
        <v>869.14</v>
      </c>
      <c r="U1116" t="n">
        <v>0.73</v>
      </c>
      <c r="V1116" t="n">
        <v>0.76</v>
      </c>
      <c r="W1116" t="n">
        <v>0.64</v>
      </c>
      <c r="X1116" t="n">
        <v>0.05</v>
      </c>
      <c r="Y1116" t="n">
        <v>1</v>
      </c>
      <c r="Z1116" t="n">
        <v>10</v>
      </c>
    </row>
    <row r="1117">
      <c r="A1117" t="n">
        <v>84</v>
      </c>
      <c r="B1117" t="n">
        <v>115</v>
      </c>
      <c r="C1117" t="inlineStr">
        <is>
          <t xml:space="preserve">CONCLUIDO	</t>
        </is>
      </c>
      <c r="D1117" t="n">
        <v>12.6249</v>
      </c>
      <c r="E1117" t="n">
        <v>7.92</v>
      </c>
      <c r="F1117" t="n">
        <v>5.08</v>
      </c>
      <c r="G1117" t="n">
        <v>76.27</v>
      </c>
      <c r="H1117" t="n">
        <v>1.51</v>
      </c>
      <c r="I1117" t="n">
        <v>4</v>
      </c>
      <c r="J1117" t="n">
        <v>259.71</v>
      </c>
      <c r="K1117" t="n">
        <v>56.94</v>
      </c>
      <c r="L1117" t="n">
        <v>22</v>
      </c>
      <c r="M1117" t="n">
        <v>2</v>
      </c>
      <c r="N1117" t="n">
        <v>65.76000000000001</v>
      </c>
      <c r="O1117" t="n">
        <v>32264.54</v>
      </c>
      <c r="P1117" t="n">
        <v>64.42</v>
      </c>
      <c r="Q1117" t="n">
        <v>202.81</v>
      </c>
      <c r="R1117" t="n">
        <v>19.02</v>
      </c>
      <c r="S1117" t="n">
        <v>13.89</v>
      </c>
      <c r="T1117" t="n">
        <v>891.3</v>
      </c>
      <c r="U1117" t="n">
        <v>0.73</v>
      </c>
      <c r="V1117" t="n">
        <v>0.76</v>
      </c>
      <c r="W1117" t="n">
        <v>0.64</v>
      </c>
      <c r="X1117" t="n">
        <v>0.05</v>
      </c>
      <c r="Y1117" t="n">
        <v>1</v>
      </c>
      <c r="Z1117" t="n">
        <v>10</v>
      </c>
    </row>
    <row r="1118">
      <c r="A1118" t="n">
        <v>85</v>
      </c>
      <c r="B1118" t="n">
        <v>115</v>
      </c>
      <c r="C1118" t="inlineStr">
        <is>
          <t xml:space="preserve">CONCLUIDO	</t>
        </is>
      </c>
      <c r="D1118" t="n">
        <v>12.6214</v>
      </c>
      <c r="E1118" t="n">
        <v>7.92</v>
      </c>
      <c r="F1118" t="n">
        <v>5.09</v>
      </c>
      <c r="G1118" t="n">
        <v>76.3</v>
      </c>
      <c r="H1118" t="n">
        <v>1.52</v>
      </c>
      <c r="I1118" t="n">
        <v>4</v>
      </c>
      <c r="J1118" t="n">
        <v>260.17</v>
      </c>
      <c r="K1118" t="n">
        <v>56.94</v>
      </c>
      <c r="L1118" t="n">
        <v>22.25</v>
      </c>
      <c r="M1118" t="n">
        <v>2</v>
      </c>
      <c r="N1118" t="n">
        <v>65.98</v>
      </c>
      <c r="O1118" t="n">
        <v>32321.56</v>
      </c>
      <c r="P1118" t="n">
        <v>63.77</v>
      </c>
      <c r="Q1118" t="n">
        <v>202.81</v>
      </c>
      <c r="R1118" t="n">
        <v>19.06</v>
      </c>
      <c r="S1118" t="n">
        <v>13.89</v>
      </c>
      <c r="T1118" t="n">
        <v>908.49</v>
      </c>
      <c r="U1118" t="n">
        <v>0.73</v>
      </c>
      <c r="V1118" t="n">
        <v>0.76</v>
      </c>
      <c r="W1118" t="n">
        <v>0.64</v>
      </c>
      <c r="X1118" t="n">
        <v>0.05</v>
      </c>
      <c r="Y1118" t="n">
        <v>1</v>
      </c>
      <c r="Z1118" t="n">
        <v>10</v>
      </c>
    </row>
    <row r="1119">
      <c r="A1119" t="n">
        <v>86</v>
      </c>
      <c r="B1119" t="n">
        <v>115</v>
      </c>
      <c r="C1119" t="inlineStr">
        <is>
          <t xml:space="preserve">CONCLUIDO	</t>
        </is>
      </c>
      <c r="D1119" t="n">
        <v>12.7289</v>
      </c>
      <c r="E1119" t="n">
        <v>7.86</v>
      </c>
      <c r="F1119" t="n">
        <v>5.06</v>
      </c>
      <c r="G1119" t="n">
        <v>101.27</v>
      </c>
      <c r="H1119" t="n">
        <v>1.54</v>
      </c>
      <c r="I1119" t="n">
        <v>3</v>
      </c>
      <c r="J1119" t="n">
        <v>260.63</v>
      </c>
      <c r="K1119" t="n">
        <v>56.94</v>
      </c>
      <c r="L1119" t="n">
        <v>22.5</v>
      </c>
      <c r="M1119" t="n">
        <v>1</v>
      </c>
      <c r="N1119" t="n">
        <v>66.19</v>
      </c>
      <c r="O1119" t="n">
        <v>32378.67</v>
      </c>
      <c r="P1119" t="n">
        <v>62.9</v>
      </c>
      <c r="Q1119" t="n">
        <v>202.81</v>
      </c>
      <c r="R1119" t="n">
        <v>18.4</v>
      </c>
      <c r="S1119" t="n">
        <v>13.89</v>
      </c>
      <c r="T1119" t="n">
        <v>584.4400000000001</v>
      </c>
      <c r="U1119" t="n">
        <v>0.76</v>
      </c>
      <c r="V1119" t="n">
        <v>0.76</v>
      </c>
      <c r="W1119" t="n">
        <v>0.64</v>
      </c>
      <c r="X1119" t="n">
        <v>0.03</v>
      </c>
      <c r="Y1119" t="n">
        <v>1</v>
      </c>
      <c r="Z1119" t="n">
        <v>10</v>
      </c>
    </row>
    <row r="1120">
      <c r="A1120" t="n">
        <v>87</v>
      </c>
      <c r="B1120" t="n">
        <v>115</v>
      </c>
      <c r="C1120" t="inlineStr">
        <is>
          <t xml:space="preserve">CONCLUIDO	</t>
        </is>
      </c>
      <c r="D1120" t="n">
        <v>12.7191</v>
      </c>
      <c r="E1120" t="n">
        <v>7.86</v>
      </c>
      <c r="F1120" t="n">
        <v>5.07</v>
      </c>
      <c r="G1120" t="n">
        <v>101.39</v>
      </c>
      <c r="H1120" t="n">
        <v>1.55</v>
      </c>
      <c r="I1120" t="n">
        <v>3</v>
      </c>
      <c r="J1120" t="n">
        <v>261.09</v>
      </c>
      <c r="K1120" t="n">
        <v>56.94</v>
      </c>
      <c r="L1120" t="n">
        <v>22.75</v>
      </c>
      <c r="M1120" t="n">
        <v>1</v>
      </c>
      <c r="N1120" t="n">
        <v>66.40000000000001</v>
      </c>
      <c r="O1120" t="n">
        <v>32435.86</v>
      </c>
      <c r="P1120" t="n">
        <v>63.04</v>
      </c>
      <c r="Q1120" t="n">
        <v>202.81</v>
      </c>
      <c r="R1120" t="n">
        <v>18.62</v>
      </c>
      <c r="S1120" t="n">
        <v>13.89</v>
      </c>
      <c r="T1120" t="n">
        <v>694.05</v>
      </c>
      <c r="U1120" t="n">
        <v>0.75</v>
      </c>
      <c r="V1120" t="n">
        <v>0.76</v>
      </c>
      <c r="W1120" t="n">
        <v>0.64</v>
      </c>
      <c r="X1120" t="n">
        <v>0.03</v>
      </c>
      <c r="Y1120" t="n">
        <v>1</v>
      </c>
      <c r="Z1120" t="n">
        <v>10</v>
      </c>
    </row>
    <row r="1121">
      <c r="A1121" t="n">
        <v>88</v>
      </c>
      <c r="B1121" t="n">
        <v>115</v>
      </c>
      <c r="C1121" t="inlineStr">
        <is>
          <t xml:space="preserve">CONCLUIDO	</t>
        </is>
      </c>
      <c r="D1121" t="n">
        <v>12.7159</v>
      </c>
      <c r="E1121" t="n">
        <v>7.86</v>
      </c>
      <c r="F1121" t="n">
        <v>5.07</v>
      </c>
      <c r="G1121" t="n">
        <v>101.43</v>
      </c>
      <c r="H1121" t="n">
        <v>1.56</v>
      </c>
      <c r="I1121" t="n">
        <v>3</v>
      </c>
      <c r="J1121" t="n">
        <v>261.56</v>
      </c>
      <c r="K1121" t="n">
        <v>56.94</v>
      </c>
      <c r="L1121" t="n">
        <v>23</v>
      </c>
      <c r="M1121" t="n">
        <v>1</v>
      </c>
      <c r="N1121" t="n">
        <v>66.62</v>
      </c>
      <c r="O1121" t="n">
        <v>32493.12</v>
      </c>
      <c r="P1121" t="n">
        <v>63.13</v>
      </c>
      <c r="Q1121" t="n">
        <v>202.81</v>
      </c>
      <c r="R1121" t="n">
        <v>18.64</v>
      </c>
      <c r="S1121" t="n">
        <v>13.89</v>
      </c>
      <c r="T1121" t="n">
        <v>706.27</v>
      </c>
      <c r="U1121" t="n">
        <v>0.75</v>
      </c>
      <c r="V1121" t="n">
        <v>0.76</v>
      </c>
      <c r="W1121" t="n">
        <v>0.64</v>
      </c>
      <c r="X1121" t="n">
        <v>0.03</v>
      </c>
      <c r="Y1121" t="n">
        <v>1</v>
      </c>
      <c r="Z1121" t="n">
        <v>10</v>
      </c>
    </row>
    <row r="1122">
      <c r="A1122" t="n">
        <v>89</v>
      </c>
      <c r="B1122" t="n">
        <v>115</v>
      </c>
      <c r="C1122" t="inlineStr">
        <is>
          <t xml:space="preserve">CONCLUIDO	</t>
        </is>
      </c>
      <c r="D1122" t="n">
        <v>12.7182</v>
      </c>
      <c r="E1122" t="n">
        <v>7.86</v>
      </c>
      <c r="F1122" t="n">
        <v>5.07</v>
      </c>
      <c r="G1122" t="n">
        <v>101.41</v>
      </c>
      <c r="H1122" t="n">
        <v>1.58</v>
      </c>
      <c r="I1122" t="n">
        <v>3</v>
      </c>
      <c r="J1122" t="n">
        <v>262.02</v>
      </c>
      <c r="K1122" t="n">
        <v>56.94</v>
      </c>
      <c r="L1122" t="n">
        <v>23.25</v>
      </c>
      <c r="M1122" t="n">
        <v>1</v>
      </c>
      <c r="N1122" t="n">
        <v>66.83</v>
      </c>
      <c r="O1122" t="n">
        <v>32550.47</v>
      </c>
      <c r="P1122" t="n">
        <v>63.29</v>
      </c>
      <c r="Q1122" t="n">
        <v>202.81</v>
      </c>
      <c r="R1122" t="n">
        <v>18.55</v>
      </c>
      <c r="S1122" t="n">
        <v>13.89</v>
      </c>
      <c r="T1122" t="n">
        <v>661.38</v>
      </c>
      <c r="U1122" t="n">
        <v>0.75</v>
      </c>
      <c r="V1122" t="n">
        <v>0.76</v>
      </c>
      <c r="W1122" t="n">
        <v>0.64</v>
      </c>
      <c r="X1122" t="n">
        <v>0.03</v>
      </c>
      <c r="Y1122" t="n">
        <v>1</v>
      </c>
      <c r="Z1122" t="n">
        <v>10</v>
      </c>
    </row>
    <row r="1123">
      <c r="A1123" t="n">
        <v>90</v>
      </c>
      <c r="B1123" t="n">
        <v>115</v>
      </c>
      <c r="C1123" t="inlineStr">
        <is>
          <t xml:space="preserve">CONCLUIDO	</t>
        </is>
      </c>
      <c r="D1123" t="n">
        <v>12.7253</v>
      </c>
      <c r="E1123" t="n">
        <v>7.86</v>
      </c>
      <c r="F1123" t="n">
        <v>5.07</v>
      </c>
      <c r="G1123" t="n">
        <v>101.32</v>
      </c>
      <c r="H1123" t="n">
        <v>1.59</v>
      </c>
      <c r="I1123" t="n">
        <v>3</v>
      </c>
      <c r="J1123" t="n">
        <v>262.49</v>
      </c>
      <c r="K1123" t="n">
        <v>56.94</v>
      </c>
      <c r="L1123" t="n">
        <v>23.5</v>
      </c>
      <c r="M1123" t="n">
        <v>1</v>
      </c>
      <c r="N1123" t="n">
        <v>67.05</v>
      </c>
      <c r="O1123" t="n">
        <v>32607.89</v>
      </c>
      <c r="P1123" t="n">
        <v>63.29</v>
      </c>
      <c r="Q1123" t="n">
        <v>202.81</v>
      </c>
      <c r="R1123" t="n">
        <v>18.48</v>
      </c>
      <c r="S1123" t="n">
        <v>13.89</v>
      </c>
      <c r="T1123" t="n">
        <v>626.87</v>
      </c>
      <c r="U1123" t="n">
        <v>0.75</v>
      </c>
      <c r="V1123" t="n">
        <v>0.76</v>
      </c>
      <c r="W1123" t="n">
        <v>0.64</v>
      </c>
      <c r="X1123" t="n">
        <v>0.03</v>
      </c>
      <c r="Y1123" t="n">
        <v>1</v>
      </c>
      <c r="Z1123" t="n">
        <v>10</v>
      </c>
    </row>
    <row r="1124">
      <c r="A1124" t="n">
        <v>91</v>
      </c>
      <c r="B1124" t="n">
        <v>115</v>
      </c>
      <c r="C1124" t="inlineStr">
        <is>
          <t xml:space="preserve">CONCLUIDO	</t>
        </is>
      </c>
      <c r="D1124" t="n">
        <v>12.7235</v>
      </c>
      <c r="E1124" t="n">
        <v>7.86</v>
      </c>
      <c r="F1124" t="n">
        <v>5.07</v>
      </c>
      <c r="G1124" t="n">
        <v>101.34</v>
      </c>
      <c r="H1124" t="n">
        <v>1.61</v>
      </c>
      <c r="I1124" t="n">
        <v>3</v>
      </c>
      <c r="J1124" t="n">
        <v>262.96</v>
      </c>
      <c r="K1124" t="n">
        <v>56.94</v>
      </c>
      <c r="L1124" t="n">
        <v>23.75</v>
      </c>
      <c r="M1124" t="n">
        <v>1</v>
      </c>
      <c r="N1124" t="n">
        <v>67.26000000000001</v>
      </c>
      <c r="O1124" t="n">
        <v>32665.4</v>
      </c>
      <c r="P1124" t="n">
        <v>63.32</v>
      </c>
      <c r="Q1124" t="n">
        <v>202.81</v>
      </c>
      <c r="R1124" t="n">
        <v>18.48</v>
      </c>
      <c r="S1124" t="n">
        <v>13.89</v>
      </c>
      <c r="T1124" t="n">
        <v>623.64</v>
      </c>
      <c r="U1124" t="n">
        <v>0.75</v>
      </c>
      <c r="V1124" t="n">
        <v>0.76</v>
      </c>
      <c r="W1124" t="n">
        <v>0.64</v>
      </c>
      <c r="X1124" t="n">
        <v>0.03</v>
      </c>
      <c r="Y1124" t="n">
        <v>1</v>
      </c>
      <c r="Z1124" t="n">
        <v>10</v>
      </c>
    </row>
    <row r="1125">
      <c r="A1125" t="n">
        <v>92</v>
      </c>
      <c r="B1125" t="n">
        <v>115</v>
      </c>
      <c r="C1125" t="inlineStr">
        <is>
          <t xml:space="preserve">CONCLUIDO	</t>
        </is>
      </c>
      <c r="D1125" t="n">
        <v>12.7199</v>
      </c>
      <c r="E1125" t="n">
        <v>7.86</v>
      </c>
      <c r="F1125" t="n">
        <v>5.07</v>
      </c>
      <c r="G1125" t="n">
        <v>101.38</v>
      </c>
      <c r="H1125" t="n">
        <v>1.62</v>
      </c>
      <c r="I1125" t="n">
        <v>3</v>
      </c>
      <c r="J1125" t="n">
        <v>263.42</v>
      </c>
      <c r="K1125" t="n">
        <v>56.94</v>
      </c>
      <c r="L1125" t="n">
        <v>24</v>
      </c>
      <c r="M1125" t="n">
        <v>1</v>
      </c>
      <c r="N1125" t="n">
        <v>67.48</v>
      </c>
      <c r="O1125" t="n">
        <v>32722.99</v>
      </c>
      <c r="P1125" t="n">
        <v>63.42</v>
      </c>
      <c r="Q1125" t="n">
        <v>202.81</v>
      </c>
      <c r="R1125" t="n">
        <v>18.57</v>
      </c>
      <c r="S1125" t="n">
        <v>13.89</v>
      </c>
      <c r="T1125" t="n">
        <v>668.0599999999999</v>
      </c>
      <c r="U1125" t="n">
        <v>0.75</v>
      </c>
      <c r="V1125" t="n">
        <v>0.76</v>
      </c>
      <c r="W1125" t="n">
        <v>0.64</v>
      </c>
      <c r="X1125" t="n">
        <v>0.03</v>
      </c>
      <c r="Y1125" t="n">
        <v>1</v>
      </c>
      <c r="Z1125" t="n">
        <v>10</v>
      </c>
    </row>
    <row r="1126">
      <c r="A1126" t="n">
        <v>93</v>
      </c>
      <c r="B1126" t="n">
        <v>115</v>
      </c>
      <c r="C1126" t="inlineStr">
        <is>
          <t xml:space="preserve">CONCLUIDO	</t>
        </is>
      </c>
      <c r="D1126" t="n">
        <v>12.7186</v>
      </c>
      <c r="E1126" t="n">
        <v>7.86</v>
      </c>
      <c r="F1126" t="n">
        <v>5.07</v>
      </c>
      <c r="G1126" t="n">
        <v>101.4</v>
      </c>
      <c r="H1126" t="n">
        <v>1.64</v>
      </c>
      <c r="I1126" t="n">
        <v>3</v>
      </c>
      <c r="J1126" t="n">
        <v>263.89</v>
      </c>
      <c r="K1126" t="n">
        <v>56.94</v>
      </c>
      <c r="L1126" t="n">
        <v>24.25</v>
      </c>
      <c r="M1126" t="n">
        <v>0</v>
      </c>
      <c r="N1126" t="n">
        <v>67.7</v>
      </c>
      <c r="O1126" t="n">
        <v>32780.66</v>
      </c>
      <c r="P1126" t="n">
        <v>63.69</v>
      </c>
      <c r="Q1126" t="n">
        <v>202.81</v>
      </c>
      <c r="R1126" t="n">
        <v>18.56</v>
      </c>
      <c r="S1126" t="n">
        <v>13.89</v>
      </c>
      <c r="T1126" t="n">
        <v>662.58</v>
      </c>
      <c r="U1126" t="n">
        <v>0.75</v>
      </c>
      <c r="V1126" t="n">
        <v>0.76</v>
      </c>
      <c r="W1126" t="n">
        <v>0.64</v>
      </c>
      <c r="X1126" t="n">
        <v>0.03</v>
      </c>
      <c r="Y1126" t="n">
        <v>1</v>
      </c>
      <c r="Z1126" t="n">
        <v>10</v>
      </c>
    </row>
    <row r="1127">
      <c r="A1127" t="n">
        <v>0</v>
      </c>
      <c r="B1127" t="n">
        <v>35</v>
      </c>
      <c r="C1127" t="inlineStr">
        <is>
          <t xml:space="preserve">CONCLUIDO	</t>
        </is>
      </c>
      <c r="D1127" t="n">
        <v>12.3115</v>
      </c>
      <c r="E1127" t="n">
        <v>8.119999999999999</v>
      </c>
      <c r="F1127" t="n">
        <v>5.68</v>
      </c>
      <c r="G1127" t="n">
        <v>10.65</v>
      </c>
      <c r="H1127" t="n">
        <v>0.22</v>
      </c>
      <c r="I1127" t="n">
        <v>32</v>
      </c>
      <c r="J1127" t="n">
        <v>80.84</v>
      </c>
      <c r="K1127" t="n">
        <v>35.1</v>
      </c>
      <c r="L1127" t="n">
        <v>1</v>
      </c>
      <c r="M1127" t="n">
        <v>30</v>
      </c>
      <c r="N1127" t="n">
        <v>9.74</v>
      </c>
      <c r="O1127" t="n">
        <v>10204.21</v>
      </c>
      <c r="P1127" t="n">
        <v>43.02</v>
      </c>
      <c r="Q1127" t="n">
        <v>202.9</v>
      </c>
      <c r="R1127" t="n">
        <v>37.28</v>
      </c>
      <c r="S1127" t="n">
        <v>13.89</v>
      </c>
      <c r="T1127" t="n">
        <v>9877.98</v>
      </c>
      <c r="U1127" t="n">
        <v>0.37</v>
      </c>
      <c r="V1127" t="n">
        <v>0.68</v>
      </c>
      <c r="W1127" t="n">
        <v>0.7</v>
      </c>
      <c r="X1127" t="n">
        <v>0.64</v>
      </c>
      <c r="Y1127" t="n">
        <v>1</v>
      </c>
      <c r="Z1127" t="n">
        <v>10</v>
      </c>
    </row>
    <row r="1128">
      <c r="A1128" t="n">
        <v>1</v>
      </c>
      <c r="B1128" t="n">
        <v>35</v>
      </c>
      <c r="C1128" t="inlineStr">
        <is>
          <t xml:space="preserve">CONCLUIDO	</t>
        </is>
      </c>
      <c r="D1128" t="n">
        <v>12.7497</v>
      </c>
      <c r="E1128" t="n">
        <v>7.84</v>
      </c>
      <c r="F1128" t="n">
        <v>5.52</v>
      </c>
      <c r="G1128" t="n">
        <v>13.25</v>
      </c>
      <c r="H1128" t="n">
        <v>0.27</v>
      </c>
      <c r="I1128" t="n">
        <v>25</v>
      </c>
      <c r="J1128" t="n">
        <v>81.14</v>
      </c>
      <c r="K1128" t="n">
        <v>35.1</v>
      </c>
      <c r="L1128" t="n">
        <v>1.25</v>
      </c>
      <c r="M1128" t="n">
        <v>23</v>
      </c>
      <c r="N1128" t="n">
        <v>9.789999999999999</v>
      </c>
      <c r="O1128" t="n">
        <v>10241.25</v>
      </c>
      <c r="P1128" t="n">
        <v>41.33</v>
      </c>
      <c r="Q1128" t="n">
        <v>202.87</v>
      </c>
      <c r="R1128" t="n">
        <v>32.59</v>
      </c>
      <c r="S1128" t="n">
        <v>13.89</v>
      </c>
      <c r="T1128" t="n">
        <v>7568.36</v>
      </c>
      <c r="U1128" t="n">
        <v>0.43</v>
      </c>
      <c r="V1128" t="n">
        <v>0.7</v>
      </c>
      <c r="W1128" t="n">
        <v>0.68</v>
      </c>
      <c r="X1128" t="n">
        <v>0.48</v>
      </c>
      <c r="Y1128" t="n">
        <v>1</v>
      </c>
      <c r="Z1128" t="n">
        <v>10</v>
      </c>
    </row>
    <row r="1129">
      <c r="A1129" t="n">
        <v>2</v>
      </c>
      <c r="B1129" t="n">
        <v>35</v>
      </c>
      <c r="C1129" t="inlineStr">
        <is>
          <t xml:space="preserve">CONCLUIDO	</t>
        </is>
      </c>
      <c r="D1129" t="n">
        <v>12.988</v>
      </c>
      <c r="E1129" t="n">
        <v>7.7</v>
      </c>
      <c r="F1129" t="n">
        <v>5.45</v>
      </c>
      <c r="G1129" t="n">
        <v>15.56</v>
      </c>
      <c r="H1129" t="n">
        <v>0.32</v>
      </c>
      <c r="I1129" t="n">
        <v>21</v>
      </c>
      <c r="J1129" t="n">
        <v>81.44</v>
      </c>
      <c r="K1129" t="n">
        <v>35.1</v>
      </c>
      <c r="L1129" t="n">
        <v>1.5</v>
      </c>
      <c r="M1129" t="n">
        <v>19</v>
      </c>
      <c r="N1129" t="n">
        <v>9.84</v>
      </c>
      <c r="O1129" t="n">
        <v>10278.32</v>
      </c>
      <c r="P1129" t="n">
        <v>40.18</v>
      </c>
      <c r="Q1129" t="n">
        <v>202.81</v>
      </c>
      <c r="R1129" t="n">
        <v>30.24</v>
      </c>
      <c r="S1129" t="n">
        <v>13.89</v>
      </c>
      <c r="T1129" t="n">
        <v>6415.09</v>
      </c>
      <c r="U1129" t="n">
        <v>0.46</v>
      </c>
      <c r="V1129" t="n">
        <v>0.71</v>
      </c>
      <c r="W1129" t="n">
        <v>0.67</v>
      </c>
      <c r="X1129" t="n">
        <v>0.41</v>
      </c>
      <c r="Y1129" t="n">
        <v>1</v>
      </c>
      <c r="Z1129" t="n">
        <v>10</v>
      </c>
    </row>
    <row r="1130">
      <c r="A1130" t="n">
        <v>3</v>
      </c>
      <c r="B1130" t="n">
        <v>35</v>
      </c>
      <c r="C1130" t="inlineStr">
        <is>
          <t xml:space="preserve">CONCLUIDO	</t>
        </is>
      </c>
      <c r="D1130" t="n">
        <v>13.2714</v>
      </c>
      <c r="E1130" t="n">
        <v>7.54</v>
      </c>
      <c r="F1130" t="n">
        <v>5.35</v>
      </c>
      <c r="G1130" t="n">
        <v>18.88</v>
      </c>
      <c r="H1130" t="n">
        <v>0.38</v>
      </c>
      <c r="I1130" t="n">
        <v>17</v>
      </c>
      <c r="J1130" t="n">
        <v>81.73999999999999</v>
      </c>
      <c r="K1130" t="n">
        <v>35.1</v>
      </c>
      <c r="L1130" t="n">
        <v>1.75</v>
      </c>
      <c r="M1130" t="n">
        <v>15</v>
      </c>
      <c r="N1130" t="n">
        <v>9.890000000000001</v>
      </c>
      <c r="O1130" t="n">
        <v>10315.41</v>
      </c>
      <c r="P1130" t="n">
        <v>38.81</v>
      </c>
      <c r="Q1130" t="n">
        <v>202.81</v>
      </c>
      <c r="R1130" t="n">
        <v>27.24</v>
      </c>
      <c r="S1130" t="n">
        <v>13.89</v>
      </c>
      <c r="T1130" t="n">
        <v>4936.39</v>
      </c>
      <c r="U1130" t="n">
        <v>0.51</v>
      </c>
      <c r="V1130" t="n">
        <v>0.72</v>
      </c>
      <c r="W1130" t="n">
        <v>0.67</v>
      </c>
      <c r="X1130" t="n">
        <v>0.31</v>
      </c>
      <c r="Y1130" t="n">
        <v>1</v>
      </c>
      <c r="Z1130" t="n">
        <v>10</v>
      </c>
    </row>
    <row r="1131">
      <c r="A1131" t="n">
        <v>4</v>
      </c>
      <c r="B1131" t="n">
        <v>35</v>
      </c>
      <c r="C1131" t="inlineStr">
        <is>
          <t xml:space="preserve">CONCLUIDO	</t>
        </is>
      </c>
      <c r="D1131" t="n">
        <v>13.3769</v>
      </c>
      <c r="E1131" t="n">
        <v>7.48</v>
      </c>
      <c r="F1131" t="n">
        <v>5.33</v>
      </c>
      <c r="G1131" t="n">
        <v>21.3</v>
      </c>
      <c r="H1131" t="n">
        <v>0.43</v>
      </c>
      <c r="I1131" t="n">
        <v>15</v>
      </c>
      <c r="J1131" t="n">
        <v>82.04000000000001</v>
      </c>
      <c r="K1131" t="n">
        <v>35.1</v>
      </c>
      <c r="L1131" t="n">
        <v>2</v>
      </c>
      <c r="M1131" t="n">
        <v>13</v>
      </c>
      <c r="N1131" t="n">
        <v>9.94</v>
      </c>
      <c r="O1131" t="n">
        <v>10352.53</v>
      </c>
      <c r="P1131" t="n">
        <v>38.2</v>
      </c>
      <c r="Q1131" t="n">
        <v>202.85</v>
      </c>
      <c r="R1131" t="n">
        <v>26.63</v>
      </c>
      <c r="S1131" t="n">
        <v>13.89</v>
      </c>
      <c r="T1131" t="n">
        <v>4637.78</v>
      </c>
      <c r="U1131" t="n">
        <v>0.52</v>
      </c>
      <c r="V1131" t="n">
        <v>0.73</v>
      </c>
      <c r="W1131" t="n">
        <v>0.66</v>
      </c>
      <c r="X1131" t="n">
        <v>0.29</v>
      </c>
      <c r="Y1131" t="n">
        <v>1</v>
      </c>
      <c r="Z1131" t="n">
        <v>10</v>
      </c>
    </row>
    <row r="1132">
      <c r="A1132" t="n">
        <v>5</v>
      </c>
      <c r="B1132" t="n">
        <v>35</v>
      </c>
      <c r="C1132" t="inlineStr">
        <is>
          <t xml:space="preserve">CONCLUIDO	</t>
        </is>
      </c>
      <c r="D1132" t="n">
        <v>13.5211</v>
      </c>
      <c r="E1132" t="n">
        <v>7.4</v>
      </c>
      <c r="F1132" t="n">
        <v>5.28</v>
      </c>
      <c r="G1132" t="n">
        <v>24.37</v>
      </c>
      <c r="H1132" t="n">
        <v>0.48</v>
      </c>
      <c r="I1132" t="n">
        <v>13</v>
      </c>
      <c r="J1132" t="n">
        <v>82.34</v>
      </c>
      <c r="K1132" t="n">
        <v>35.1</v>
      </c>
      <c r="L1132" t="n">
        <v>2.25</v>
      </c>
      <c r="M1132" t="n">
        <v>11</v>
      </c>
      <c r="N1132" t="n">
        <v>9.99</v>
      </c>
      <c r="O1132" t="n">
        <v>10389.66</v>
      </c>
      <c r="P1132" t="n">
        <v>37.42</v>
      </c>
      <c r="Q1132" t="n">
        <v>202.86</v>
      </c>
      <c r="R1132" t="n">
        <v>25</v>
      </c>
      <c r="S1132" t="n">
        <v>13.89</v>
      </c>
      <c r="T1132" t="n">
        <v>3834.38</v>
      </c>
      <c r="U1132" t="n">
        <v>0.5600000000000001</v>
      </c>
      <c r="V1132" t="n">
        <v>0.73</v>
      </c>
      <c r="W1132" t="n">
        <v>0.66</v>
      </c>
      <c r="X1132" t="n">
        <v>0.24</v>
      </c>
      <c r="Y1132" t="n">
        <v>1</v>
      </c>
      <c r="Z1132" t="n">
        <v>10</v>
      </c>
    </row>
    <row r="1133">
      <c r="A1133" t="n">
        <v>6</v>
      </c>
      <c r="B1133" t="n">
        <v>35</v>
      </c>
      <c r="C1133" t="inlineStr">
        <is>
          <t xml:space="preserve">CONCLUIDO	</t>
        </is>
      </c>
      <c r="D1133" t="n">
        <v>13.5916</v>
      </c>
      <c r="E1133" t="n">
        <v>7.36</v>
      </c>
      <c r="F1133" t="n">
        <v>5.26</v>
      </c>
      <c r="G1133" t="n">
        <v>26.29</v>
      </c>
      <c r="H1133" t="n">
        <v>0.53</v>
      </c>
      <c r="I1133" t="n">
        <v>12</v>
      </c>
      <c r="J1133" t="n">
        <v>82.65000000000001</v>
      </c>
      <c r="K1133" t="n">
        <v>35.1</v>
      </c>
      <c r="L1133" t="n">
        <v>2.5</v>
      </c>
      <c r="M1133" t="n">
        <v>10</v>
      </c>
      <c r="N1133" t="n">
        <v>10.04</v>
      </c>
      <c r="O1133" t="n">
        <v>10426.82</v>
      </c>
      <c r="P1133" t="n">
        <v>36.9</v>
      </c>
      <c r="Q1133" t="n">
        <v>202.82</v>
      </c>
      <c r="R1133" t="n">
        <v>24.5</v>
      </c>
      <c r="S1133" t="n">
        <v>13.89</v>
      </c>
      <c r="T1133" t="n">
        <v>3587.99</v>
      </c>
      <c r="U1133" t="n">
        <v>0.57</v>
      </c>
      <c r="V1133" t="n">
        <v>0.74</v>
      </c>
      <c r="W1133" t="n">
        <v>0.66</v>
      </c>
      <c r="X1133" t="n">
        <v>0.22</v>
      </c>
      <c r="Y1133" t="n">
        <v>1</v>
      </c>
      <c r="Z1133" t="n">
        <v>10</v>
      </c>
    </row>
    <row r="1134">
      <c r="A1134" t="n">
        <v>7</v>
      </c>
      <c r="B1134" t="n">
        <v>35</v>
      </c>
      <c r="C1134" t="inlineStr">
        <is>
          <t xml:space="preserve">CONCLUIDO	</t>
        </is>
      </c>
      <c r="D1134" t="n">
        <v>13.656</v>
      </c>
      <c r="E1134" t="n">
        <v>7.32</v>
      </c>
      <c r="F1134" t="n">
        <v>5.24</v>
      </c>
      <c r="G1134" t="n">
        <v>28.59</v>
      </c>
      <c r="H1134" t="n">
        <v>0.58</v>
      </c>
      <c r="I1134" t="n">
        <v>11</v>
      </c>
      <c r="J1134" t="n">
        <v>82.95</v>
      </c>
      <c r="K1134" t="n">
        <v>35.1</v>
      </c>
      <c r="L1134" t="n">
        <v>2.75</v>
      </c>
      <c r="M1134" t="n">
        <v>9</v>
      </c>
      <c r="N1134" t="n">
        <v>10.1</v>
      </c>
      <c r="O1134" t="n">
        <v>10463.99</v>
      </c>
      <c r="P1134" t="n">
        <v>36.09</v>
      </c>
      <c r="Q1134" t="n">
        <v>202.81</v>
      </c>
      <c r="R1134" t="n">
        <v>24.14</v>
      </c>
      <c r="S1134" t="n">
        <v>13.89</v>
      </c>
      <c r="T1134" t="n">
        <v>3415.13</v>
      </c>
      <c r="U1134" t="n">
        <v>0.58</v>
      </c>
      <c r="V1134" t="n">
        <v>0.74</v>
      </c>
      <c r="W1134" t="n">
        <v>0.65</v>
      </c>
      <c r="X1134" t="n">
        <v>0.2</v>
      </c>
      <c r="Y1134" t="n">
        <v>1</v>
      </c>
      <c r="Z1134" t="n">
        <v>10</v>
      </c>
    </row>
    <row r="1135">
      <c r="A1135" t="n">
        <v>8</v>
      </c>
      <c r="B1135" t="n">
        <v>35</v>
      </c>
      <c r="C1135" t="inlineStr">
        <is>
          <t xml:space="preserve">CONCLUIDO	</t>
        </is>
      </c>
      <c r="D1135" t="n">
        <v>13.7604</v>
      </c>
      <c r="E1135" t="n">
        <v>7.27</v>
      </c>
      <c r="F1135" t="n">
        <v>5.2</v>
      </c>
      <c r="G1135" t="n">
        <v>31.22</v>
      </c>
      <c r="H1135" t="n">
        <v>0.63</v>
      </c>
      <c r="I1135" t="n">
        <v>10</v>
      </c>
      <c r="J1135" t="n">
        <v>83.25</v>
      </c>
      <c r="K1135" t="n">
        <v>35.1</v>
      </c>
      <c r="L1135" t="n">
        <v>3</v>
      </c>
      <c r="M1135" t="n">
        <v>8</v>
      </c>
      <c r="N1135" t="n">
        <v>10.15</v>
      </c>
      <c r="O1135" t="n">
        <v>10501.19</v>
      </c>
      <c r="P1135" t="n">
        <v>35.35</v>
      </c>
      <c r="Q1135" t="n">
        <v>202.81</v>
      </c>
      <c r="R1135" t="n">
        <v>22.86</v>
      </c>
      <c r="S1135" t="n">
        <v>13.89</v>
      </c>
      <c r="T1135" t="n">
        <v>2781.74</v>
      </c>
      <c r="U1135" t="n">
        <v>0.61</v>
      </c>
      <c r="V1135" t="n">
        <v>0.74</v>
      </c>
      <c r="W1135" t="n">
        <v>0.65</v>
      </c>
      <c r="X1135" t="n">
        <v>0.17</v>
      </c>
      <c r="Y1135" t="n">
        <v>1</v>
      </c>
      <c r="Z1135" t="n">
        <v>10</v>
      </c>
    </row>
    <row r="1136">
      <c r="A1136" t="n">
        <v>9</v>
      </c>
      <c r="B1136" t="n">
        <v>35</v>
      </c>
      <c r="C1136" t="inlineStr">
        <is>
          <t xml:space="preserve">CONCLUIDO	</t>
        </is>
      </c>
      <c r="D1136" t="n">
        <v>13.8037</v>
      </c>
      <c r="E1136" t="n">
        <v>7.24</v>
      </c>
      <c r="F1136" t="n">
        <v>5.2</v>
      </c>
      <c r="G1136" t="n">
        <v>34.65</v>
      </c>
      <c r="H1136" t="n">
        <v>0.68</v>
      </c>
      <c r="I1136" t="n">
        <v>9</v>
      </c>
      <c r="J1136" t="n">
        <v>83.55</v>
      </c>
      <c r="K1136" t="n">
        <v>35.1</v>
      </c>
      <c r="L1136" t="n">
        <v>3.25</v>
      </c>
      <c r="M1136" t="n">
        <v>6</v>
      </c>
      <c r="N1136" t="n">
        <v>10.2</v>
      </c>
      <c r="O1136" t="n">
        <v>10538.42</v>
      </c>
      <c r="P1136" t="n">
        <v>34.23</v>
      </c>
      <c r="Q1136" t="n">
        <v>202.81</v>
      </c>
      <c r="R1136" t="n">
        <v>22.66</v>
      </c>
      <c r="S1136" t="n">
        <v>13.89</v>
      </c>
      <c r="T1136" t="n">
        <v>2683.89</v>
      </c>
      <c r="U1136" t="n">
        <v>0.61</v>
      </c>
      <c r="V1136" t="n">
        <v>0.74</v>
      </c>
      <c r="W1136" t="n">
        <v>0.65</v>
      </c>
      <c r="X1136" t="n">
        <v>0.16</v>
      </c>
      <c r="Y1136" t="n">
        <v>1</v>
      </c>
      <c r="Z1136" t="n">
        <v>10</v>
      </c>
    </row>
    <row r="1137">
      <c r="A1137" t="n">
        <v>10</v>
      </c>
      <c r="B1137" t="n">
        <v>35</v>
      </c>
      <c r="C1137" t="inlineStr">
        <is>
          <t xml:space="preserve">CONCLUIDO	</t>
        </is>
      </c>
      <c r="D1137" t="n">
        <v>13.8499</v>
      </c>
      <c r="E1137" t="n">
        <v>7.22</v>
      </c>
      <c r="F1137" t="n">
        <v>5.19</v>
      </c>
      <c r="G1137" t="n">
        <v>38.93</v>
      </c>
      <c r="H1137" t="n">
        <v>0.73</v>
      </c>
      <c r="I1137" t="n">
        <v>8</v>
      </c>
      <c r="J1137" t="n">
        <v>83.84999999999999</v>
      </c>
      <c r="K1137" t="n">
        <v>35.1</v>
      </c>
      <c r="L1137" t="n">
        <v>3.5</v>
      </c>
      <c r="M1137" t="n">
        <v>5</v>
      </c>
      <c r="N1137" t="n">
        <v>10.25</v>
      </c>
      <c r="O1137" t="n">
        <v>10575.66</v>
      </c>
      <c r="P1137" t="n">
        <v>33.85</v>
      </c>
      <c r="Q1137" t="n">
        <v>202.81</v>
      </c>
      <c r="R1137" t="n">
        <v>22.33</v>
      </c>
      <c r="S1137" t="n">
        <v>13.89</v>
      </c>
      <c r="T1137" t="n">
        <v>2525.4</v>
      </c>
      <c r="U1137" t="n">
        <v>0.62</v>
      </c>
      <c r="V1137" t="n">
        <v>0.75</v>
      </c>
      <c r="W1137" t="n">
        <v>0.65</v>
      </c>
      <c r="X1137" t="n">
        <v>0.15</v>
      </c>
      <c r="Y1137" t="n">
        <v>1</v>
      </c>
      <c r="Z1137" t="n">
        <v>10</v>
      </c>
    </row>
    <row r="1138">
      <c r="A1138" t="n">
        <v>11</v>
      </c>
      <c r="B1138" t="n">
        <v>35</v>
      </c>
      <c r="C1138" t="inlineStr">
        <is>
          <t xml:space="preserve">CONCLUIDO	</t>
        </is>
      </c>
      <c r="D1138" t="n">
        <v>13.8707</v>
      </c>
      <c r="E1138" t="n">
        <v>7.21</v>
      </c>
      <c r="F1138" t="n">
        <v>5.18</v>
      </c>
      <c r="G1138" t="n">
        <v>38.85</v>
      </c>
      <c r="H1138" t="n">
        <v>0.78</v>
      </c>
      <c r="I1138" t="n">
        <v>8</v>
      </c>
      <c r="J1138" t="n">
        <v>84.15000000000001</v>
      </c>
      <c r="K1138" t="n">
        <v>35.1</v>
      </c>
      <c r="L1138" t="n">
        <v>3.75</v>
      </c>
      <c r="M1138" t="n">
        <v>4</v>
      </c>
      <c r="N1138" t="n">
        <v>10.3</v>
      </c>
      <c r="O1138" t="n">
        <v>10612.93</v>
      </c>
      <c r="P1138" t="n">
        <v>33.04</v>
      </c>
      <c r="Q1138" t="n">
        <v>202.81</v>
      </c>
      <c r="R1138" t="n">
        <v>21.98</v>
      </c>
      <c r="S1138" t="n">
        <v>13.89</v>
      </c>
      <c r="T1138" t="n">
        <v>2349.75</v>
      </c>
      <c r="U1138" t="n">
        <v>0.63</v>
      </c>
      <c r="V1138" t="n">
        <v>0.75</v>
      </c>
      <c r="W1138" t="n">
        <v>0.65</v>
      </c>
      <c r="X1138" t="n">
        <v>0.14</v>
      </c>
      <c r="Y1138" t="n">
        <v>1</v>
      </c>
      <c r="Z1138" t="n">
        <v>10</v>
      </c>
    </row>
    <row r="1139">
      <c r="A1139" t="n">
        <v>12</v>
      </c>
      <c r="B1139" t="n">
        <v>35</v>
      </c>
      <c r="C1139" t="inlineStr">
        <is>
          <t xml:space="preserve">CONCLUIDO	</t>
        </is>
      </c>
      <c r="D1139" t="n">
        <v>13.8712</v>
      </c>
      <c r="E1139" t="n">
        <v>7.21</v>
      </c>
      <c r="F1139" t="n">
        <v>5.18</v>
      </c>
      <c r="G1139" t="n">
        <v>38.85</v>
      </c>
      <c r="H1139" t="n">
        <v>0.83</v>
      </c>
      <c r="I1139" t="n">
        <v>8</v>
      </c>
      <c r="J1139" t="n">
        <v>84.45999999999999</v>
      </c>
      <c r="K1139" t="n">
        <v>35.1</v>
      </c>
      <c r="L1139" t="n">
        <v>4</v>
      </c>
      <c r="M1139" t="n">
        <v>2</v>
      </c>
      <c r="N1139" t="n">
        <v>10.36</v>
      </c>
      <c r="O1139" t="n">
        <v>10650.22</v>
      </c>
      <c r="P1139" t="n">
        <v>32.71</v>
      </c>
      <c r="Q1139" t="n">
        <v>202.81</v>
      </c>
      <c r="R1139" t="n">
        <v>21.98</v>
      </c>
      <c r="S1139" t="n">
        <v>13.89</v>
      </c>
      <c r="T1139" t="n">
        <v>2347.66</v>
      </c>
      <c r="U1139" t="n">
        <v>0.63</v>
      </c>
      <c r="V1139" t="n">
        <v>0.75</v>
      </c>
      <c r="W1139" t="n">
        <v>0.65</v>
      </c>
      <c r="X1139" t="n">
        <v>0.14</v>
      </c>
      <c r="Y1139" t="n">
        <v>1</v>
      </c>
      <c r="Z1139" t="n">
        <v>10</v>
      </c>
    </row>
    <row r="1140">
      <c r="A1140" t="n">
        <v>13</v>
      </c>
      <c r="B1140" t="n">
        <v>35</v>
      </c>
      <c r="C1140" t="inlineStr">
        <is>
          <t xml:space="preserve">CONCLUIDO	</t>
        </is>
      </c>
      <c r="D1140" t="n">
        <v>13.9346</v>
      </c>
      <c r="E1140" t="n">
        <v>7.18</v>
      </c>
      <c r="F1140" t="n">
        <v>5.16</v>
      </c>
      <c r="G1140" t="n">
        <v>44.26</v>
      </c>
      <c r="H1140" t="n">
        <v>0.88</v>
      </c>
      <c r="I1140" t="n">
        <v>7</v>
      </c>
      <c r="J1140" t="n">
        <v>84.76000000000001</v>
      </c>
      <c r="K1140" t="n">
        <v>35.1</v>
      </c>
      <c r="L1140" t="n">
        <v>4.25</v>
      </c>
      <c r="M1140" t="n">
        <v>0</v>
      </c>
      <c r="N1140" t="n">
        <v>10.41</v>
      </c>
      <c r="O1140" t="n">
        <v>10687.53</v>
      </c>
      <c r="P1140" t="n">
        <v>32.54</v>
      </c>
      <c r="Q1140" t="n">
        <v>202.83</v>
      </c>
      <c r="R1140" t="n">
        <v>21.32</v>
      </c>
      <c r="S1140" t="n">
        <v>13.89</v>
      </c>
      <c r="T1140" t="n">
        <v>2022.83</v>
      </c>
      <c r="U1140" t="n">
        <v>0.65</v>
      </c>
      <c r="V1140" t="n">
        <v>0.75</v>
      </c>
      <c r="W1140" t="n">
        <v>0.66</v>
      </c>
      <c r="X1140" t="n">
        <v>0.13</v>
      </c>
      <c r="Y1140" t="n">
        <v>1</v>
      </c>
      <c r="Z1140" t="n">
        <v>10</v>
      </c>
    </row>
    <row r="1141">
      <c r="A1141" t="n">
        <v>0</v>
      </c>
      <c r="B1141" t="n">
        <v>50</v>
      </c>
      <c r="C1141" t="inlineStr">
        <is>
          <t xml:space="preserve">CONCLUIDO	</t>
        </is>
      </c>
      <c r="D1141" t="n">
        <v>11.4162</v>
      </c>
      <c r="E1141" t="n">
        <v>8.76</v>
      </c>
      <c r="F1141" t="n">
        <v>5.83</v>
      </c>
      <c r="G1141" t="n">
        <v>8.75</v>
      </c>
      <c r="H1141" t="n">
        <v>0.16</v>
      </c>
      <c r="I1141" t="n">
        <v>40</v>
      </c>
      <c r="J1141" t="n">
        <v>107.41</v>
      </c>
      <c r="K1141" t="n">
        <v>41.65</v>
      </c>
      <c r="L1141" t="n">
        <v>1</v>
      </c>
      <c r="M1141" t="n">
        <v>38</v>
      </c>
      <c r="N1141" t="n">
        <v>14.77</v>
      </c>
      <c r="O1141" t="n">
        <v>13481.73</v>
      </c>
      <c r="P1141" t="n">
        <v>54.37</v>
      </c>
      <c r="Q1141" t="n">
        <v>202.83</v>
      </c>
      <c r="R1141" t="n">
        <v>42.39</v>
      </c>
      <c r="S1141" t="n">
        <v>13.89</v>
      </c>
      <c r="T1141" t="n">
        <v>12394.05</v>
      </c>
      <c r="U1141" t="n">
        <v>0.33</v>
      </c>
      <c r="V1141" t="n">
        <v>0.66</v>
      </c>
      <c r="W1141" t="n">
        <v>0.7</v>
      </c>
      <c r="X1141" t="n">
        <v>0.8</v>
      </c>
      <c r="Y1141" t="n">
        <v>1</v>
      </c>
      <c r="Z1141" t="n">
        <v>10</v>
      </c>
    </row>
    <row r="1142">
      <c r="A1142" t="n">
        <v>1</v>
      </c>
      <c r="B1142" t="n">
        <v>50</v>
      </c>
      <c r="C1142" t="inlineStr">
        <is>
          <t xml:space="preserve">CONCLUIDO	</t>
        </is>
      </c>
      <c r="D1142" t="n">
        <v>11.9454</v>
      </c>
      <c r="E1142" t="n">
        <v>8.369999999999999</v>
      </c>
      <c r="F1142" t="n">
        <v>5.65</v>
      </c>
      <c r="G1142" t="n">
        <v>10.93</v>
      </c>
      <c r="H1142" t="n">
        <v>0.2</v>
      </c>
      <c r="I1142" t="n">
        <v>31</v>
      </c>
      <c r="J1142" t="n">
        <v>107.73</v>
      </c>
      <c r="K1142" t="n">
        <v>41.65</v>
      </c>
      <c r="L1142" t="n">
        <v>1.25</v>
      </c>
      <c r="M1142" t="n">
        <v>29</v>
      </c>
      <c r="N1142" t="n">
        <v>14.83</v>
      </c>
      <c r="O1142" t="n">
        <v>13520.81</v>
      </c>
      <c r="P1142" t="n">
        <v>52.17</v>
      </c>
      <c r="Q1142" t="n">
        <v>202.86</v>
      </c>
      <c r="R1142" t="n">
        <v>36.67</v>
      </c>
      <c r="S1142" t="n">
        <v>13.89</v>
      </c>
      <c r="T1142" t="n">
        <v>9578.059999999999</v>
      </c>
      <c r="U1142" t="n">
        <v>0.38</v>
      </c>
      <c r="V1142" t="n">
        <v>0.6899999999999999</v>
      </c>
      <c r="W1142" t="n">
        <v>0.68</v>
      </c>
      <c r="X1142" t="n">
        <v>0.61</v>
      </c>
      <c r="Y1142" t="n">
        <v>1</v>
      </c>
      <c r="Z1142" t="n">
        <v>10</v>
      </c>
    </row>
    <row r="1143">
      <c r="A1143" t="n">
        <v>2</v>
      </c>
      <c r="B1143" t="n">
        <v>50</v>
      </c>
      <c r="C1143" t="inlineStr">
        <is>
          <t xml:space="preserve">CONCLUIDO	</t>
        </is>
      </c>
      <c r="D1143" t="n">
        <v>12.2449</v>
      </c>
      <c r="E1143" t="n">
        <v>8.17</v>
      </c>
      <c r="F1143" t="n">
        <v>5.55</v>
      </c>
      <c r="G1143" t="n">
        <v>12.81</v>
      </c>
      <c r="H1143" t="n">
        <v>0.24</v>
      </c>
      <c r="I1143" t="n">
        <v>26</v>
      </c>
      <c r="J1143" t="n">
        <v>108.05</v>
      </c>
      <c r="K1143" t="n">
        <v>41.65</v>
      </c>
      <c r="L1143" t="n">
        <v>1.5</v>
      </c>
      <c r="M1143" t="n">
        <v>24</v>
      </c>
      <c r="N1143" t="n">
        <v>14.9</v>
      </c>
      <c r="O1143" t="n">
        <v>13559.91</v>
      </c>
      <c r="P1143" t="n">
        <v>50.93</v>
      </c>
      <c r="Q1143" t="n">
        <v>202.84</v>
      </c>
      <c r="R1143" t="n">
        <v>33.78</v>
      </c>
      <c r="S1143" t="n">
        <v>13.89</v>
      </c>
      <c r="T1143" t="n">
        <v>8158.5</v>
      </c>
      <c r="U1143" t="n">
        <v>0.41</v>
      </c>
      <c r="V1143" t="n">
        <v>0.7</v>
      </c>
      <c r="W1143" t="n">
        <v>0.68</v>
      </c>
      <c r="X1143" t="n">
        <v>0.51</v>
      </c>
      <c r="Y1143" t="n">
        <v>1</v>
      </c>
      <c r="Z1143" t="n">
        <v>10</v>
      </c>
    </row>
    <row r="1144">
      <c r="A1144" t="n">
        <v>3</v>
      </c>
      <c r="B1144" t="n">
        <v>50</v>
      </c>
      <c r="C1144" t="inlineStr">
        <is>
          <t xml:space="preserve">CONCLUIDO	</t>
        </is>
      </c>
      <c r="D1144" t="n">
        <v>12.5291</v>
      </c>
      <c r="E1144" t="n">
        <v>7.98</v>
      </c>
      <c r="F1144" t="n">
        <v>5.46</v>
      </c>
      <c r="G1144" t="n">
        <v>14.88</v>
      </c>
      <c r="H1144" t="n">
        <v>0.28</v>
      </c>
      <c r="I1144" t="n">
        <v>22</v>
      </c>
      <c r="J1144" t="n">
        <v>108.37</v>
      </c>
      <c r="K1144" t="n">
        <v>41.65</v>
      </c>
      <c r="L1144" t="n">
        <v>1.75</v>
      </c>
      <c r="M1144" t="n">
        <v>20</v>
      </c>
      <c r="N1144" t="n">
        <v>14.97</v>
      </c>
      <c r="O1144" t="n">
        <v>13599.17</v>
      </c>
      <c r="P1144" t="n">
        <v>49.79</v>
      </c>
      <c r="Q1144" t="n">
        <v>202.89</v>
      </c>
      <c r="R1144" t="n">
        <v>30.84</v>
      </c>
      <c r="S1144" t="n">
        <v>13.89</v>
      </c>
      <c r="T1144" t="n">
        <v>6711.74</v>
      </c>
      <c r="U1144" t="n">
        <v>0.45</v>
      </c>
      <c r="V1144" t="n">
        <v>0.71</v>
      </c>
      <c r="W1144" t="n">
        <v>0.67</v>
      </c>
      <c r="X1144" t="n">
        <v>0.42</v>
      </c>
      <c r="Y1144" t="n">
        <v>1</v>
      </c>
      <c r="Z1144" t="n">
        <v>10</v>
      </c>
    </row>
    <row r="1145">
      <c r="A1145" t="n">
        <v>4</v>
      </c>
      <c r="B1145" t="n">
        <v>50</v>
      </c>
      <c r="C1145" t="inlineStr">
        <is>
          <t xml:space="preserve">CONCLUIDO	</t>
        </is>
      </c>
      <c r="D1145" t="n">
        <v>12.7024</v>
      </c>
      <c r="E1145" t="n">
        <v>7.87</v>
      </c>
      <c r="F1145" t="n">
        <v>5.41</v>
      </c>
      <c r="G1145" t="n">
        <v>17.1</v>
      </c>
      <c r="H1145" t="n">
        <v>0.32</v>
      </c>
      <c r="I1145" t="n">
        <v>19</v>
      </c>
      <c r="J1145" t="n">
        <v>108.68</v>
      </c>
      <c r="K1145" t="n">
        <v>41.65</v>
      </c>
      <c r="L1145" t="n">
        <v>2</v>
      </c>
      <c r="M1145" t="n">
        <v>17</v>
      </c>
      <c r="N1145" t="n">
        <v>15.03</v>
      </c>
      <c r="O1145" t="n">
        <v>13638.32</v>
      </c>
      <c r="P1145" t="n">
        <v>49.11</v>
      </c>
      <c r="Q1145" t="n">
        <v>202.87</v>
      </c>
      <c r="R1145" t="n">
        <v>29.2</v>
      </c>
      <c r="S1145" t="n">
        <v>13.89</v>
      </c>
      <c r="T1145" t="n">
        <v>5902.75</v>
      </c>
      <c r="U1145" t="n">
        <v>0.48</v>
      </c>
      <c r="V1145" t="n">
        <v>0.71</v>
      </c>
      <c r="W1145" t="n">
        <v>0.67</v>
      </c>
      <c r="X1145" t="n">
        <v>0.38</v>
      </c>
      <c r="Y1145" t="n">
        <v>1</v>
      </c>
      <c r="Z1145" t="n">
        <v>10</v>
      </c>
    </row>
    <row r="1146">
      <c r="A1146" t="n">
        <v>5</v>
      </c>
      <c r="B1146" t="n">
        <v>50</v>
      </c>
      <c r="C1146" t="inlineStr">
        <is>
          <t xml:space="preserve">CONCLUIDO	</t>
        </is>
      </c>
      <c r="D1146" t="n">
        <v>12.8576</v>
      </c>
      <c r="E1146" t="n">
        <v>7.78</v>
      </c>
      <c r="F1146" t="n">
        <v>5.36</v>
      </c>
      <c r="G1146" t="n">
        <v>18.93</v>
      </c>
      <c r="H1146" t="n">
        <v>0.36</v>
      </c>
      <c r="I1146" t="n">
        <v>17</v>
      </c>
      <c r="J1146" t="n">
        <v>109</v>
      </c>
      <c r="K1146" t="n">
        <v>41.65</v>
      </c>
      <c r="L1146" t="n">
        <v>2.25</v>
      </c>
      <c r="M1146" t="n">
        <v>15</v>
      </c>
      <c r="N1146" t="n">
        <v>15.1</v>
      </c>
      <c r="O1146" t="n">
        <v>13677.51</v>
      </c>
      <c r="P1146" t="n">
        <v>48.11</v>
      </c>
      <c r="Q1146" t="n">
        <v>202.82</v>
      </c>
      <c r="R1146" t="n">
        <v>27.67</v>
      </c>
      <c r="S1146" t="n">
        <v>13.89</v>
      </c>
      <c r="T1146" t="n">
        <v>5151.97</v>
      </c>
      <c r="U1146" t="n">
        <v>0.5</v>
      </c>
      <c r="V1146" t="n">
        <v>0.72</v>
      </c>
      <c r="W1146" t="n">
        <v>0.67</v>
      </c>
      <c r="X1146" t="n">
        <v>0.33</v>
      </c>
      <c r="Y1146" t="n">
        <v>1</v>
      </c>
      <c r="Z1146" t="n">
        <v>10</v>
      </c>
    </row>
    <row r="1147">
      <c r="A1147" t="n">
        <v>6</v>
      </c>
      <c r="B1147" t="n">
        <v>50</v>
      </c>
      <c r="C1147" t="inlineStr">
        <is>
          <t xml:space="preserve">CONCLUIDO	</t>
        </is>
      </c>
      <c r="D1147" t="n">
        <v>12.994</v>
      </c>
      <c r="E1147" t="n">
        <v>7.7</v>
      </c>
      <c r="F1147" t="n">
        <v>5.33</v>
      </c>
      <c r="G1147" t="n">
        <v>21.31</v>
      </c>
      <c r="H1147" t="n">
        <v>0.4</v>
      </c>
      <c r="I1147" t="n">
        <v>15</v>
      </c>
      <c r="J1147" t="n">
        <v>109.32</v>
      </c>
      <c r="K1147" t="n">
        <v>41.65</v>
      </c>
      <c r="L1147" t="n">
        <v>2.5</v>
      </c>
      <c r="M1147" t="n">
        <v>13</v>
      </c>
      <c r="N1147" t="n">
        <v>15.17</v>
      </c>
      <c r="O1147" t="n">
        <v>13716.72</v>
      </c>
      <c r="P1147" t="n">
        <v>47.48</v>
      </c>
      <c r="Q1147" t="n">
        <v>202.85</v>
      </c>
      <c r="R1147" t="n">
        <v>26.34</v>
      </c>
      <c r="S1147" t="n">
        <v>13.89</v>
      </c>
      <c r="T1147" t="n">
        <v>4496.31</v>
      </c>
      <c r="U1147" t="n">
        <v>0.53</v>
      </c>
      <c r="V1147" t="n">
        <v>0.73</v>
      </c>
      <c r="W1147" t="n">
        <v>0.67</v>
      </c>
      <c r="X1147" t="n">
        <v>0.29</v>
      </c>
      <c r="Y1147" t="n">
        <v>1</v>
      </c>
      <c r="Z1147" t="n">
        <v>10</v>
      </c>
    </row>
    <row r="1148">
      <c r="A1148" t="n">
        <v>7</v>
      </c>
      <c r="B1148" t="n">
        <v>50</v>
      </c>
      <c r="C1148" t="inlineStr">
        <is>
          <t xml:space="preserve">CONCLUIDO	</t>
        </is>
      </c>
      <c r="D1148" t="n">
        <v>13.0738</v>
      </c>
      <c r="E1148" t="n">
        <v>7.65</v>
      </c>
      <c r="F1148" t="n">
        <v>5.3</v>
      </c>
      <c r="G1148" t="n">
        <v>22.72</v>
      </c>
      <c r="H1148" t="n">
        <v>0.44</v>
      </c>
      <c r="I1148" t="n">
        <v>14</v>
      </c>
      <c r="J1148" t="n">
        <v>109.64</v>
      </c>
      <c r="K1148" t="n">
        <v>41.65</v>
      </c>
      <c r="L1148" t="n">
        <v>2.75</v>
      </c>
      <c r="M1148" t="n">
        <v>12</v>
      </c>
      <c r="N1148" t="n">
        <v>15.24</v>
      </c>
      <c r="O1148" t="n">
        <v>13755.95</v>
      </c>
      <c r="P1148" t="n">
        <v>46.91</v>
      </c>
      <c r="Q1148" t="n">
        <v>202.82</v>
      </c>
      <c r="R1148" t="n">
        <v>25.92</v>
      </c>
      <c r="S1148" t="n">
        <v>13.89</v>
      </c>
      <c r="T1148" t="n">
        <v>4290.69</v>
      </c>
      <c r="U1148" t="n">
        <v>0.54</v>
      </c>
      <c r="V1148" t="n">
        <v>0.73</v>
      </c>
      <c r="W1148" t="n">
        <v>0.66</v>
      </c>
      <c r="X1148" t="n">
        <v>0.26</v>
      </c>
      <c r="Y1148" t="n">
        <v>1</v>
      </c>
      <c r="Z1148" t="n">
        <v>10</v>
      </c>
    </row>
    <row r="1149">
      <c r="A1149" t="n">
        <v>8</v>
      </c>
      <c r="B1149" t="n">
        <v>50</v>
      </c>
      <c r="C1149" t="inlineStr">
        <is>
          <t xml:space="preserve">CONCLUIDO	</t>
        </is>
      </c>
      <c r="D1149" t="n">
        <v>13.2324</v>
      </c>
      <c r="E1149" t="n">
        <v>7.56</v>
      </c>
      <c r="F1149" t="n">
        <v>5.25</v>
      </c>
      <c r="G1149" t="n">
        <v>26.27</v>
      </c>
      <c r="H1149" t="n">
        <v>0.48</v>
      </c>
      <c r="I1149" t="n">
        <v>12</v>
      </c>
      <c r="J1149" t="n">
        <v>109.96</v>
      </c>
      <c r="K1149" t="n">
        <v>41.65</v>
      </c>
      <c r="L1149" t="n">
        <v>3</v>
      </c>
      <c r="M1149" t="n">
        <v>10</v>
      </c>
      <c r="N1149" t="n">
        <v>15.31</v>
      </c>
      <c r="O1149" t="n">
        <v>13795.21</v>
      </c>
      <c r="P1149" t="n">
        <v>46.09</v>
      </c>
      <c r="Q1149" t="n">
        <v>202.83</v>
      </c>
      <c r="R1149" t="n">
        <v>24.34</v>
      </c>
      <c r="S1149" t="n">
        <v>13.89</v>
      </c>
      <c r="T1149" t="n">
        <v>3511.61</v>
      </c>
      <c r="U1149" t="n">
        <v>0.57</v>
      </c>
      <c r="V1149" t="n">
        <v>0.74</v>
      </c>
      <c r="W1149" t="n">
        <v>0.66</v>
      </c>
      <c r="X1149" t="n">
        <v>0.22</v>
      </c>
      <c r="Y1149" t="n">
        <v>1</v>
      </c>
      <c r="Z1149" t="n">
        <v>10</v>
      </c>
    </row>
    <row r="1150">
      <c r="A1150" t="n">
        <v>9</v>
      </c>
      <c r="B1150" t="n">
        <v>50</v>
      </c>
      <c r="C1150" t="inlineStr">
        <is>
          <t xml:space="preserve">CONCLUIDO	</t>
        </is>
      </c>
      <c r="D1150" t="n">
        <v>13.2081</v>
      </c>
      <c r="E1150" t="n">
        <v>7.57</v>
      </c>
      <c r="F1150" t="n">
        <v>5.27</v>
      </c>
      <c r="G1150" t="n">
        <v>26.34</v>
      </c>
      <c r="H1150" t="n">
        <v>0.52</v>
      </c>
      <c r="I1150" t="n">
        <v>12</v>
      </c>
      <c r="J1150" t="n">
        <v>110.27</v>
      </c>
      <c r="K1150" t="n">
        <v>41.65</v>
      </c>
      <c r="L1150" t="n">
        <v>3.25</v>
      </c>
      <c r="M1150" t="n">
        <v>10</v>
      </c>
      <c r="N1150" t="n">
        <v>15.37</v>
      </c>
      <c r="O1150" t="n">
        <v>13834.5</v>
      </c>
      <c r="P1150" t="n">
        <v>45.85</v>
      </c>
      <c r="Q1150" t="n">
        <v>202.82</v>
      </c>
      <c r="R1150" t="n">
        <v>24.93</v>
      </c>
      <c r="S1150" t="n">
        <v>13.89</v>
      </c>
      <c r="T1150" t="n">
        <v>3805.69</v>
      </c>
      <c r="U1150" t="n">
        <v>0.5600000000000001</v>
      </c>
      <c r="V1150" t="n">
        <v>0.73</v>
      </c>
      <c r="W1150" t="n">
        <v>0.65</v>
      </c>
      <c r="X1150" t="n">
        <v>0.23</v>
      </c>
      <c r="Y1150" t="n">
        <v>1</v>
      </c>
      <c r="Z1150" t="n">
        <v>10</v>
      </c>
    </row>
    <row r="1151">
      <c r="A1151" t="n">
        <v>10</v>
      </c>
      <c r="B1151" t="n">
        <v>50</v>
      </c>
      <c r="C1151" t="inlineStr">
        <is>
          <t xml:space="preserve">CONCLUIDO	</t>
        </is>
      </c>
      <c r="D1151" t="n">
        <v>13.3097</v>
      </c>
      <c r="E1151" t="n">
        <v>7.51</v>
      </c>
      <c r="F1151" t="n">
        <v>5.23</v>
      </c>
      <c r="G1151" t="n">
        <v>28.54</v>
      </c>
      <c r="H1151" t="n">
        <v>0.5600000000000001</v>
      </c>
      <c r="I1151" t="n">
        <v>11</v>
      </c>
      <c r="J1151" t="n">
        <v>110.59</v>
      </c>
      <c r="K1151" t="n">
        <v>41.65</v>
      </c>
      <c r="L1151" t="n">
        <v>3.5</v>
      </c>
      <c r="M1151" t="n">
        <v>9</v>
      </c>
      <c r="N1151" t="n">
        <v>15.44</v>
      </c>
      <c r="O1151" t="n">
        <v>13873.81</v>
      </c>
      <c r="P1151" t="n">
        <v>45.18</v>
      </c>
      <c r="Q1151" t="n">
        <v>202.82</v>
      </c>
      <c r="R1151" t="n">
        <v>23.81</v>
      </c>
      <c r="S1151" t="n">
        <v>13.89</v>
      </c>
      <c r="T1151" t="n">
        <v>3251.46</v>
      </c>
      <c r="U1151" t="n">
        <v>0.58</v>
      </c>
      <c r="V1151" t="n">
        <v>0.74</v>
      </c>
      <c r="W1151" t="n">
        <v>0.65</v>
      </c>
      <c r="X1151" t="n">
        <v>0.19</v>
      </c>
      <c r="Y1151" t="n">
        <v>1</v>
      </c>
      <c r="Z1151" t="n">
        <v>10</v>
      </c>
    </row>
    <row r="1152">
      <c r="A1152" t="n">
        <v>11</v>
      </c>
      <c r="B1152" t="n">
        <v>50</v>
      </c>
      <c r="C1152" t="inlineStr">
        <is>
          <t xml:space="preserve">CONCLUIDO	</t>
        </is>
      </c>
      <c r="D1152" t="n">
        <v>13.3859</v>
      </c>
      <c r="E1152" t="n">
        <v>7.47</v>
      </c>
      <c r="F1152" t="n">
        <v>5.21</v>
      </c>
      <c r="G1152" t="n">
        <v>31.27</v>
      </c>
      <c r="H1152" t="n">
        <v>0.6</v>
      </c>
      <c r="I1152" t="n">
        <v>10</v>
      </c>
      <c r="J1152" t="n">
        <v>110.91</v>
      </c>
      <c r="K1152" t="n">
        <v>41.65</v>
      </c>
      <c r="L1152" t="n">
        <v>3.75</v>
      </c>
      <c r="M1152" t="n">
        <v>8</v>
      </c>
      <c r="N1152" t="n">
        <v>15.51</v>
      </c>
      <c r="O1152" t="n">
        <v>13913.15</v>
      </c>
      <c r="P1152" t="n">
        <v>44.62</v>
      </c>
      <c r="Q1152" t="n">
        <v>202.81</v>
      </c>
      <c r="R1152" t="n">
        <v>23.08</v>
      </c>
      <c r="S1152" t="n">
        <v>13.89</v>
      </c>
      <c r="T1152" t="n">
        <v>2887.9</v>
      </c>
      <c r="U1152" t="n">
        <v>0.6</v>
      </c>
      <c r="V1152" t="n">
        <v>0.74</v>
      </c>
      <c r="W1152" t="n">
        <v>0.65</v>
      </c>
      <c r="X1152" t="n">
        <v>0.17</v>
      </c>
      <c r="Y1152" t="n">
        <v>1</v>
      </c>
      <c r="Z1152" t="n">
        <v>10</v>
      </c>
    </row>
    <row r="1153">
      <c r="A1153" t="n">
        <v>12</v>
      </c>
      <c r="B1153" t="n">
        <v>50</v>
      </c>
      <c r="C1153" t="inlineStr">
        <is>
          <t xml:space="preserve">CONCLUIDO	</t>
        </is>
      </c>
      <c r="D1153" t="n">
        <v>13.4378</v>
      </c>
      <c r="E1153" t="n">
        <v>7.44</v>
      </c>
      <c r="F1153" t="n">
        <v>5.21</v>
      </c>
      <c r="G1153" t="n">
        <v>34.7</v>
      </c>
      <c r="H1153" t="n">
        <v>0.63</v>
      </c>
      <c r="I1153" t="n">
        <v>9</v>
      </c>
      <c r="J1153" t="n">
        <v>111.23</v>
      </c>
      <c r="K1153" t="n">
        <v>41.65</v>
      </c>
      <c r="L1153" t="n">
        <v>4</v>
      </c>
      <c r="M1153" t="n">
        <v>7</v>
      </c>
      <c r="N1153" t="n">
        <v>15.58</v>
      </c>
      <c r="O1153" t="n">
        <v>13952.52</v>
      </c>
      <c r="P1153" t="n">
        <v>43.95</v>
      </c>
      <c r="Q1153" t="n">
        <v>202.81</v>
      </c>
      <c r="R1153" t="n">
        <v>22.72</v>
      </c>
      <c r="S1153" t="n">
        <v>13.89</v>
      </c>
      <c r="T1153" t="n">
        <v>2715.18</v>
      </c>
      <c r="U1153" t="n">
        <v>0.61</v>
      </c>
      <c r="V1153" t="n">
        <v>0.74</v>
      </c>
      <c r="W1153" t="n">
        <v>0.66</v>
      </c>
      <c r="X1153" t="n">
        <v>0.17</v>
      </c>
      <c r="Y1153" t="n">
        <v>1</v>
      </c>
      <c r="Z1153" t="n">
        <v>10</v>
      </c>
    </row>
    <row r="1154">
      <c r="A1154" t="n">
        <v>13</v>
      </c>
      <c r="B1154" t="n">
        <v>50</v>
      </c>
      <c r="C1154" t="inlineStr">
        <is>
          <t xml:space="preserve">CONCLUIDO	</t>
        </is>
      </c>
      <c r="D1154" t="n">
        <v>13.4439</v>
      </c>
      <c r="E1154" t="n">
        <v>7.44</v>
      </c>
      <c r="F1154" t="n">
        <v>5.2</v>
      </c>
      <c r="G1154" t="n">
        <v>34.68</v>
      </c>
      <c r="H1154" t="n">
        <v>0.67</v>
      </c>
      <c r="I1154" t="n">
        <v>9</v>
      </c>
      <c r="J1154" t="n">
        <v>111.55</v>
      </c>
      <c r="K1154" t="n">
        <v>41.65</v>
      </c>
      <c r="L1154" t="n">
        <v>4.25</v>
      </c>
      <c r="M1154" t="n">
        <v>7</v>
      </c>
      <c r="N1154" t="n">
        <v>15.65</v>
      </c>
      <c r="O1154" t="n">
        <v>13991.91</v>
      </c>
      <c r="P1154" t="n">
        <v>43.56</v>
      </c>
      <c r="Q1154" t="n">
        <v>202.82</v>
      </c>
      <c r="R1154" t="n">
        <v>22.66</v>
      </c>
      <c r="S1154" t="n">
        <v>13.89</v>
      </c>
      <c r="T1154" t="n">
        <v>2682.67</v>
      </c>
      <c r="U1154" t="n">
        <v>0.61</v>
      </c>
      <c r="V1154" t="n">
        <v>0.74</v>
      </c>
      <c r="W1154" t="n">
        <v>0.65</v>
      </c>
      <c r="X1154" t="n">
        <v>0.16</v>
      </c>
      <c r="Y1154" t="n">
        <v>1</v>
      </c>
      <c r="Z1154" t="n">
        <v>10</v>
      </c>
    </row>
    <row r="1155">
      <c r="A1155" t="n">
        <v>14</v>
      </c>
      <c r="B1155" t="n">
        <v>50</v>
      </c>
      <c r="C1155" t="inlineStr">
        <is>
          <t xml:space="preserve">CONCLUIDO	</t>
        </is>
      </c>
      <c r="D1155" t="n">
        <v>13.5216</v>
      </c>
      <c r="E1155" t="n">
        <v>7.4</v>
      </c>
      <c r="F1155" t="n">
        <v>5.18</v>
      </c>
      <c r="G1155" t="n">
        <v>38.86</v>
      </c>
      <c r="H1155" t="n">
        <v>0.71</v>
      </c>
      <c r="I1155" t="n">
        <v>8</v>
      </c>
      <c r="J1155" t="n">
        <v>111.87</v>
      </c>
      <c r="K1155" t="n">
        <v>41.65</v>
      </c>
      <c r="L1155" t="n">
        <v>4.5</v>
      </c>
      <c r="M1155" t="n">
        <v>6</v>
      </c>
      <c r="N1155" t="n">
        <v>15.72</v>
      </c>
      <c r="O1155" t="n">
        <v>14031.33</v>
      </c>
      <c r="P1155" t="n">
        <v>42.92</v>
      </c>
      <c r="Q1155" t="n">
        <v>202.82</v>
      </c>
      <c r="R1155" t="n">
        <v>22.02</v>
      </c>
      <c r="S1155" t="n">
        <v>13.89</v>
      </c>
      <c r="T1155" t="n">
        <v>2369.1</v>
      </c>
      <c r="U1155" t="n">
        <v>0.63</v>
      </c>
      <c r="V1155" t="n">
        <v>0.75</v>
      </c>
      <c r="W1155" t="n">
        <v>0.65</v>
      </c>
      <c r="X1155" t="n">
        <v>0.14</v>
      </c>
      <c r="Y1155" t="n">
        <v>1</v>
      </c>
      <c r="Z1155" t="n">
        <v>10</v>
      </c>
    </row>
    <row r="1156">
      <c r="A1156" t="n">
        <v>15</v>
      </c>
      <c r="B1156" t="n">
        <v>50</v>
      </c>
      <c r="C1156" t="inlineStr">
        <is>
          <t xml:space="preserve">CONCLUIDO	</t>
        </is>
      </c>
      <c r="D1156" t="n">
        <v>13.5282</v>
      </c>
      <c r="E1156" t="n">
        <v>7.39</v>
      </c>
      <c r="F1156" t="n">
        <v>5.18</v>
      </c>
      <c r="G1156" t="n">
        <v>38.84</v>
      </c>
      <c r="H1156" t="n">
        <v>0.75</v>
      </c>
      <c r="I1156" t="n">
        <v>8</v>
      </c>
      <c r="J1156" t="n">
        <v>112.19</v>
      </c>
      <c r="K1156" t="n">
        <v>41.65</v>
      </c>
      <c r="L1156" t="n">
        <v>4.75</v>
      </c>
      <c r="M1156" t="n">
        <v>6</v>
      </c>
      <c r="N1156" t="n">
        <v>15.79</v>
      </c>
      <c r="O1156" t="n">
        <v>14070.77</v>
      </c>
      <c r="P1156" t="n">
        <v>42.36</v>
      </c>
      <c r="Q1156" t="n">
        <v>202.82</v>
      </c>
      <c r="R1156" t="n">
        <v>22</v>
      </c>
      <c r="S1156" t="n">
        <v>13.89</v>
      </c>
      <c r="T1156" t="n">
        <v>2362.14</v>
      </c>
      <c r="U1156" t="n">
        <v>0.63</v>
      </c>
      <c r="V1156" t="n">
        <v>0.75</v>
      </c>
      <c r="W1156" t="n">
        <v>0.65</v>
      </c>
      <c r="X1156" t="n">
        <v>0.14</v>
      </c>
      <c r="Y1156" t="n">
        <v>1</v>
      </c>
      <c r="Z1156" t="n">
        <v>10</v>
      </c>
    </row>
    <row r="1157">
      <c r="A1157" t="n">
        <v>16</v>
      </c>
      <c r="B1157" t="n">
        <v>50</v>
      </c>
      <c r="C1157" t="inlineStr">
        <is>
          <t xml:space="preserve">CONCLUIDO	</t>
        </is>
      </c>
      <c r="D1157" t="n">
        <v>13.5988</v>
      </c>
      <c r="E1157" t="n">
        <v>7.35</v>
      </c>
      <c r="F1157" t="n">
        <v>5.16</v>
      </c>
      <c r="G1157" t="n">
        <v>44.25</v>
      </c>
      <c r="H1157" t="n">
        <v>0.78</v>
      </c>
      <c r="I1157" t="n">
        <v>7</v>
      </c>
      <c r="J1157" t="n">
        <v>112.51</v>
      </c>
      <c r="K1157" t="n">
        <v>41.65</v>
      </c>
      <c r="L1157" t="n">
        <v>5</v>
      </c>
      <c r="M1157" t="n">
        <v>5</v>
      </c>
      <c r="N1157" t="n">
        <v>15.86</v>
      </c>
      <c r="O1157" t="n">
        <v>14110.24</v>
      </c>
      <c r="P1157" t="n">
        <v>41.74</v>
      </c>
      <c r="Q1157" t="n">
        <v>202.81</v>
      </c>
      <c r="R1157" t="n">
        <v>21.41</v>
      </c>
      <c r="S1157" t="n">
        <v>13.89</v>
      </c>
      <c r="T1157" t="n">
        <v>2071.91</v>
      </c>
      <c r="U1157" t="n">
        <v>0.65</v>
      </c>
      <c r="V1157" t="n">
        <v>0.75</v>
      </c>
      <c r="W1157" t="n">
        <v>0.65</v>
      </c>
      <c r="X1157" t="n">
        <v>0.12</v>
      </c>
      <c r="Y1157" t="n">
        <v>1</v>
      </c>
      <c r="Z1157" t="n">
        <v>10</v>
      </c>
    </row>
    <row r="1158">
      <c r="A1158" t="n">
        <v>17</v>
      </c>
      <c r="B1158" t="n">
        <v>50</v>
      </c>
      <c r="C1158" t="inlineStr">
        <is>
          <t xml:space="preserve">CONCLUIDO	</t>
        </is>
      </c>
      <c r="D1158" t="n">
        <v>13.6121</v>
      </c>
      <c r="E1158" t="n">
        <v>7.35</v>
      </c>
      <c r="F1158" t="n">
        <v>5.15</v>
      </c>
      <c r="G1158" t="n">
        <v>44.18</v>
      </c>
      <c r="H1158" t="n">
        <v>0.82</v>
      </c>
      <c r="I1158" t="n">
        <v>7</v>
      </c>
      <c r="J1158" t="n">
        <v>112.83</v>
      </c>
      <c r="K1158" t="n">
        <v>41.65</v>
      </c>
      <c r="L1158" t="n">
        <v>5.25</v>
      </c>
      <c r="M1158" t="n">
        <v>5</v>
      </c>
      <c r="N1158" t="n">
        <v>15.93</v>
      </c>
      <c r="O1158" t="n">
        <v>14149.74</v>
      </c>
      <c r="P1158" t="n">
        <v>41.65</v>
      </c>
      <c r="Q1158" t="n">
        <v>202.82</v>
      </c>
      <c r="R1158" t="n">
        <v>21.2</v>
      </c>
      <c r="S1158" t="n">
        <v>13.89</v>
      </c>
      <c r="T1158" t="n">
        <v>1963.15</v>
      </c>
      <c r="U1158" t="n">
        <v>0.66</v>
      </c>
      <c r="V1158" t="n">
        <v>0.75</v>
      </c>
      <c r="W1158" t="n">
        <v>0.65</v>
      </c>
      <c r="X1158" t="n">
        <v>0.12</v>
      </c>
      <c r="Y1158" t="n">
        <v>1</v>
      </c>
      <c r="Z1158" t="n">
        <v>10</v>
      </c>
    </row>
    <row r="1159">
      <c r="A1159" t="n">
        <v>18</v>
      </c>
      <c r="B1159" t="n">
        <v>50</v>
      </c>
      <c r="C1159" t="inlineStr">
        <is>
          <t xml:space="preserve">CONCLUIDO	</t>
        </is>
      </c>
      <c r="D1159" t="n">
        <v>13.6111</v>
      </c>
      <c r="E1159" t="n">
        <v>7.35</v>
      </c>
      <c r="F1159" t="n">
        <v>5.16</v>
      </c>
      <c r="G1159" t="n">
        <v>44.19</v>
      </c>
      <c r="H1159" t="n">
        <v>0.86</v>
      </c>
      <c r="I1159" t="n">
        <v>7</v>
      </c>
      <c r="J1159" t="n">
        <v>113.15</v>
      </c>
      <c r="K1159" t="n">
        <v>41.65</v>
      </c>
      <c r="L1159" t="n">
        <v>5.5</v>
      </c>
      <c r="M1159" t="n">
        <v>5</v>
      </c>
      <c r="N1159" t="n">
        <v>16</v>
      </c>
      <c r="O1159" t="n">
        <v>14189.26</v>
      </c>
      <c r="P1159" t="n">
        <v>41.17</v>
      </c>
      <c r="Q1159" t="n">
        <v>202.86</v>
      </c>
      <c r="R1159" t="n">
        <v>21.24</v>
      </c>
      <c r="S1159" t="n">
        <v>13.89</v>
      </c>
      <c r="T1159" t="n">
        <v>1983.05</v>
      </c>
      <c r="U1159" t="n">
        <v>0.65</v>
      </c>
      <c r="V1159" t="n">
        <v>0.75</v>
      </c>
      <c r="W1159" t="n">
        <v>0.65</v>
      </c>
      <c r="X1159" t="n">
        <v>0.12</v>
      </c>
      <c r="Y1159" t="n">
        <v>1</v>
      </c>
      <c r="Z1159" t="n">
        <v>10</v>
      </c>
    </row>
    <row r="1160">
      <c r="A1160" t="n">
        <v>19</v>
      </c>
      <c r="B1160" t="n">
        <v>50</v>
      </c>
      <c r="C1160" t="inlineStr">
        <is>
          <t xml:space="preserve">CONCLUIDO	</t>
        </is>
      </c>
      <c r="D1160" t="n">
        <v>13.6851</v>
      </c>
      <c r="E1160" t="n">
        <v>7.31</v>
      </c>
      <c r="F1160" t="n">
        <v>5.14</v>
      </c>
      <c r="G1160" t="n">
        <v>51.38</v>
      </c>
      <c r="H1160" t="n">
        <v>0.89</v>
      </c>
      <c r="I1160" t="n">
        <v>6</v>
      </c>
      <c r="J1160" t="n">
        <v>113.47</v>
      </c>
      <c r="K1160" t="n">
        <v>41.65</v>
      </c>
      <c r="L1160" t="n">
        <v>5.75</v>
      </c>
      <c r="M1160" t="n">
        <v>4</v>
      </c>
      <c r="N1160" t="n">
        <v>16.07</v>
      </c>
      <c r="O1160" t="n">
        <v>14228.81</v>
      </c>
      <c r="P1160" t="n">
        <v>40.11</v>
      </c>
      <c r="Q1160" t="n">
        <v>202.85</v>
      </c>
      <c r="R1160" t="n">
        <v>20.75</v>
      </c>
      <c r="S1160" t="n">
        <v>13.89</v>
      </c>
      <c r="T1160" t="n">
        <v>1743.43</v>
      </c>
      <c r="U1160" t="n">
        <v>0.67</v>
      </c>
      <c r="V1160" t="n">
        <v>0.75</v>
      </c>
      <c r="W1160" t="n">
        <v>0.65</v>
      </c>
      <c r="X1160" t="n">
        <v>0.1</v>
      </c>
      <c r="Y1160" t="n">
        <v>1</v>
      </c>
      <c r="Z1160" t="n">
        <v>10</v>
      </c>
    </row>
    <row r="1161">
      <c r="A1161" t="n">
        <v>20</v>
      </c>
      <c r="B1161" t="n">
        <v>50</v>
      </c>
      <c r="C1161" t="inlineStr">
        <is>
          <t xml:space="preserve">CONCLUIDO	</t>
        </is>
      </c>
      <c r="D1161" t="n">
        <v>13.6835</v>
      </c>
      <c r="E1161" t="n">
        <v>7.31</v>
      </c>
      <c r="F1161" t="n">
        <v>5.14</v>
      </c>
      <c r="G1161" t="n">
        <v>51.39</v>
      </c>
      <c r="H1161" t="n">
        <v>0.93</v>
      </c>
      <c r="I1161" t="n">
        <v>6</v>
      </c>
      <c r="J1161" t="n">
        <v>113.79</v>
      </c>
      <c r="K1161" t="n">
        <v>41.65</v>
      </c>
      <c r="L1161" t="n">
        <v>6</v>
      </c>
      <c r="M1161" t="n">
        <v>4</v>
      </c>
      <c r="N1161" t="n">
        <v>16.14</v>
      </c>
      <c r="O1161" t="n">
        <v>14268.39</v>
      </c>
      <c r="P1161" t="n">
        <v>39.85</v>
      </c>
      <c r="Q1161" t="n">
        <v>202.82</v>
      </c>
      <c r="R1161" t="n">
        <v>20.77</v>
      </c>
      <c r="S1161" t="n">
        <v>13.89</v>
      </c>
      <c r="T1161" t="n">
        <v>1752.39</v>
      </c>
      <c r="U1161" t="n">
        <v>0.67</v>
      </c>
      <c r="V1161" t="n">
        <v>0.75</v>
      </c>
      <c r="W1161" t="n">
        <v>0.65</v>
      </c>
      <c r="X1161" t="n">
        <v>0.1</v>
      </c>
      <c r="Y1161" t="n">
        <v>1</v>
      </c>
      <c r="Z1161" t="n">
        <v>10</v>
      </c>
    </row>
    <row r="1162">
      <c r="A1162" t="n">
        <v>21</v>
      </c>
      <c r="B1162" t="n">
        <v>50</v>
      </c>
      <c r="C1162" t="inlineStr">
        <is>
          <t xml:space="preserve">CONCLUIDO	</t>
        </is>
      </c>
      <c r="D1162" t="n">
        <v>13.6809</v>
      </c>
      <c r="E1162" t="n">
        <v>7.31</v>
      </c>
      <c r="F1162" t="n">
        <v>5.14</v>
      </c>
      <c r="G1162" t="n">
        <v>51.4</v>
      </c>
      <c r="H1162" t="n">
        <v>0.97</v>
      </c>
      <c r="I1162" t="n">
        <v>6</v>
      </c>
      <c r="J1162" t="n">
        <v>114.11</v>
      </c>
      <c r="K1162" t="n">
        <v>41.65</v>
      </c>
      <c r="L1162" t="n">
        <v>6.25</v>
      </c>
      <c r="M1162" t="n">
        <v>4</v>
      </c>
      <c r="N1162" t="n">
        <v>16.21</v>
      </c>
      <c r="O1162" t="n">
        <v>14307.99</v>
      </c>
      <c r="P1162" t="n">
        <v>39.51</v>
      </c>
      <c r="Q1162" t="n">
        <v>202.84</v>
      </c>
      <c r="R1162" t="n">
        <v>20.73</v>
      </c>
      <c r="S1162" t="n">
        <v>13.89</v>
      </c>
      <c r="T1162" t="n">
        <v>1733.92</v>
      </c>
      <c r="U1162" t="n">
        <v>0.67</v>
      </c>
      <c r="V1162" t="n">
        <v>0.75</v>
      </c>
      <c r="W1162" t="n">
        <v>0.65</v>
      </c>
      <c r="X1162" t="n">
        <v>0.1</v>
      </c>
      <c r="Y1162" t="n">
        <v>1</v>
      </c>
      <c r="Z1162" t="n">
        <v>10</v>
      </c>
    </row>
    <row r="1163">
      <c r="A1163" t="n">
        <v>22</v>
      </c>
      <c r="B1163" t="n">
        <v>50</v>
      </c>
      <c r="C1163" t="inlineStr">
        <is>
          <t xml:space="preserve">CONCLUIDO	</t>
        </is>
      </c>
      <c r="D1163" t="n">
        <v>13.6742</v>
      </c>
      <c r="E1163" t="n">
        <v>7.31</v>
      </c>
      <c r="F1163" t="n">
        <v>5.14</v>
      </c>
      <c r="G1163" t="n">
        <v>51.44</v>
      </c>
      <c r="H1163" t="n">
        <v>1</v>
      </c>
      <c r="I1163" t="n">
        <v>6</v>
      </c>
      <c r="J1163" t="n">
        <v>114.44</v>
      </c>
      <c r="K1163" t="n">
        <v>41.65</v>
      </c>
      <c r="L1163" t="n">
        <v>6.5</v>
      </c>
      <c r="M1163" t="n">
        <v>2</v>
      </c>
      <c r="N1163" t="n">
        <v>16.29</v>
      </c>
      <c r="O1163" t="n">
        <v>14347.62</v>
      </c>
      <c r="P1163" t="n">
        <v>39.43</v>
      </c>
      <c r="Q1163" t="n">
        <v>202.82</v>
      </c>
      <c r="R1163" t="n">
        <v>20.82</v>
      </c>
      <c r="S1163" t="n">
        <v>13.89</v>
      </c>
      <c r="T1163" t="n">
        <v>1781.94</v>
      </c>
      <c r="U1163" t="n">
        <v>0.67</v>
      </c>
      <c r="V1163" t="n">
        <v>0.75</v>
      </c>
      <c r="W1163" t="n">
        <v>0.65</v>
      </c>
      <c r="X1163" t="n">
        <v>0.11</v>
      </c>
      <c r="Y1163" t="n">
        <v>1</v>
      </c>
      <c r="Z1163" t="n">
        <v>10</v>
      </c>
    </row>
    <row r="1164">
      <c r="A1164" t="n">
        <v>23</v>
      </c>
      <c r="B1164" t="n">
        <v>50</v>
      </c>
      <c r="C1164" t="inlineStr">
        <is>
          <t xml:space="preserve">CONCLUIDO	</t>
        </is>
      </c>
      <c r="D1164" t="n">
        <v>13.6882</v>
      </c>
      <c r="E1164" t="n">
        <v>7.31</v>
      </c>
      <c r="F1164" t="n">
        <v>5.14</v>
      </c>
      <c r="G1164" t="n">
        <v>51.36</v>
      </c>
      <c r="H1164" t="n">
        <v>1.04</v>
      </c>
      <c r="I1164" t="n">
        <v>6</v>
      </c>
      <c r="J1164" t="n">
        <v>114.76</v>
      </c>
      <c r="K1164" t="n">
        <v>41.65</v>
      </c>
      <c r="L1164" t="n">
        <v>6.75</v>
      </c>
      <c r="M1164" t="n">
        <v>2</v>
      </c>
      <c r="N1164" t="n">
        <v>16.36</v>
      </c>
      <c r="O1164" t="n">
        <v>14387.27</v>
      </c>
      <c r="P1164" t="n">
        <v>39.03</v>
      </c>
      <c r="Q1164" t="n">
        <v>202.81</v>
      </c>
      <c r="R1164" t="n">
        <v>20.63</v>
      </c>
      <c r="S1164" t="n">
        <v>13.89</v>
      </c>
      <c r="T1164" t="n">
        <v>1683.36</v>
      </c>
      <c r="U1164" t="n">
        <v>0.67</v>
      </c>
      <c r="V1164" t="n">
        <v>0.75</v>
      </c>
      <c r="W1164" t="n">
        <v>0.65</v>
      </c>
      <c r="X1164" t="n">
        <v>0.1</v>
      </c>
      <c r="Y1164" t="n">
        <v>1</v>
      </c>
      <c r="Z1164" t="n">
        <v>10</v>
      </c>
    </row>
    <row r="1165">
      <c r="A1165" t="n">
        <v>24</v>
      </c>
      <c r="B1165" t="n">
        <v>50</v>
      </c>
      <c r="C1165" t="inlineStr">
        <is>
          <t xml:space="preserve">CONCLUIDO	</t>
        </is>
      </c>
      <c r="D1165" t="n">
        <v>13.6757</v>
      </c>
      <c r="E1165" t="n">
        <v>7.31</v>
      </c>
      <c r="F1165" t="n">
        <v>5.14</v>
      </c>
      <c r="G1165" t="n">
        <v>51.43</v>
      </c>
      <c r="H1165" t="n">
        <v>1.07</v>
      </c>
      <c r="I1165" t="n">
        <v>6</v>
      </c>
      <c r="J1165" t="n">
        <v>115.08</v>
      </c>
      <c r="K1165" t="n">
        <v>41.65</v>
      </c>
      <c r="L1165" t="n">
        <v>7</v>
      </c>
      <c r="M1165" t="n">
        <v>1</v>
      </c>
      <c r="N1165" t="n">
        <v>16.43</v>
      </c>
      <c r="O1165" t="n">
        <v>14426.96</v>
      </c>
      <c r="P1165" t="n">
        <v>38.97</v>
      </c>
      <c r="Q1165" t="n">
        <v>202.81</v>
      </c>
      <c r="R1165" t="n">
        <v>20.73</v>
      </c>
      <c r="S1165" t="n">
        <v>13.89</v>
      </c>
      <c r="T1165" t="n">
        <v>1737.16</v>
      </c>
      <c r="U1165" t="n">
        <v>0.67</v>
      </c>
      <c r="V1165" t="n">
        <v>0.75</v>
      </c>
      <c r="W1165" t="n">
        <v>0.65</v>
      </c>
      <c r="X1165" t="n">
        <v>0.1</v>
      </c>
      <c r="Y1165" t="n">
        <v>1</v>
      </c>
      <c r="Z1165" t="n">
        <v>10</v>
      </c>
    </row>
    <row r="1166">
      <c r="A1166" t="n">
        <v>25</v>
      </c>
      <c r="B1166" t="n">
        <v>50</v>
      </c>
      <c r="C1166" t="inlineStr">
        <is>
          <t xml:space="preserve">CONCLUIDO	</t>
        </is>
      </c>
      <c r="D1166" t="n">
        <v>13.6711</v>
      </c>
      <c r="E1166" t="n">
        <v>7.31</v>
      </c>
      <c r="F1166" t="n">
        <v>5.15</v>
      </c>
      <c r="G1166" t="n">
        <v>51.45</v>
      </c>
      <c r="H1166" t="n">
        <v>1.11</v>
      </c>
      <c r="I1166" t="n">
        <v>6</v>
      </c>
      <c r="J1166" t="n">
        <v>115.4</v>
      </c>
      <c r="K1166" t="n">
        <v>41.65</v>
      </c>
      <c r="L1166" t="n">
        <v>7.25</v>
      </c>
      <c r="M1166" t="n">
        <v>1</v>
      </c>
      <c r="N1166" t="n">
        <v>16.5</v>
      </c>
      <c r="O1166" t="n">
        <v>14466.67</v>
      </c>
      <c r="P1166" t="n">
        <v>38.83</v>
      </c>
      <c r="Q1166" t="n">
        <v>202.81</v>
      </c>
      <c r="R1166" t="n">
        <v>20.83</v>
      </c>
      <c r="S1166" t="n">
        <v>13.89</v>
      </c>
      <c r="T1166" t="n">
        <v>1786.34</v>
      </c>
      <c r="U1166" t="n">
        <v>0.67</v>
      </c>
      <c r="V1166" t="n">
        <v>0.75</v>
      </c>
      <c r="W1166" t="n">
        <v>0.65</v>
      </c>
      <c r="X1166" t="n">
        <v>0.11</v>
      </c>
      <c r="Y1166" t="n">
        <v>1</v>
      </c>
      <c r="Z1166" t="n">
        <v>10</v>
      </c>
    </row>
    <row r="1167">
      <c r="A1167" t="n">
        <v>26</v>
      </c>
      <c r="B1167" t="n">
        <v>50</v>
      </c>
      <c r="C1167" t="inlineStr">
        <is>
          <t xml:space="preserve">CONCLUIDO	</t>
        </is>
      </c>
      <c r="D1167" t="n">
        <v>13.6716</v>
      </c>
      <c r="E1167" t="n">
        <v>7.31</v>
      </c>
      <c r="F1167" t="n">
        <v>5.14</v>
      </c>
      <c r="G1167" t="n">
        <v>51.45</v>
      </c>
      <c r="H1167" t="n">
        <v>1.14</v>
      </c>
      <c r="I1167" t="n">
        <v>6</v>
      </c>
      <c r="J1167" t="n">
        <v>115.72</v>
      </c>
      <c r="K1167" t="n">
        <v>41.65</v>
      </c>
      <c r="L1167" t="n">
        <v>7.5</v>
      </c>
      <c r="M1167" t="n">
        <v>0</v>
      </c>
      <c r="N1167" t="n">
        <v>16.57</v>
      </c>
      <c r="O1167" t="n">
        <v>14506.4</v>
      </c>
      <c r="P1167" t="n">
        <v>38.76</v>
      </c>
      <c r="Q1167" t="n">
        <v>202.81</v>
      </c>
      <c r="R1167" t="n">
        <v>20.79</v>
      </c>
      <c r="S1167" t="n">
        <v>13.89</v>
      </c>
      <c r="T1167" t="n">
        <v>1762.86</v>
      </c>
      <c r="U1167" t="n">
        <v>0.67</v>
      </c>
      <c r="V1167" t="n">
        <v>0.75</v>
      </c>
      <c r="W1167" t="n">
        <v>0.65</v>
      </c>
      <c r="X1167" t="n">
        <v>0.11</v>
      </c>
      <c r="Y1167" t="n">
        <v>1</v>
      </c>
      <c r="Z1167" t="n">
        <v>10</v>
      </c>
    </row>
    <row r="1168">
      <c r="A1168" t="n">
        <v>0</v>
      </c>
      <c r="B1168" t="n">
        <v>25</v>
      </c>
      <c r="C1168" t="inlineStr">
        <is>
          <t xml:space="preserve">CONCLUIDO	</t>
        </is>
      </c>
      <c r="D1168" t="n">
        <v>12.9688</v>
      </c>
      <c r="E1168" t="n">
        <v>7.71</v>
      </c>
      <c r="F1168" t="n">
        <v>5.55</v>
      </c>
      <c r="G1168" t="n">
        <v>12.82</v>
      </c>
      <c r="H1168" t="n">
        <v>0.28</v>
      </c>
      <c r="I1168" t="n">
        <v>26</v>
      </c>
      <c r="J1168" t="n">
        <v>61.76</v>
      </c>
      <c r="K1168" t="n">
        <v>28.92</v>
      </c>
      <c r="L1168" t="n">
        <v>1</v>
      </c>
      <c r="M1168" t="n">
        <v>24</v>
      </c>
      <c r="N1168" t="n">
        <v>6.84</v>
      </c>
      <c r="O1168" t="n">
        <v>7851.41</v>
      </c>
      <c r="P1168" t="n">
        <v>33.94</v>
      </c>
      <c r="Q1168" t="n">
        <v>202.84</v>
      </c>
      <c r="R1168" t="n">
        <v>33.67</v>
      </c>
      <c r="S1168" t="n">
        <v>13.89</v>
      </c>
      <c r="T1168" t="n">
        <v>8104.84</v>
      </c>
      <c r="U1168" t="n">
        <v>0.41</v>
      </c>
      <c r="V1168" t="n">
        <v>0.7</v>
      </c>
      <c r="W1168" t="n">
        <v>0.68</v>
      </c>
      <c r="X1168" t="n">
        <v>0.52</v>
      </c>
      <c r="Y1168" t="n">
        <v>1</v>
      </c>
      <c r="Z1168" t="n">
        <v>10</v>
      </c>
    </row>
    <row r="1169">
      <c r="A1169" t="n">
        <v>1</v>
      </c>
      <c r="B1169" t="n">
        <v>25</v>
      </c>
      <c r="C1169" t="inlineStr">
        <is>
          <t xml:space="preserve">CONCLUIDO	</t>
        </is>
      </c>
      <c r="D1169" t="n">
        <v>13.367</v>
      </c>
      <c r="E1169" t="n">
        <v>7.48</v>
      </c>
      <c r="F1169" t="n">
        <v>5.41</v>
      </c>
      <c r="G1169" t="n">
        <v>16.22</v>
      </c>
      <c r="H1169" t="n">
        <v>0.35</v>
      </c>
      <c r="I1169" t="n">
        <v>20</v>
      </c>
      <c r="J1169" t="n">
        <v>62.05</v>
      </c>
      <c r="K1169" t="n">
        <v>28.92</v>
      </c>
      <c r="L1169" t="n">
        <v>1.25</v>
      </c>
      <c r="M1169" t="n">
        <v>18</v>
      </c>
      <c r="N1169" t="n">
        <v>6.88</v>
      </c>
      <c r="O1169" t="n">
        <v>7887.12</v>
      </c>
      <c r="P1169" t="n">
        <v>32.41</v>
      </c>
      <c r="Q1169" t="n">
        <v>202.85</v>
      </c>
      <c r="R1169" t="n">
        <v>29.17</v>
      </c>
      <c r="S1169" t="n">
        <v>13.89</v>
      </c>
      <c r="T1169" t="n">
        <v>5885.04</v>
      </c>
      <c r="U1169" t="n">
        <v>0.48</v>
      </c>
      <c r="V1169" t="n">
        <v>0.72</v>
      </c>
      <c r="W1169" t="n">
        <v>0.67</v>
      </c>
      <c r="X1169" t="n">
        <v>0.37</v>
      </c>
      <c r="Y1169" t="n">
        <v>1</v>
      </c>
      <c r="Z1169" t="n">
        <v>10</v>
      </c>
    </row>
    <row r="1170">
      <c r="A1170" t="n">
        <v>2</v>
      </c>
      <c r="B1170" t="n">
        <v>25</v>
      </c>
      <c r="C1170" t="inlineStr">
        <is>
          <t xml:space="preserve">CONCLUIDO	</t>
        </is>
      </c>
      <c r="D1170" t="n">
        <v>13.5947</v>
      </c>
      <c r="E1170" t="n">
        <v>7.36</v>
      </c>
      <c r="F1170" t="n">
        <v>5.34</v>
      </c>
      <c r="G1170" t="n">
        <v>20.02</v>
      </c>
      <c r="H1170" t="n">
        <v>0.42</v>
      </c>
      <c r="I1170" t="n">
        <v>16</v>
      </c>
      <c r="J1170" t="n">
        <v>62.34</v>
      </c>
      <c r="K1170" t="n">
        <v>28.92</v>
      </c>
      <c r="L1170" t="n">
        <v>1.5</v>
      </c>
      <c r="M1170" t="n">
        <v>14</v>
      </c>
      <c r="N1170" t="n">
        <v>6.92</v>
      </c>
      <c r="O1170" t="n">
        <v>7922.85</v>
      </c>
      <c r="P1170" t="n">
        <v>31.1</v>
      </c>
      <c r="Q1170" t="n">
        <v>202.85</v>
      </c>
      <c r="R1170" t="n">
        <v>26.89</v>
      </c>
      <c r="S1170" t="n">
        <v>13.89</v>
      </c>
      <c r="T1170" t="n">
        <v>4763.02</v>
      </c>
      <c r="U1170" t="n">
        <v>0.52</v>
      </c>
      <c r="V1170" t="n">
        <v>0.72</v>
      </c>
      <c r="W1170" t="n">
        <v>0.66</v>
      </c>
      <c r="X1170" t="n">
        <v>0.3</v>
      </c>
      <c r="Y1170" t="n">
        <v>1</v>
      </c>
      <c r="Z1170" t="n">
        <v>10</v>
      </c>
    </row>
    <row r="1171">
      <c r="A1171" t="n">
        <v>3</v>
      </c>
      <c r="B1171" t="n">
        <v>25</v>
      </c>
      <c r="C1171" t="inlineStr">
        <is>
          <t xml:space="preserve">CONCLUIDO	</t>
        </is>
      </c>
      <c r="D1171" t="n">
        <v>13.7295</v>
      </c>
      <c r="E1171" t="n">
        <v>7.28</v>
      </c>
      <c r="F1171" t="n">
        <v>5.29</v>
      </c>
      <c r="G1171" t="n">
        <v>22.69</v>
      </c>
      <c r="H1171" t="n">
        <v>0.49</v>
      </c>
      <c r="I1171" t="n">
        <v>14</v>
      </c>
      <c r="J1171" t="n">
        <v>62.63</v>
      </c>
      <c r="K1171" t="n">
        <v>28.92</v>
      </c>
      <c r="L1171" t="n">
        <v>1.75</v>
      </c>
      <c r="M1171" t="n">
        <v>12</v>
      </c>
      <c r="N1171" t="n">
        <v>6.96</v>
      </c>
      <c r="O1171" t="n">
        <v>7958.6</v>
      </c>
      <c r="P1171" t="n">
        <v>30.28</v>
      </c>
      <c r="Q1171" t="n">
        <v>202.81</v>
      </c>
      <c r="R1171" t="n">
        <v>25.72</v>
      </c>
      <c r="S1171" t="n">
        <v>13.89</v>
      </c>
      <c r="T1171" t="n">
        <v>4189</v>
      </c>
      <c r="U1171" t="n">
        <v>0.54</v>
      </c>
      <c r="V1171" t="n">
        <v>0.73</v>
      </c>
      <c r="W1171" t="n">
        <v>0.66</v>
      </c>
      <c r="X1171" t="n">
        <v>0.26</v>
      </c>
      <c r="Y1171" t="n">
        <v>1</v>
      </c>
      <c r="Z1171" t="n">
        <v>10</v>
      </c>
    </row>
    <row r="1172">
      <c r="A1172" t="n">
        <v>4</v>
      </c>
      <c r="B1172" t="n">
        <v>25</v>
      </c>
      <c r="C1172" t="inlineStr">
        <is>
          <t xml:space="preserve">CONCLUIDO	</t>
        </is>
      </c>
      <c r="D1172" t="n">
        <v>13.8509</v>
      </c>
      <c r="E1172" t="n">
        <v>7.22</v>
      </c>
      <c r="F1172" t="n">
        <v>5.26</v>
      </c>
      <c r="G1172" t="n">
        <v>26.29</v>
      </c>
      <c r="H1172" t="n">
        <v>0.55</v>
      </c>
      <c r="I1172" t="n">
        <v>12</v>
      </c>
      <c r="J1172" t="n">
        <v>62.92</v>
      </c>
      <c r="K1172" t="n">
        <v>28.92</v>
      </c>
      <c r="L1172" t="n">
        <v>2</v>
      </c>
      <c r="M1172" t="n">
        <v>10</v>
      </c>
      <c r="N1172" t="n">
        <v>7</v>
      </c>
      <c r="O1172" t="n">
        <v>7994.37</v>
      </c>
      <c r="P1172" t="n">
        <v>29.45</v>
      </c>
      <c r="Q1172" t="n">
        <v>202.81</v>
      </c>
      <c r="R1172" t="n">
        <v>24.49</v>
      </c>
      <c r="S1172" t="n">
        <v>13.89</v>
      </c>
      <c r="T1172" t="n">
        <v>3585.9</v>
      </c>
      <c r="U1172" t="n">
        <v>0.57</v>
      </c>
      <c r="V1172" t="n">
        <v>0.74</v>
      </c>
      <c r="W1172" t="n">
        <v>0.66</v>
      </c>
      <c r="X1172" t="n">
        <v>0.22</v>
      </c>
      <c r="Y1172" t="n">
        <v>1</v>
      </c>
      <c r="Z1172" t="n">
        <v>10</v>
      </c>
    </row>
    <row r="1173">
      <c r="A1173" t="n">
        <v>5</v>
      </c>
      <c r="B1173" t="n">
        <v>25</v>
      </c>
      <c r="C1173" t="inlineStr">
        <is>
          <t xml:space="preserve">CONCLUIDO	</t>
        </is>
      </c>
      <c r="D1173" t="n">
        <v>13.9779</v>
      </c>
      <c r="E1173" t="n">
        <v>7.15</v>
      </c>
      <c r="F1173" t="n">
        <v>5.22</v>
      </c>
      <c r="G1173" t="n">
        <v>31.32</v>
      </c>
      <c r="H1173" t="n">
        <v>0.62</v>
      </c>
      <c r="I1173" t="n">
        <v>10</v>
      </c>
      <c r="J1173" t="n">
        <v>63.21</v>
      </c>
      <c r="K1173" t="n">
        <v>28.92</v>
      </c>
      <c r="L1173" t="n">
        <v>2.25</v>
      </c>
      <c r="M1173" t="n">
        <v>7</v>
      </c>
      <c r="N1173" t="n">
        <v>7.04</v>
      </c>
      <c r="O1173" t="n">
        <v>8030.17</v>
      </c>
      <c r="P1173" t="n">
        <v>27.89</v>
      </c>
      <c r="Q1173" t="n">
        <v>202.81</v>
      </c>
      <c r="R1173" t="n">
        <v>23.09</v>
      </c>
      <c r="S1173" t="n">
        <v>13.89</v>
      </c>
      <c r="T1173" t="n">
        <v>2894.02</v>
      </c>
      <c r="U1173" t="n">
        <v>0.6</v>
      </c>
      <c r="V1173" t="n">
        <v>0.74</v>
      </c>
      <c r="W1173" t="n">
        <v>0.66</v>
      </c>
      <c r="X1173" t="n">
        <v>0.18</v>
      </c>
      <c r="Y1173" t="n">
        <v>1</v>
      </c>
      <c r="Z1173" t="n">
        <v>10</v>
      </c>
    </row>
    <row r="1174">
      <c r="A1174" t="n">
        <v>6</v>
      </c>
      <c r="B1174" t="n">
        <v>25</v>
      </c>
      <c r="C1174" t="inlineStr">
        <is>
          <t xml:space="preserve">CONCLUIDO	</t>
        </is>
      </c>
      <c r="D1174" t="n">
        <v>13.9719</v>
      </c>
      <c r="E1174" t="n">
        <v>7.16</v>
      </c>
      <c r="F1174" t="n">
        <v>5.22</v>
      </c>
      <c r="G1174" t="n">
        <v>31.33</v>
      </c>
      <c r="H1174" t="n">
        <v>0.6899999999999999</v>
      </c>
      <c r="I1174" t="n">
        <v>10</v>
      </c>
      <c r="J1174" t="n">
        <v>63.5</v>
      </c>
      <c r="K1174" t="n">
        <v>28.92</v>
      </c>
      <c r="L1174" t="n">
        <v>2.5</v>
      </c>
      <c r="M1174" t="n">
        <v>1</v>
      </c>
      <c r="N1174" t="n">
        <v>7.08</v>
      </c>
      <c r="O1174" t="n">
        <v>8065.98</v>
      </c>
      <c r="P1174" t="n">
        <v>27.92</v>
      </c>
      <c r="Q1174" t="n">
        <v>202.81</v>
      </c>
      <c r="R1174" t="n">
        <v>22.96</v>
      </c>
      <c r="S1174" t="n">
        <v>13.89</v>
      </c>
      <c r="T1174" t="n">
        <v>2831.42</v>
      </c>
      <c r="U1174" t="n">
        <v>0.6</v>
      </c>
      <c r="V1174" t="n">
        <v>0.74</v>
      </c>
      <c r="W1174" t="n">
        <v>0.67</v>
      </c>
      <c r="X1174" t="n">
        <v>0.18</v>
      </c>
      <c r="Y1174" t="n">
        <v>1</v>
      </c>
      <c r="Z1174" t="n">
        <v>10</v>
      </c>
    </row>
    <row r="1175">
      <c r="A1175" t="n">
        <v>7</v>
      </c>
      <c r="B1175" t="n">
        <v>25</v>
      </c>
      <c r="C1175" t="inlineStr">
        <is>
          <t xml:space="preserve">CONCLUIDO	</t>
        </is>
      </c>
      <c r="D1175" t="n">
        <v>13.9697</v>
      </c>
      <c r="E1175" t="n">
        <v>7.16</v>
      </c>
      <c r="F1175" t="n">
        <v>5.22</v>
      </c>
      <c r="G1175" t="n">
        <v>31.34</v>
      </c>
      <c r="H1175" t="n">
        <v>0.75</v>
      </c>
      <c r="I1175" t="n">
        <v>10</v>
      </c>
      <c r="J1175" t="n">
        <v>63.79</v>
      </c>
      <c r="K1175" t="n">
        <v>28.92</v>
      </c>
      <c r="L1175" t="n">
        <v>2.75</v>
      </c>
      <c r="M1175" t="n">
        <v>1</v>
      </c>
      <c r="N1175" t="n">
        <v>7.12</v>
      </c>
      <c r="O1175" t="n">
        <v>8101.81</v>
      </c>
      <c r="P1175" t="n">
        <v>27.89</v>
      </c>
      <c r="Q1175" t="n">
        <v>202.81</v>
      </c>
      <c r="R1175" t="n">
        <v>23.03</v>
      </c>
      <c r="S1175" t="n">
        <v>13.89</v>
      </c>
      <c r="T1175" t="n">
        <v>2865.94</v>
      </c>
      <c r="U1175" t="n">
        <v>0.6</v>
      </c>
      <c r="V1175" t="n">
        <v>0.74</v>
      </c>
      <c r="W1175" t="n">
        <v>0.66</v>
      </c>
      <c r="X1175" t="n">
        <v>0.19</v>
      </c>
      <c r="Y1175" t="n">
        <v>1</v>
      </c>
      <c r="Z1175" t="n">
        <v>10</v>
      </c>
    </row>
    <row r="1176">
      <c r="A1176" t="n">
        <v>8</v>
      </c>
      <c r="B1176" t="n">
        <v>25</v>
      </c>
      <c r="C1176" t="inlineStr">
        <is>
          <t xml:space="preserve">CONCLUIDO	</t>
        </is>
      </c>
      <c r="D1176" t="n">
        <v>13.9659</v>
      </c>
      <c r="E1176" t="n">
        <v>7.16</v>
      </c>
      <c r="F1176" t="n">
        <v>5.23</v>
      </c>
      <c r="G1176" t="n">
        <v>31.35</v>
      </c>
      <c r="H1176" t="n">
        <v>0.8100000000000001</v>
      </c>
      <c r="I1176" t="n">
        <v>10</v>
      </c>
      <c r="J1176" t="n">
        <v>64.08</v>
      </c>
      <c r="K1176" t="n">
        <v>28.92</v>
      </c>
      <c r="L1176" t="n">
        <v>3</v>
      </c>
      <c r="M1176" t="n">
        <v>0</v>
      </c>
      <c r="N1176" t="n">
        <v>7.16</v>
      </c>
      <c r="O1176" t="n">
        <v>8137.65</v>
      </c>
      <c r="P1176" t="n">
        <v>27.85</v>
      </c>
      <c r="Q1176" t="n">
        <v>202.81</v>
      </c>
      <c r="R1176" t="n">
        <v>23.06</v>
      </c>
      <c r="S1176" t="n">
        <v>13.89</v>
      </c>
      <c r="T1176" t="n">
        <v>2878.15</v>
      </c>
      <c r="U1176" t="n">
        <v>0.6</v>
      </c>
      <c r="V1176" t="n">
        <v>0.74</v>
      </c>
      <c r="W1176" t="n">
        <v>0.67</v>
      </c>
      <c r="X1176" t="n">
        <v>0.19</v>
      </c>
      <c r="Y1176" t="n">
        <v>1</v>
      </c>
      <c r="Z1176" t="n">
        <v>10</v>
      </c>
    </row>
    <row r="1177">
      <c r="A1177" t="n">
        <v>0</v>
      </c>
      <c r="B1177" t="n">
        <v>85</v>
      </c>
      <c r="C1177" t="inlineStr">
        <is>
          <t xml:space="preserve">CONCLUIDO	</t>
        </is>
      </c>
      <c r="D1177" t="n">
        <v>9.5334</v>
      </c>
      <c r="E1177" t="n">
        <v>10.49</v>
      </c>
      <c r="F1177" t="n">
        <v>6.19</v>
      </c>
      <c r="G1177" t="n">
        <v>6.51</v>
      </c>
      <c r="H1177" t="n">
        <v>0.11</v>
      </c>
      <c r="I1177" t="n">
        <v>57</v>
      </c>
      <c r="J1177" t="n">
        <v>167.88</v>
      </c>
      <c r="K1177" t="n">
        <v>51.39</v>
      </c>
      <c r="L1177" t="n">
        <v>1</v>
      </c>
      <c r="M1177" t="n">
        <v>55</v>
      </c>
      <c r="N1177" t="n">
        <v>30.49</v>
      </c>
      <c r="O1177" t="n">
        <v>20939.59</v>
      </c>
      <c r="P1177" t="n">
        <v>78.09</v>
      </c>
      <c r="Q1177" t="n">
        <v>202.9</v>
      </c>
      <c r="R1177" t="n">
        <v>53.56</v>
      </c>
      <c r="S1177" t="n">
        <v>13.89</v>
      </c>
      <c r="T1177" t="n">
        <v>17893.13</v>
      </c>
      <c r="U1177" t="n">
        <v>0.26</v>
      </c>
      <c r="V1177" t="n">
        <v>0.63</v>
      </c>
      <c r="W1177" t="n">
        <v>0.72</v>
      </c>
      <c r="X1177" t="n">
        <v>1.14</v>
      </c>
      <c r="Y1177" t="n">
        <v>1</v>
      </c>
      <c r="Z1177" t="n">
        <v>10</v>
      </c>
    </row>
    <row r="1178">
      <c r="A1178" t="n">
        <v>1</v>
      </c>
      <c r="B1178" t="n">
        <v>85</v>
      </c>
      <c r="C1178" t="inlineStr">
        <is>
          <t xml:space="preserve">CONCLUIDO	</t>
        </is>
      </c>
      <c r="D1178" t="n">
        <v>10.2241</v>
      </c>
      <c r="E1178" t="n">
        <v>9.779999999999999</v>
      </c>
      <c r="F1178" t="n">
        <v>5.92</v>
      </c>
      <c r="G1178" t="n">
        <v>8.07</v>
      </c>
      <c r="H1178" t="n">
        <v>0.13</v>
      </c>
      <c r="I1178" t="n">
        <v>44</v>
      </c>
      <c r="J1178" t="n">
        <v>168.25</v>
      </c>
      <c r="K1178" t="n">
        <v>51.39</v>
      </c>
      <c r="L1178" t="n">
        <v>1.25</v>
      </c>
      <c r="M1178" t="n">
        <v>42</v>
      </c>
      <c r="N1178" t="n">
        <v>30.6</v>
      </c>
      <c r="O1178" t="n">
        <v>20984.25</v>
      </c>
      <c r="P1178" t="n">
        <v>74.51000000000001</v>
      </c>
      <c r="Q1178" t="n">
        <v>202.85</v>
      </c>
      <c r="R1178" t="n">
        <v>45.13</v>
      </c>
      <c r="S1178" t="n">
        <v>13.89</v>
      </c>
      <c r="T1178" t="n">
        <v>13745.01</v>
      </c>
      <c r="U1178" t="n">
        <v>0.31</v>
      </c>
      <c r="V1178" t="n">
        <v>0.65</v>
      </c>
      <c r="W1178" t="n">
        <v>0.71</v>
      </c>
      <c r="X1178" t="n">
        <v>0.88</v>
      </c>
      <c r="Y1178" t="n">
        <v>1</v>
      </c>
      <c r="Z1178" t="n">
        <v>10</v>
      </c>
    </row>
    <row r="1179">
      <c r="A1179" t="n">
        <v>2</v>
      </c>
      <c r="B1179" t="n">
        <v>85</v>
      </c>
      <c r="C1179" t="inlineStr">
        <is>
          <t xml:space="preserve">CONCLUIDO	</t>
        </is>
      </c>
      <c r="D1179" t="n">
        <v>10.7114</v>
      </c>
      <c r="E1179" t="n">
        <v>9.34</v>
      </c>
      <c r="F1179" t="n">
        <v>5.74</v>
      </c>
      <c r="G1179" t="n">
        <v>9.57</v>
      </c>
      <c r="H1179" t="n">
        <v>0.16</v>
      </c>
      <c r="I1179" t="n">
        <v>36</v>
      </c>
      <c r="J1179" t="n">
        <v>168.61</v>
      </c>
      <c r="K1179" t="n">
        <v>51.39</v>
      </c>
      <c r="L1179" t="n">
        <v>1.5</v>
      </c>
      <c r="M1179" t="n">
        <v>34</v>
      </c>
      <c r="N1179" t="n">
        <v>30.71</v>
      </c>
      <c r="O1179" t="n">
        <v>21028.94</v>
      </c>
      <c r="P1179" t="n">
        <v>72.06999999999999</v>
      </c>
      <c r="Q1179" t="n">
        <v>202.86</v>
      </c>
      <c r="R1179" t="n">
        <v>39.38</v>
      </c>
      <c r="S1179" t="n">
        <v>13.89</v>
      </c>
      <c r="T1179" t="n">
        <v>10911.38</v>
      </c>
      <c r="U1179" t="n">
        <v>0.35</v>
      </c>
      <c r="V1179" t="n">
        <v>0.67</v>
      </c>
      <c r="W1179" t="n">
        <v>0.7</v>
      </c>
      <c r="X1179" t="n">
        <v>0.7</v>
      </c>
      <c r="Y1179" t="n">
        <v>1</v>
      </c>
      <c r="Z1179" t="n">
        <v>10</v>
      </c>
    </row>
    <row r="1180">
      <c r="A1180" t="n">
        <v>3</v>
      </c>
      <c r="B1180" t="n">
        <v>85</v>
      </c>
      <c r="C1180" t="inlineStr">
        <is>
          <t xml:space="preserve">CONCLUIDO	</t>
        </is>
      </c>
      <c r="D1180" t="n">
        <v>11.1067</v>
      </c>
      <c r="E1180" t="n">
        <v>9</v>
      </c>
      <c r="F1180" t="n">
        <v>5.61</v>
      </c>
      <c r="G1180" t="n">
        <v>11.23</v>
      </c>
      <c r="H1180" t="n">
        <v>0.18</v>
      </c>
      <c r="I1180" t="n">
        <v>30</v>
      </c>
      <c r="J1180" t="n">
        <v>168.97</v>
      </c>
      <c r="K1180" t="n">
        <v>51.39</v>
      </c>
      <c r="L1180" t="n">
        <v>1.75</v>
      </c>
      <c r="M1180" t="n">
        <v>28</v>
      </c>
      <c r="N1180" t="n">
        <v>30.83</v>
      </c>
      <c r="O1180" t="n">
        <v>21073.68</v>
      </c>
      <c r="P1180" t="n">
        <v>70.22</v>
      </c>
      <c r="Q1180" t="n">
        <v>202.84</v>
      </c>
      <c r="R1180" t="n">
        <v>35.4</v>
      </c>
      <c r="S1180" t="n">
        <v>13.89</v>
      </c>
      <c r="T1180" t="n">
        <v>8949.93</v>
      </c>
      <c r="U1180" t="n">
        <v>0.39</v>
      </c>
      <c r="V1180" t="n">
        <v>0.6899999999999999</v>
      </c>
      <c r="W1180" t="n">
        <v>0.6899999999999999</v>
      </c>
      <c r="X1180" t="n">
        <v>0.58</v>
      </c>
      <c r="Y1180" t="n">
        <v>1</v>
      </c>
      <c r="Z1180" t="n">
        <v>10</v>
      </c>
    </row>
    <row r="1181">
      <c r="A1181" t="n">
        <v>4</v>
      </c>
      <c r="B1181" t="n">
        <v>85</v>
      </c>
      <c r="C1181" t="inlineStr">
        <is>
          <t xml:space="preserve">CONCLUIDO	</t>
        </is>
      </c>
      <c r="D1181" t="n">
        <v>11.3683</v>
      </c>
      <c r="E1181" t="n">
        <v>8.800000000000001</v>
      </c>
      <c r="F1181" t="n">
        <v>5.54</v>
      </c>
      <c r="G1181" t="n">
        <v>12.79</v>
      </c>
      <c r="H1181" t="n">
        <v>0.21</v>
      </c>
      <c r="I1181" t="n">
        <v>26</v>
      </c>
      <c r="J1181" t="n">
        <v>169.33</v>
      </c>
      <c r="K1181" t="n">
        <v>51.39</v>
      </c>
      <c r="L1181" t="n">
        <v>2</v>
      </c>
      <c r="M1181" t="n">
        <v>24</v>
      </c>
      <c r="N1181" t="n">
        <v>30.94</v>
      </c>
      <c r="O1181" t="n">
        <v>21118.46</v>
      </c>
      <c r="P1181" t="n">
        <v>69.14</v>
      </c>
      <c r="Q1181" t="n">
        <v>202.82</v>
      </c>
      <c r="R1181" t="n">
        <v>33.37</v>
      </c>
      <c r="S1181" t="n">
        <v>13.89</v>
      </c>
      <c r="T1181" t="n">
        <v>7955.48</v>
      </c>
      <c r="U1181" t="n">
        <v>0.42</v>
      </c>
      <c r="V1181" t="n">
        <v>0.7</v>
      </c>
      <c r="W1181" t="n">
        <v>0.68</v>
      </c>
      <c r="X1181" t="n">
        <v>0.5</v>
      </c>
      <c r="Y1181" t="n">
        <v>1</v>
      </c>
      <c r="Z1181" t="n">
        <v>10</v>
      </c>
    </row>
    <row r="1182">
      <c r="A1182" t="n">
        <v>5</v>
      </c>
      <c r="B1182" t="n">
        <v>85</v>
      </c>
      <c r="C1182" t="inlineStr">
        <is>
          <t xml:space="preserve">CONCLUIDO	</t>
        </is>
      </c>
      <c r="D1182" t="n">
        <v>11.5655</v>
      </c>
      <c r="E1182" t="n">
        <v>8.65</v>
      </c>
      <c r="F1182" t="n">
        <v>5.49</v>
      </c>
      <c r="G1182" t="n">
        <v>14.33</v>
      </c>
      <c r="H1182" t="n">
        <v>0.24</v>
      </c>
      <c r="I1182" t="n">
        <v>23</v>
      </c>
      <c r="J1182" t="n">
        <v>169.7</v>
      </c>
      <c r="K1182" t="n">
        <v>51.39</v>
      </c>
      <c r="L1182" t="n">
        <v>2.25</v>
      </c>
      <c r="M1182" t="n">
        <v>21</v>
      </c>
      <c r="N1182" t="n">
        <v>31.05</v>
      </c>
      <c r="O1182" t="n">
        <v>21163.27</v>
      </c>
      <c r="P1182" t="n">
        <v>68.3</v>
      </c>
      <c r="Q1182" t="n">
        <v>202.82</v>
      </c>
      <c r="R1182" t="n">
        <v>31.86</v>
      </c>
      <c r="S1182" t="n">
        <v>13.89</v>
      </c>
      <c r="T1182" t="n">
        <v>7215.26</v>
      </c>
      <c r="U1182" t="n">
        <v>0.44</v>
      </c>
      <c r="V1182" t="n">
        <v>0.7</v>
      </c>
      <c r="W1182" t="n">
        <v>0.67</v>
      </c>
      <c r="X1182" t="n">
        <v>0.46</v>
      </c>
      <c r="Y1182" t="n">
        <v>1</v>
      </c>
      <c r="Z1182" t="n">
        <v>10</v>
      </c>
    </row>
    <row r="1183">
      <c r="A1183" t="n">
        <v>6</v>
      </c>
      <c r="B1183" t="n">
        <v>85</v>
      </c>
      <c r="C1183" t="inlineStr">
        <is>
          <t xml:space="preserve">CONCLUIDO	</t>
        </is>
      </c>
      <c r="D1183" t="n">
        <v>11.7317</v>
      </c>
      <c r="E1183" t="n">
        <v>8.52</v>
      </c>
      <c r="F1183" t="n">
        <v>5.44</v>
      </c>
      <c r="G1183" t="n">
        <v>15.54</v>
      </c>
      <c r="H1183" t="n">
        <v>0.26</v>
      </c>
      <c r="I1183" t="n">
        <v>21</v>
      </c>
      <c r="J1183" t="n">
        <v>170.06</v>
      </c>
      <c r="K1183" t="n">
        <v>51.39</v>
      </c>
      <c r="L1183" t="n">
        <v>2.5</v>
      </c>
      <c r="M1183" t="n">
        <v>19</v>
      </c>
      <c r="N1183" t="n">
        <v>31.17</v>
      </c>
      <c r="O1183" t="n">
        <v>21208.12</v>
      </c>
      <c r="P1183" t="n">
        <v>67.44</v>
      </c>
      <c r="Q1183" t="n">
        <v>202.85</v>
      </c>
      <c r="R1183" t="n">
        <v>30.12</v>
      </c>
      <c r="S1183" t="n">
        <v>13.89</v>
      </c>
      <c r="T1183" t="n">
        <v>6352.84</v>
      </c>
      <c r="U1183" t="n">
        <v>0.46</v>
      </c>
      <c r="V1183" t="n">
        <v>0.71</v>
      </c>
      <c r="W1183" t="n">
        <v>0.67</v>
      </c>
      <c r="X1183" t="n">
        <v>0.4</v>
      </c>
      <c r="Y1183" t="n">
        <v>1</v>
      </c>
      <c r="Z1183" t="n">
        <v>10</v>
      </c>
    </row>
    <row r="1184">
      <c r="A1184" t="n">
        <v>7</v>
      </c>
      <c r="B1184" t="n">
        <v>85</v>
      </c>
      <c r="C1184" t="inlineStr">
        <is>
          <t xml:space="preserve">CONCLUIDO	</t>
        </is>
      </c>
      <c r="D1184" t="n">
        <v>11.8675</v>
      </c>
      <c r="E1184" t="n">
        <v>8.43</v>
      </c>
      <c r="F1184" t="n">
        <v>5.41</v>
      </c>
      <c r="G1184" t="n">
        <v>17.08</v>
      </c>
      <c r="H1184" t="n">
        <v>0.29</v>
      </c>
      <c r="I1184" t="n">
        <v>19</v>
      </c>
      <c r="J1184" t="n">
        <v>170.42</v>
      </c>
      <c r="K1184" t="n">
        <v>51.39</v>
      </c>
      <c r="L1184" t="n">
        <v>2.75</v>
      </c>
      <c r="M1184" t="n">
        <v>17</v>
      </c>
      <c r="N1184" t="n">
        <v>31.28</v>
      </c>
      <c r="O1184" t="n">
        <v>21253.01</v>
      </c>
      <c r="P1184" t="n">
        <v>66.89</v>
      </c>
      <c r="Q1184" t="n">
        <v>202.82</v>
      </c>
      <c r="R1184" t="n">
        <v>29.14</v>
      </c>
      <c r="S1184" t="n">
        <v>13.89</v>
      </c>
      <c r="T1184" t="n">
        <v>5872.52</v>
      </c>
      <c r="U1184" t="n">
        <v>0.48</v>
      </c>
      <c r="V1184" t="n">
        <v>0.72</v>
      </c>
      <c r="W1184" t="n">
        <v>0.67</v>
      </c>
      <c r="X1184" t="n">
        <v>0.37</v>
      </c>
      <c r="Y1184" t="n">
        <v>1</v>
      </c>
      <c r="Z1184" t="n">
        <v>10</v>
      </c>
    </row>
    <row r="1185">
      <c r="A1185" t="n">
        <v>8</v>
      </c>
      <c r="B1185" t="n">
        <v>85</v>
      </c>
      <c r="C1185" t="inlineStr">
        <is>
          <t xml:space="preserve">CONCLUIDO	</t>
        </is>
      </c>
      <c r="D1185" t="n">
        <v>12.0462</v>
      </c>
      <c r="E1185" t="n">
        <v>8.300000000000001</v>
      </c>
      <c r="F1185" t="n">
        <v>5.35</v>
      </c>
      <c r="G1185" t="n">
        <v>18.89</v>
      </c>
      <c r="H1185" t="n">
        <v>0.31</v>
      </c>
      <c r="I1185" t="n">
        <v>17</v>
      </c>
      <c r="J1185" t="n">
        <v>170.79</v>
      </c>
      <c r="K1185" t="n">
        <v>51.39</v>
      </c>
      <c r="L1185" t="n">
        <v>3</v>
      </c>
      <c r="M1185" t="n">
        <v>15</v>
      </c>
      <c r="N1185" t="n">
        <v>31.4</v>
      </c>
      <c r="O1185" t="n">
        <v>21297.94</v>
      </c>
      <c r="P1185" t="n">
        <v>65.84999999999999</v>
      </c>
      <c r="Q1185" t="n">
        <v>202.83</v>
      </c>
      <c r="R1185" t="n">
        <v>27.42</v>
      </c>
      <c r="S1185" t="n">
        <v>13.89</v>
      </c>
      <c r="T1185" t="n">
        <v>5024.48</v>
      </c>
      <c r="U1185" t="n">
        <v>0.51</v>
      </c>
      <c r="V1185" t="n">
        <v>0.72</v>
      </c>
      <c r="W1185" t="n">
        <v>0.66</v>
      </c>
      <c r="X1185" t="n">
        <v>0.31</v>
      </c>
      <c r="Y1185" t="n">
        <v>1</v>
      </c>
      <c r="Z1185" t="n">
        <v>10</v>
      </c>
    </row>
    <row r="1186">
      <c r="A1186" t="n">
        <v>9</v>
      </c>
      <c r="B1186" t="n">
        <v>85</v>
      </c>
      <c r="C1186" t="inlineStr">
        <is>
          <t xml:space="preserve">CONCLUIDO	</t>
        </is>
      </c>
      <c r="D1186" t="n">
        <v>12.1147</v>
      </c>
      <c r="E1186" t="n">
        <v>8.25</v>
      </c>
      <c r="F1186" t="n">
        <v>5.34</v>
      </c>
      <c r="G1186" t="n">
        <v>20.02</v>
      </c>
      <c r="H1186" t="n">
        <v>0.34</v>
      </c>
      <c r="I1186" t="n">
        <v>16</v>
      </c>
      <c r="J1186" t="n">
        <v>171.15</v>
      </c>
      <c r="K1186" t="n">
        <v>51.39</v>
      </c>
      <c r="L1186" t="n">
        <v>3.25</v>
      </c>
      <c r="M1186" t="n">
        <v>14</v>
      </c>
      <c r="N1186" t="n">
        <v>31.51</v>
      </c>
      <c r="O1186" t="n">
        <v>21342.91</v>
      </c>
      <c r="P1186" t="n">
        <v>65.53</v>
      </c>
      <c r="Q1186" t="n">
        <v>202.81</v>
      </c>
      <c r="R1186" t="n">
        <v>27.08</v>
      </c>
      <c r="S1186" t="n">
        <v>13.89</v>
      </c>
      <c r="T1186" t="n">
        <v>4857.46</v>
      </c>
      <c r="U1186" t="n">
        <v>0.51</v>
      </c>
      <c r="V1186" t="n">
        <v>0.72</v>
      </c>
      <c r="W1186" t="n">
        <v>0.66</v>
      </c>
      <c r="X1186" t="n">
        <v>0.3</v>
      </c>
      <c r="Y1186" t="n">
        <v>1</v>
      </c>
      <c r="Z1186" t="n">
        <v>10</v>
      </c>
    </row>
    <row r="1187">
      <c r="A1187" t="n">
        <v>10</v>
      </c>
      <c r="B1187" t="n">
        <v>85</v>
      </c>
      <c r="C1187" t="inlineStr">
        <is>
          <t xml:space="preserve">CONCLUIDO	</t>
        </is>
      </c>
      <c r="D1187" t="n">
        <v>12.184</v>
      </c>
      <c r="E1187" t="n">
        <v>8.210000000000001</v>
      </c>
      <c r="F1187" t="n">
        <v>5.33</v>
      </c>
      <c r="G1187" t="n">
        <v>21.31</v>
      </c>
      <c r="H1187" t="n">
        <v>0.36</v>
      </c>
      <c r="I1187" t="n">
        <v>15</v>
      </c>
      <c r="J1187" t="n">
        <v>171.52</v>
      </c>
      <c r="K1187" t="n">
        <v>51.39</v>
      </c>
      <c r="L1187" t="n">
        <v>3.5</v>
      </c>
      <c r="M1187" t="n">
        <v>13</v>
      </c>
      <c r="N1187" t="n">
        <v>31.63</v>
      </c>
      <c r="O1187" t="n">
        <v>21387.92</v>
      </c>
      <c r="P1187" t="n">
        <v>65.15000000000001</v>
      </c>
      <c r="Q1187" t="n">
        <v>202.9</v>
      </c>
      <c r="R1187" t="n">
        <v>26.75</v>
      </c>
      <c r="S1187" t="n">
        <v>13.89</v>
      </c>
      <c r="T1187" t="n">
        <v>4698.65</v>
      </c>
      <c r="U1187" t="n">
        <v>0.52</v>
      </c>
      <c r="V1187" t="n">
        <v>0.73</v>
      </c>
      <c r="W1187" t="n">
        <v>0.66</v>
      </c>
      <c r="X1187" t="n">
        <v>0.29</v>
      </c>
      <c r="Y1187" t="n">
        <v>1</v>
      </c>
      <c r="Z1187" t="n">
        <v>10</v>
      </c>
    </row>
    <row r="1188">
      <c r="A1188" t="n">
        <v>11</v>
      </c>
      <c r="B1188" t="n">
        <v>85</v>
      </c>
      <c r="C1188" t="inlineStr">
        <is>
          <t xml:space="preserve">CONCLUIDO	</t>
        </is>
      </c>
      <c r="D1188" t="n">
        <v>12.2821</v>
      </c>
      <c r="E1188" t="n">
        <v>8.140000000000001</v>
      </c>
      <c r="F1188" t="n">
        <v>5.29</v>
      </c>
      <c r="G1188" t="n">
        <v>22.69</v>
      </c>
      <c r="H1188" t="n">
        <v>0.39</v>
      </c>
      <c r="I1188" t="n">
        <v>14</v>
      </c>
      <c r="J1188" t="n">
        <v>171.88</v>
      </c>
      <c r="K1188" t="n">
        <v>51.39</v>
      </c>
      <c r="L1188" t="n">
        <v>3.75</v>
      </c>
      <c r="M1188" t="n">
        <v>12</v>
      </c>
      <c r="N1188" t="n">
        <v>31.74</v>
      </c>
      <c r="O1188" t="n">
        <v>21432.96</v>
      </c>
      <c r="P1188" t="n">
        <v>64.59999999999999</v>
      </c>
      <c r="Q1188" t="n">
        <v>202.81</v>
      </c>
      <c r="R1188" t="n">
        <v>25.74</v>
      </c>
      <c r="S1188" t="n">
        <v>13.89</v>
      </c>
      <c r="T1188" t="n">
        <v>4198.65</v>
      </c>
      <c r="U1188" t="n">
        <v>0.54</v>
      </c>
      <c r="V1188" t="n">
        <v>0.73</v>
      </c>
      <c r="W1188" t="n">
        <v>0.66</v>
      </c>
      <c r="X1188" t="n">
        <v>0.26</v>
      </c>
      <c r="Y1188" t="n">
        <v>1</v>
      </c>
      <c r="Z1188" t="n">
        <v>10</v>
      </c>
    </row>
    <row r="1189">
      <c r="A1189" t="n">
        <v>12</v>
      </c>
      <c r="B1189" t="n">
        <v>85</v>
      </c>
      <c r="C1189" t="inlineStr">
        <is>
          <t xml:space="preserve">CONCLUIDO	</t>
        </is>
      </c>
      <c r="D1189" t="n">
        <v>12.3648</v>
      </c>
      <c r="E1189" t="n">
        <v>8.09</v>
      </c>
      <c r="F1189" t="n">
        <v>5.27</v>
      </c>
      <c r="G1189" t="n">
        <v>24.34</v>
      </c>
      <c r="H1189" t="n">
        <v>0.41</v>
      </c>
      <c r="I1189" t="n">
        <v>13</v>
      </c>
      <c r="J1189" t="n">
        <v>172.25</v>
      </c>
      <c r="K1189" t="n">
        <v>51.39</v>
      </c>
      <c r="L1189" t="n">
        <v>4</v>
      </c>
      <c r="M1189" t="n">
        <v>11</v>
      </c>
      <c r="N1189" t="n">
        <v>31.86</v>
      </c>
      <c r="O1189" t="n">
        <v>21478.05</v>
      </c>
      <c r="P1189" t="n">
        <v>64.2</v>
      </c>
      <c r="Q1189" t="n">
        <v>202.83</v>
      </c>
      <c r="R1189" t="n">
        <v>24.86</v>
      </c>
      <c r="S1189" t="n">
        <v>13.89</v>
      </c>
      <c r="T1189" t="n">
        <v>3763.42</v>
      </c>
      <c r="U1189" t="n">
        <v>0.5600000000000001</v>
      </c>
      <c r="V1189" t="n">
        <v>0.73</v>
      </c>
      <c r="W1189" t="n">
        <v>0.66</v>
      </c>
      <c r="X1189" t="n">
        <v>0.24</v>
      </c>
      <c r="Y1189" t="n">
        <v>1</v>
      </c>
      <c r="Z1189" t="n">
        <v>10</v>
      </c>
    </row>
    <row r="1190">
      <c r="A1190" t="n">
        <v>13</v>
      </c>
      <c r="B1190" t="n">
        <v>85</v>
      </c>
      <c r="C1190" t="inlineStr">
        <is>
          <t xml:space="preserve">CONCLUIDO	</t>
        </is>
      </c>
      <c r="D1190" t="n">
        <v>12.4361</v>
      </c>
      <c r="E1190" t="n">
        <v>8.039999999999999</v>
      </c>
      <c r="F1190" t="n">
        <v>5.26</v>
      </c>
      <c r="G1190" t="n">
        <v>26.31</v>
      </c>
      <c r="H1190" t="n">
        <v>0.44</v>
      </c>
      <c r="I1190" t="n">
        <v>12</v>
      </c>
      <c r="J1190" t="n">
        <v>172.61</v>
      </c>
      <c r="K1190" t="n">
        <v>51.39</v>
      </c>
      <c r="L1190" t="n">
        <v>4.25</v>
      </c>
      <c r="M1190" t="n">
        <v>10</v>
      </c>
      <c r="N1190" t="n">
        <v>31.97</v>
      </c>
      <c r="O1190" t="n">
        <v>21523.17</v>
      </c>
      <c r="P1190" t="n">
        <v>63.94</v>
      </c>
      <c r="Q1190" t="n">
        <v>202.83</v>
      </c>
      <c r="R1190" t="n">
        <v>24.66</v>
      </c>
      <c r="S1190" t="n">
        <v>13.89</v>
      </c>
      <c r="T1190" t="n">
        <v>3671.85</v>
      </c>
      <c r="U1190" t="n">
        <v>0.5600000000000001</v>
      </c>
      <c r="V1190" t="n">
        <v>0.74</v>
      </c>
      <c r="W1190" t="n">
        <v>0.65</v>
      </c>
      <c r="X1190" t="n">
        <v>0.22</v>
      </c>
      <c r="Y1190" t="n">
        <v>1</v>
      </c>
      <c r="Z1190" t="n">
        <v>10</v>
      </c>
    </row>
    <row r="1191">
      <c r="A1191" t="n">
        <v>14</v>
      </c>
      <c r="B1191" t="n">
        <v>85</v>
      </c>
      <c r="C1191" t="inlineStr">
        <is>
          <t xml:space="preserve">CONCLUIDO	</t>
        </is>
      </c>
      <c r="D1191" t="n">
        <v>12.4266</v>
      </c>
      <c r="E1191" t="n">
        <v>8.050000000000001</v>
      </c>
      <c r="F1191" t="n">
        <v>5.27</v>
      </c>
      <c r="G1191" t="n">
        <v>26.34</v>
      </c>
      <c r="H1191" t="n">
        <v>0.46</v>
      </c>
      <c r="I1191" t="n">
        <v>12</v>
      </c>
      <c r="J1191" t="n">
        <v>172.98</v>
      </c>
      <c r="K1191" t="n">
        <v>51.39</v>
      </c>
      <c r="L1191" t="n">
        <v>4.5</v>
      </c>
      <c r="M1191" t="n">
        <v>10</v>
      </c>
      <c r="N1191" t="n">
        <v>32.09</v>
      </c>
      <c r="O1191" t="n">
        <v>21568.34</v>
      </c>
      <c r="P1191" t="n">
        <v>63.63</v>
      </c>
      <c r="Q1191" t="n">
        <v>202.82</v>
      </c>
      <c r="R1191" t="n">
        <v>24.78</v>
      </c>
      <c r="S1191" t="n">
        <v>13.89</v>
      </c>
      <c r="T1191" t="n">
        <v>3731.95</v>
      </c>
      <c r="U1191" t="n">
        <v>0.5600000000000001</v>
      </c>
      <c r="V1191" t="n">
        <v>0.73</v>
      </c>
      <c r="W1191" t="n">
        <v>0.66</v>
      </c>
      <c r="X1191" t="n">
        <v>0.23</v>
      </c>
      <c r="Y1191" t="n">
        <v>1</v>
      </c>
      <c r="Z1191" t="n">
        <v>10</v>
      </c>
    </row>
    <row r="1192">
      <c r="A1192" t="n">
        <v>15</v>
      </c>
      <c r="B1192" t="n">
        <v>85</v>
      </c>
      <c r="C1192" t="inlineStr">
        <is>
          <t xml:space="preserve">CONCLUIDO	</t>
        </is>
      </c>
      <c r="D1192" t="n">
        <v>12.5309</v>
      </c>
      <c r="E1192" t="n">
        <v>7.98</v>
      </c>
      <c r="F1192" t="n">
        <v>5.24</v>
      </c>
      <c r="G1192" t="n">
        <v>28.55</v>
      </c>
      <c r="H1192" t="n">
        <v>0.49</v>
      </c>
      <c r="I1192" t="n">
        <v>11</v>
      </c>
      <c r="J1192" t="n">
        <v>173.35</v>
      </c>
      <c r="K1192" t="n">
        <v>51.39</v>
      </c>
      <c r="L1192" t="n">
        <v>4.75</v>
      </c>
      <c r="M1192" t="n">
        <v>9</v>
      </c>
      <c r="N1192" t="n">
        <v>32.2</v>
      </c>
      <c r="O1192" t="n">
        <v>21613.54</v>
      </c>
      <c r="P1192" t="n">
        <v>62.93</v>
      </c>
      <c r="Q1192" t="n">
        <v>202.86</v>
      </c>
      <c r="R1192" t="n">
        <v>23.72</v>
      </c>
      <c r="S1192" t="n">
        <v>13.89</v>
      </c>
      <c r="T1192" t="n">
        <v>3205.99</v>
      </c>
      <c r="U1192" t="n">
        <v>0.59</v>
      </c>
      <c r="V1192" t="n">
        <v>0.74</v>
      </c>
      <c r="W1192" t="n">
        <v>0.66</v>
      </c>
      <c r="X1192" t="n">
        <v>0.2</v>
      </c>
      <c r="Y1192" t="n">
        <v>1</v>
      </c>
      <c r="Z1192" t="n">
        <v>10</v>
      </c>
    </row>
    <row r="1193">
      <c r="A1193" t="n">
        <v>16</v>
      </c>
      <c r="B1193" t="n">
        <v>85</v>
      </c>
      <c r="C1193" t="inlineStr">
        <is>
          <t xml:space="preserve">CONCLUIDO	</t>
        </is>
      </c>
      <c r="D1193" t="n">
        <v>12.6059</v>
      </c>
      <c r="E1193" t="n">
        <v>7.93</v>
      </c>
      <c r="F1193" t="n">
        <v>5.22</v>
      </c>
      <c r="G1193" t="n">
        <v>31.33</v>
      </c>
      <c r="H1193" t="n">
        <v>0.51</v>
      </c>
      <c r="I1193" t="n">
        <v>10</v>
      </c>
      <c r="J1193" t="n">
        <v>173.71</v>
      </c>
      <c r="K1193" t="n">
        <v>51.39</v>
      </c>
      <c r="L1193" t="n">
        <v>5</v>
      </c>
      <c r="M1193" t="n">
        <v>8</v>
      </c>
      <c r="N1193" t="n">
        <v>32.32</v>
      </c>
      <c r="O1193" t="n">
        <v>21658.78</v>
      </c>
      <c r="P1193" t="n">
        <v>62.5</v>
      </c>
      <c r="Q1193" t="n">
        <v>202.82</v>
      </c>
      <c r="R1193" t="n">
        <v>23.27</v>
      </c>
      <c r="S1193" t="n">
        <v>13.89</v>
      </c>
      <c r="T1193" t="n">
        <v>2986.86</v>
      </c>
      <c r="U1193" t="n">
        <v>0.6</v>
      </c>
      <c r="V1193" t="n">
        <v>0.74</v>
      </c>
      <c r="W1193" t="n">
        <v>0.66</v>
      </c>
      <c r="X1193" t="n">
        <v>0.18</v>
      </c>
      <c r="Y1193" t="n">
        <v>1</v>
      </c>
      <c r="Z1193" t="n">
        <v>10</v>
      </c>
    </row>
    <row r="1194">
      <c r="A1194" t="n">
        <v>17</v>
      </c>
      <c r="B1194" t="n">
        <v>85</v>
      </c>
      <c r="C1194" t="inlineStr">
        <is>
          <t xml:space="preserve">CONCLUIDO	</t>
        </is>
      </c>
      <c r="D1194" t="n">
        <v>12.6227</v>
      </c>
      <c r="E1194" t="n">
        <v>7.92</v>
      </c>
      <c r="F1194" t="n">
        <v>5.21</v>
      </c>
      <c r="G1194" t="n">
        <v>31.27</v>
      </c>
      <c r="H1194" t="n">
        <v>0.53</v>
      </c>
      <c r="I1194" t="n">
        <v>10</v>
      </c>
      <c r="J1194" t="n">
        <v>174.08</v>
      </c>
      <c r="K1194" t="n">
        <v>51.39</v>
      </c>
      <c r="L1194" t="n">
        <v>5.25</v>
      </c>
      <c r="M1194" t="n">
        <v>8</v>
      </c>
      <c r="N1194" t="n">
        <v>32.44</v>
      </c>
      <c r="O1194" t="n">
        <v>21704.07</v>
      </c>
      <c r="P1194" t="n">
        <v>62.37</v>
      </c>
      <c r="Q1194" t="n">
        <v>202.81</v>
      </c>
      <c r="R1194" t="n">
        <v>23.06</v>
      </c>
      <c r="S1194" t="n">
        <v>13.89</v>
      </c>
      <c r="T1194" t="n">
        <v>2881.18</v>
      </c>
      <c r="U1194" t="n">
        <v>0.6</v>
      </c>
      <c r="V1194" t="n">
        <v>0.74</v>
      </c>
      <c r="W1194" t="n">
        <v>0.65</v>
      </c>
      <c r="X1194" t="n">
        <v>0.17</v>
      </c>
      <c r="Y1194" t="n">
        <v>1</v>
      </c>
      <c r="Z1194" t="n">
        <v>10</v>
      </c>
    </row>
    <row r="1195">
      <c r="A1195" t="n">
        <v>18</v>
      </c>
      <c r="B1195" t="n">
        <v>85</v>
      </c>
      <c r="C1195" t="inlineStr">
        <is>
          <t xml:space="preserve">CONCLUIDO	</t>
        </is>
      </c>
      <c r="D1195" t="n">
        <v>12.6046</v>
      </c>
      <c r="E1195" t="n">
        <v>7.93</v>
      </c>
      <c r="F1195" t="n">
        <v>5.22</v>
      </c>
      <c r="G1195" t="n">
        <v>31.33</v>
      </c>
      <c r="H1195" t="n">
        <v>0.5600000000000001</v>
      </c>
      <c r="I1195" t="n">
        <v>10</v>
      </c>
      <c r="J1195" t="n">
        <v>174.45</v>
      </c>
      <c r="K1195" t="n">
        <v>51.39</v>
      </c>
      <c r="L1195" t="n">
        <v>5.5</v>
      </c>
      <c r="M1195" t="n">
        <v>8</v>
      </c>
      <c r="N1195" t="n">
        <v>32.56</v>
      </c>
      <c r="O1195" t="n">
        <v>21749.39</v>
      </c>
      <c r="P1195" t="n">
        <v>62.17</v>
      </c>
      <c r="Q1195" t="n">
        <v>202.82</v>
      </c>
      <c r="R1195" t="n">
        <v>23.34</v>
      </c>
      <c r="S1195" t="n">
        <v>13.89</v>
      </c>
      <c r="T1195" t="n">
        <v>3017.69</v>
      </c>
      <c r="U1195" t="n">
        <v>0.6</v>
      </c>
      <c r="V1195" t="n">
        <v>0.74</v>
      </c>
      <c r="W1195" t="n">
        <v>0.65</v>
      </c>
      <c r="X1195" t="n">
        <v>0.18</v>
      </c>
      <c r="Y1195" t="n">
        <v>1</v>
      </c>
      <c r="Z1195" t="n">
        <v>10</v>
      </c>
    </row>
    <row r="1196">
      <c r="A1196" t="n">
        <v>19</v>
      </c>
      <c r="B1196" t="n">
        <v>85</v>
      </c>
      <c r="C1196" t="inlineStr">
        <is>
          <t xml:space="preserve">CONCLUIDO	</t>
        </is>
      </c>
      <c r="D1196" t="n">
        <v>12.7038</v>
      </c>
      <c r="E1196" t="n">
        <v>7.87</v>
      </c>
      <c r="F1196" t="n">
        <v>5.19</v>
      </c>
      <c r="G1196" t="n">
        <v>34.63</v>
      </c>
      <c r="H1196" t="n">
        <v>0.58</v>
      </c>
      <c r="I1196" t="n">
        <v>9</v>
      </c>
      <c r="J1196" t="n">
        <v>174.82</v>
      </c>
      <c r="K1196" t="n">
        <v>51.39</v>
      </c>
      <c r="L1196" t="n">
        <v>5.75</v>
      </c>
      <c r="M1196" t="n">
        <v>7</v>
      </c>
      <c r="N1196" t="n">
        <v>32.67</v>
      </c>
      <c r="O1196" t="n">
        <v>21794.75</v>
      </c>
      <c r="P1196" t="n">
        <v>61.62</v>
      </c>
      <c r="Q1196" t="n">
        <v>202.81</v>
      </c>
      <c r="R1196" t="n">
        <v>22.52</v>
      </c>
      <c r="S1196" t="n">
        <v>13.89</v>
      </c>
      <c r="T1196" t="n">
        <v>2614.9</v>
      </c>
      <c r="U1196" t="n">
        <v>0.62</v>
      </c>
      <c r="V1196" t="n">
        <v>0.74</v>
      </c>
      <c r="W1196" t="n">
        <v>0.65</v>
      </c>
      <c r="X1196" t="n">
        <v>0.16</v>
      </c>
      <c r="Y1196" t="n">
        <v>1</v>
      </c>
      <c r="Z1196" t="n">
        <v>10</v>
      </c>
    </row>
    <row r="1197">
      <c r="A1197" t="n">
        <v>20</v>
      </c>
      <c r="B1197" t="n">
        <v>85</v>
      </c>
      <c r="C1197" t="inlineStr">
        <is>
          <t xml:space="preserve">CONCLUIDO	</t>
        </is>
      </c>
      <c r="D1197" t="n">
        <v>12.6913</v>
      </c>
      <c r="E1197" t="n">
        <v>7.88</v>
      </c>
      <c r="F1197" t="n">
        <v>5.2</v>
      </c>
      <c r="G1197" t="n">
        <v>34.68</v>
      </c>
      <c r="H1197" t="n">
        <v>0.61</v>
      </c>
      <c r="I1197" t="n">
        <v>9</v>
      </c>
      <c r="J1197" t="n">
        <v>175.18</v>
      </c>
      <c r="K1197" t="n">
        <v>51.39</v>
      </c>
      <c r="L1197" t="n">
        <v>6</v>
      </c>
      <c r="M1197" t="n">
        <v>7</v>
      </c>
      <c r="N1197" t="n">
        <v>32.79</v>
      </c>
      <c r="O1197" t="n">
        <v>21840.16</v>
      </c>
      <c r="P1197" t="n">
        <v>61.41</v>
      </c>
      <c r="Q1197" t="n">
        <v>202.83</v>
      </c>
      <c r="R1197" t="n">
        <v>22.62</v>
      </c>
      <c r="S1197" t="n">
        <v>13.89</v>
      </c>
      <c r="T1197" t="n">
        <v>2666.74</v>
      </c>
      <c r="U1197" t="n">
        <v>0.61</v>
      </c>
      <c r="V1197" t="n">
        <v>0.74</v>
      </c>
      <c r="W1197" t="n">
        <v>0.65</v>
      </c>
      <c r="X1197" t="n">
        <v>0.16</v>
      </c>
      <c r="Y1197" t="n">
        <v>1</v>
      </c>
      <c r="Z1197" t="n">
        <v>10</v>
      </c>
    </row>
    <row r="1198">
      <c r="A1198" t="n">
        <v>21</v>
      </c>
      <c r="B1198" t="n">
        <v>85</v>
      </c>
      <c r="C1198" t="inlineStr">
        <is>
          <t xml:space="preserve">CONCLUIDO	</t>
        </is>
      </c>
      <c r="D1198" t="n">
        <v>12.7773</v>
      </c>
      <c r="E1198" t="n">
        <v>7.83</v>
      </c>
      <c r="F1198" t="n">
        <v>5.18</v>
      </c>
      <c r="G1198" t="n">
        <v>38.87</v>
      </c>
      <c r="H1198" t="n">
        <v>0.63</v>
      </c>
      <c r="I1198" t="n">
        <v>8</v>
      </c>
      <c r="J1198" t="n">
        <v>175.55</v>
      </c>
      <c r="K1198" t="n">
        <v>51.39</v>
      </c>
      <c r="L1198" t="n">
        <v>6.25</v>
      </c>
      <c r="M1198" t="n">
        <v>6</v>
      </c>
      <c r="N1198" t="n">
        <v>32.91</v>
      </c>
      <c r="O1198" t="n">
        <v>21885.6</v>
      </c>
      <c r="P1198" t="n">
        <v>60.91</v>
      </c>
      <c r="Q1198" t="n">
        <v>202.81</v>
      </c>
      <c r="R1198" t="n">
        <v>22.19</v>
      </c>
      <c r="S1198" t="n">
        <v>13.89</v>
      </c>
      <c r="T1198" t="n">
        <v>2454.54</v>
      </c>
      <c r="U1198" t="n">
        <v>0.63</v>
      </c>
      <c r="V1198" t="n">
        <v>0.75</v>
      </c>
      <c r="W1198" t="n">
        <v>0.65</v>
      </c>
      <c r="X1198" t="n">
        <v>0.14</v>
      </c>
      <c r="Y1198" t="n">
        <v>1</v>
      </c>
      <c r="Z1198" t="n">
        <v>10</v>
      </c>
    </row>
    <row r="1199">
      <c r="A1199" t="n">
        <v>22</v>
      </c>
      <c r="B1199" t="n">
        <v>85</v>
      </c>
      <c r="C1199" t="inlineStr">
        <is>
          <t xml:space="preserve">CONCLUIDO	</t>
        </is>
      </c>
      <c r="D1199" t="n">
        <v>12.7705</v>
      </c>
      <c r="E1199" t="n">
        <v>7.83</v>
      </c>
      <c r="F1199" t="n">
        <v>5.19</v>
      </c>
      <c r="G1199" t="n">
        <v>38.9</v>
      </c>
      <c r="H1199" t="n">
        <v>0.66</v>
      </c>
      <c r="I1199" t="n">
        <v>8</v>
      </c>
      <c r="J1199" t="n">
        <v>175.92</v>
      </c>
      <c r="K1199" t="n">
        <v>51.39</v>
      </c>
      <c r="L1199" t="n">
        <v>6.5</v>
      </c>
      <c r="M1199" t="n">
        <v>6</v>
      </c>
      <c r="N1199" t="n">
        <v>33.03</v>
      </c>
      <c r="O1199" t="n">
        <v>21931.08</v>
      </c>
      <c r="P1199" t="n">
        <v>61.02</v>
      </c>
      <c r="Q1199" t="n">
        <v>202.83</v>
      </c>
      <c r="R1199" t="n">
        <v>22.24</v>
      </c>
      <c r="S1199" t="n">
        <v>13.89</v>
      </c>
      <c r="T1199" t="n">
        <v>2479.27</v>
      </c>
      <c r="U1199" t="n">
        <v>0.62</v>
      </c>
      <c r="V1199" t="n">
        <v>0.75</v>
      </c>
      <c r="W1199" t="n">
        <v>0.65</v>
      </c>
      <c r="X1199" t="n">
        <v>0.15</v>
      </c>
      <c r="Y1199" t="n">
        <v>1</v>
      </c>
      <c r="Z1199" t="n">
        <v>10</v>
      </c>
    </row>
    <row r="1200">
      <c r="A1200" t="n">
        <v>23</v>
      </c>
      <c r="B1200" t="n">
        <v>85</v>
      </c>
      <c r="C1200" t="inlineStr">
        <is>
          <t xml:space="preserve">CONCLUIDO	</t>
        </is>
      </c>
      <c r="D1200" t="n">
        <v>12.7805</v>
      </c>
      <c r="E1200" t="n">
        <v>7.82</v>
      </c>
      <c r="F1200" t="n">
        <v>5.18</v>
      </c>
      <c r="G1200" t="n">
        <v>38.86</v>
      </c>
      <c r="H1200" t="n">
        <v>0.68</v>
      </c>
      <c r="I1200" t="n">
        <v>8</v>
      </c>
      <c r="J1200" t="n">
        <v>176.29</v>
      </c>
      <c r="K1200" t="n">
        <v>51.39</v>
      </c>
      <c r="L1200" t="n">
        <v>6.75</v>
      </c>
      <c r="M1200" t="n">
        <v>6</v>
      </c>
      <c r="N1200" t="n">
        <v>33.15</v>
      </c>
      <c r="O1200" t="n">
        <v>21976.61</v>
      </c>
      <c r="P1200" t="n">
        <v>60.57</v>
      </c>
      <c r="Q1200" t="n">
        <v>202.81</v>
      </c>
      <c r="R1200" t="n">
        <v>21.97</v>
      </c>
      <c r="S1200" t="n">
        <v>13.89</v>
      </c>
      <c r="T1200" t="n">
        <v>2347.12</v>
      </c>
      <c r="U1200" t="n">
        <v>0.63</v>
      </c>
      <c r="V1200" t="n">
        <v>0.75</v>
      </c>
      <c r="W1200" t="n">
        <v>0.65</v>
      </c>
      <c r="X1200" t="n">
        <v>0.14</v>
      </c>
      <c r="Y1200" t="n">
        <v>1</v>
      </c>
      <c r="Z1200" t="n">
        <v>10</v>
      </c>
    </row>
    <row r="1201">
      <c r="A1201" t="n">
        <v>24</v>
      </c>
      <c r="B1201" t="n">
        <v>85</v>
      </c>
      <c r="C1201" t="inlineStr">
        <is>
          <t xml:space="preserve">CONCLUIDO	</t>
        </is>
      </c>
      <c r="D1201" t="n">
        <v>12.7914</v>
      </c>
      <c r="E1201" t="n">
        <v>7.82</v>
      </c>
      <c r="F1201" t="n">
        <v>5.17</v>
      </c>
      <c r="G1201" t="n">
        <v>38.81</v>
      </c>
      <c r="H1201" t="n">
        <v>0.7</v>
      </c>
      <c r="I1201" t="n">
        <v>8</v>
      </c>
      <c r="J1201" t="n">
        <v>176.66</v>
      </c>
      <c r="K1201" t="n">
        <v>51.39</v>
      </c>
      <c r="L1201" t="n">
        <v>7</v>
      </c>
      <c r="M1201" t="n">
        <v>6</v>
      </c>
      <c r="N1201" t="n">
        <v>33.27</v>
      </c>
      <c r="O1201" t="n">
        <v>22022.17</v>
      </c>
      <c r="P1201" t="n">
        <v>60.19</v>
      </c>
      <c r="Q1201" t="n">
        <v>202.82</v>
      </c>
      <c r="R1201" t="n">
        <v>21.81</v>
      </c>
      <c r="S1201" t="n">
        <v>13.89</v>
      </c>
      <c r="T1201" t="n">
        <v>2264.1</v>
      </c>
      <c r="U1201" t="n">
        <v>0.64</v>
      </c>
      <c r="V1201" t="n">
        <v>0.75</v>
      </c>
      <c r="W1201" t="n">
        <v>0.65</v>
      </c>
      <c r="X1201" t="n">
        <v>0.14</v>
      </c>
      <c r="Y1201" t="n">
        <v>1</v>
      </c>
      <c r="Z1201" t="n">
        <v>10</v>
      </c>
    </row>
    <row r="1202">
      <c r="A1202" t="n">
        <v>25</v>
      </c>
      <c r="B1202" t="n">
        <v>85</v>
      </c>
      <c r="C1202" t="inlineStr">
        <is>
          <t xml:space="preserve">CONCLUIDO	</t>
        </is>
      </c>
      <c r="D1202" t="n">
        <v>12.8673</v>
      </c>
      <c r="E1202" t="n">
        <v>7.77</v>
      </c>
      <c r="F1202" t="n">
        <v>5.16</v>
      </c>
      <c r="G1202" t="n">
        <v>44.25</v>
      </c>
      <c r="H1202" t="n">
        <v>0.73</v>
      </c>
      <c r="I1202" t="n">
        <v>7</v>
      </c>
      <c r="J1202" t="n">
        <v>177.03</v>
      </c>
      <c r="K1202" t="n">
        <v>51.39</v>
      </c>
      <c r="L1202" t="n">
        <v>7.25</v>
      </c>
      <c r="M1202" t="n">
        <v>5</v>
      </c>
      <c r="N1202" t="n">
        <v>33.39</v>
      </c>
      <c r="O1202" t="n">
        <v>22067.77</v>
      </c>
      <c r="P1202" t="n">
        <v>59.78</v>
      </c>
      <c r="Q1202" t="n">
        <v>202.82</v>
      </c>
      <c r="R1202" t="n">
        <v>21.52</v>
      </c>
      <c r="S1202" t="n">
        <v>13.89</v>
      </c>
      <c r="T1202" t="n">
        <v>2125.19</v>
      </c>
      <c r="U1202" t="n">
        <v>0.65</v>
      </c>
      <c r="V1202" t="n">
        <v>0.75</v>
      </c>
      <c r="W1202" t="n">
        <v>0.65</v>
      </c>
      <c r="X1202" t="n">
        <v>0.12</v>
      </c>
      <c r="Y1202" t="n">
        <v>1</v>
      </c>
      <c r="Z1202" t="n">
        <v>10</v>
      </c>
    </row>
    <row r="1203">
      <c r="A1203" t="n">
        <v>26</v>
      </c>
      <c r="B1203" t="n">
        <v>85</v>
      </c>
      <c r="C1203" t="inlineStr">
        <is>
          <t xml:space="preserve">CONCLUIDO	</t>
        </is>
      </c>
      <c r="D1203" t="n">
        <v>12.8824</v>
      </c>
      <c r="E1203" t="n">
        <v>7.76</v>
      </c>
      <c r="F1203" t="n">
        <v>5.15</v>
      </c>
      <c r="G1203" t="n">
        <v>44.17</v>
      </c>
      <c r="H1203" t="n">
        <v>0.75</v>
      </c>
      <c r="I1203" t="n">
        <v>7</v>
      </c>
      <c r="J1203" t="n">
        <v>177.4</v>
      </c>
      <c r="K1203" t="n">
        <v>51.39</v>
      </c>
      <c r="L1203" t="n">
        <v>7.5</v>
      </c>
      <c r="M1203" t="n">
        <v>5</v>
      </c>
      <c r="N1203" t="n">
        <v>33.51</v>
      </c>
      <c r="O1203" t="n">
        <v>22113.42</v>
      </c>
      <c r="P1203" t="n">
        <v>59.74</v>
      </c>
      <c r="Q1203" t="n">
        <v>202.81</v>
      </c>
      <c r="R1203" t="n">
        <v>21.06</v>
      </c>
      <c r="S1203" t="n">
        <v>13.89</v>
      </c>
      <c r="T1203" t="n">
        <v>1896.7</v>
      </c>
      <c r="U1203" t="n">
        <v>0.66</v>
      </c>
      <c r="V1203" t="n">
        <v>0.75</v>
      </c>
      <c r="W1203" t="n">
        <v>0.65</v>
      </c>
      <c r="X1203" t="n">
        <v>0.11</v>
      </c>
      <c r="Y1203" t="n">
        <v>1</v>
      </c>
      <c r="Z1203" t="n">
        <v>10</v>
      </c>
    </row>
    <row r="1204">
      <c r="A1204" t="n">
        <v>27</v>
      </c>
      <c r="B1204" t="n">
        <v>85</v>
      </c>
      <c r="C1204" t="inlineStr">
        <is>
          <t xml:space="preserve">CONCLUIDO	</t>
        </is>
      </c>
      <c r="D1204" t="n">
        <v>12.8751</v>
      </c>
      <c r="E1204" t="n">
        <v>7.77</v>
      </c>
      <c r="F1204" t="n">
        <v>5.16</v>
      </c>
      <c r="G1204" t="n">
        <v>44.2</v>
      </c>
      <c r="H1204" t="n">
        <v>0.77</v>
      </c>
      <c r="I1204" t="n">
        <v>7</v>
      </c>
      <c r="J1204" t="n">
        <v>177.77</v>
      </c>
      <c r="K1204" t="n">
        <v>51.39</v>
      </c>
      <c r="L1204" t="n">
        <v>7.75</v>
      </c>
      <c r="M1204" t="n">
        <v>5</v>
      </c>
      <c r="N1204" t="n">
        <v>33.63</v>
      </c>
      <c r="O1204" t="n">
        <v>22159.1</v>
      </c>
      <c r="P1204" t="n">
        <v>59.83</v>
      </c>
      <c r="Q1204" t="n">
        <v>202.81</v>
      </c>
      <c r="R1204" t="n">
        <v>21.37</v>
      </c>
      <c r="S1204" t="n">
        <v>13.89</v>
      </c>
      <c r="T1204" t="n">
        <v>2051.53</v>
      </c>
      <c r="U1204" t="n">
        <v>0.65</v>
      </c>
      <c r="V1204" t="n">
        <v>0.75</v>
      </c>
      <c r="W1204" t="n">
        <v>0.65</v>
      </c>
      <c r="X1204" t="n">
        <v>0.12</v>
      </c>
      <c r="Y1204" t="n">
        <v>1</v>
      </c>
      <c r="Z1204" t="n">
        <v>10</v>
      </c>
    </row>
    <row r="1205">
      <c r="A1205" t="n">
        <v>28</v>
      </c>
      <c r="B1205" t="n">
        <v>85</v>
      </c>
      <c r="C1205" t="inlineStr">
        <is>
          <t xml:space="preserve">CONCLUIDO	</t>
        </is>
      </c>
      <c r="D1205" t="n">
        <v>12.8778</v>
      </c>
      <c r="E1205" t="n">
        <v>7.77</v>
      </c>
      <c r="F1205" t="n">
        <v>5.16</v>
      </c>
      <c r="G1205" t="n">
        <v>44.19</v>
      </c>
      <c r="H1205" t="n">
        <v>0.8</v>
      </c>
      <c r="I1205" t="n">
        <v>7</v>
      </c>
      <c r="J1205" t="n">
        <v>178.14</v>
      </c>
      <c r="K1205" t="n">
        <v>51.39</v>
      </c>
      <c r="L1205" t="n">
        <v>8</v>
      </c>
      <c r="M1205" t="n">
        <v>5</v>
      </c>
      <c r="N1205" t="n">
        <v>33.75</v>
      </c>
      <c r="O1205" t="n">
        <v>22204.83</v>
      </c>
      <c r="P1205" t="n">
        <v>59.3</v>
      </c>
      <c r="Q1205" t="n">
        <v>202.82</v>
      </c>
      <c r="R1205" t="n">
        <v>21.27</v>
      </c>
      <c r="S1205" t="n">
        <v>13.89</v>
      </c>
      <c r="T1205" t="n">
        <v>1997.55</v>
      </c>
      <c r="U1205" t="n">
        <v>0.65</v>
      </c>
      <c r="V1205" t="n">
        <v>0.75</v>
      </c>
      <c r="W1205" t="n">
        <v>0.65</v>
      </c>
      <c r="X1205" t="n">
        <v>0.12</v>
      </c>
      <c r="Y1205" t="n">
        <v>1</v>
      </c>
      <c r="Z1205" t="n">
        <v>10</v>
      </c>
    </row>
    <row r="1206">
      <c r="A1206" t="n">
        <v>29</v>
      </c>
      <c r="B1206" t="n">
        <v>85</v>
      </c>
      <c r="C1206" t="inlineStr">
        <is>
          <t xml:space="preserve">CONCLUIDO	</t>
        </is>
      </c>
      <c r="D1206" t="n">
        <v>12.8535</v>
      </c>
      <c r="E1206" t="n">
        <v>7.78</v>
      </c>
      <c r="F1206" t="n">
        <v>5.17</v>
      </c>
      <c r="G1206" t="n">
        <v>44.32</v>
      </c>
      <c r="H1206" t="n">
        <v>0.82</v>
      </c>
      <c r="I1206" t="n">
        <v>7</v>
      </c>
      <c r="J1206" t="n">
        <v>178.51</v>
      </c>
      <c r="K1206" t="n">
        <v>51.39</v>
      </c>
      <c r="L1206" t="n">
        <v>8.25</v>
      </c>
      <c r="M1206" t="n">
        <v>5</v>
      </c>
      <c r="N1206" t="n">
        <v>33.87</v>
      </c>
      <c r="O1206" t="n">
        <v>22250.6</v>
      </c>
      <c r="P1206" t="n">
        <v>59.12</v>
      </c>
      <c r="Q1206" t="n">
        <v>202.88</v>
      </c>
      <c r="R1206" t="n">
        <v>21.74</v>
      </c>
      <c r="S1206" t="n">
        <v>13.89</v>
      </c>
      <c r="T1206" t="n">
        <v>2234.34</v>
      </c>
      <c r="U1206" t="n">
        <v>0.64</v>
      </c>
      <c r="V1206" t="n">
        <v>0.75</v>
      </c>
      <c r="W1206" t="n">
        <v>0.65</v>
      </c>
      <c r="X1206" t="n">
        <v>0.13</v>
      </c>
      <c r="Y1206" t="n">
        <v>1</v>
      </c>
      <c r="Z1206" t="n">
        <v>10</v>
      </c>
    </row>
    <row r="1207">
      <c r="A1207" t="n">
        <v>30</v>
      </c>
      <c r="B1207" t="n">
        <v>85</v>
      </c>
      <c r="C1207" t="inlineStr">
        <is>
          <t xml:space="preserve">CONCLUIDO	</t>
        </is>
      </c>
      <c r="D1207" t="n">
        <v>12.9669</v>
      </c>
      <c r="E1207" t="n">
        <v>7.71</v>
      </c>
      <c r="F1207" t="n">
        <v>5.14</v>
      </c>
      <c r="G1207" t="n">
        <v>51.36</v>
      </c>
      <c r="H1207" t="n">
        <v>0.84</v>
      </c>
      <c r="I1207" t="n">
        <v>6</v>
      </c>
      <c r="J1207" t="n">
        <v>178.88</v>
      </c>
      <c r="K1207" t="n">
        <v>51.39</v>
      </c>
      <c r="L1207" t="n">
        <v>8.5</v>
      </c>
      <c r="M1207" t="n">
        <v>4</v>
      </c>
      <c r="N1207" t="n">
        <v>33.99</v>
      </c>
      <c r="O1207" t="n">
        <v>22296.41</v>
      </c>
      <c r="P1207" t="n">
        <v>58.47</v>
      </c>
      <c r="Q1207" t="n">
        <v>202.81</v>
      </c>
      <c r="R1207" t="n">
        <v>20.66</v>
      </c>
      <c r="S1207" t="n">
        <v>13.89</v>
      </c>
      <c r="T1207" t="n">
        <v>1699.71</v>
      </c>
      <c r="U1207" t="n">
        <v>0.67</v>
      </c>
      <c r="V1207" t="n">
        <v>0.75</v>
      </c>
      <c r="W1207" t="n">
        <v>0.65</v>
      </c>
      <c r="X1207" t="n">
        <v>0.1</v>
      </c>
      <c r="Y1207" t="n">
        <v>1</v>
      </c>
      <c r="Z1207" t="n">
        <v>10</v>
      </c>
    </row>
    <row r="1208">
      <c r="A1208" t="n">
        <v>31</v>
      </c>
      <c r="B1208" t="n">
        <v>85</v>
      </c>
      <c r="C1208" t="inlineStr">
        <is>
          <t xml:space="preserve">CONCLUIDO	</t>
        </is>
      </c>
      <c r="D1208" t="n">
        <v>12.966</v>
      </c>
      <c r="E1208" t="n">
        <v>7.71</v>
      </c>
      <c r="F1208" t="n">
        <v>5.14</v>
      </c>
      <c r="G1208" t="n">
        <v>51.37</v>
      </c>
      <c r="H1208" t="n">
        <v>0.87</v>
      </c>
      <c r="I1208" t="n">
        <v>6</v>
      </c>
      <c r="J1208" t="n">
        <v>179.26</v>
      </c>
      <c r="K1208" t="n">
        <v>51.39</v>
      </c>
      <c r="L1208" t="n">
        <v>8.75</v>
      </c>
      <c r="M1208" t="n">
        <v>4</v>
      </c>
      <c r="N1208" t="n">
        <v>34.11</v>
      </c>
      <c r="O1208" t="n">
        <v>22342.26</v>
      </c>
      <c r="P1208" t="n">
        <v>58.29</v>
      </c>
      <c r="Q1208" t="n">
        <v>202.83</v>
      </c>
      <c r="R1208" t="n">
        <v>20.75</v>
      </c>
      <c r="S1208" t="n">
        <v>13.89</v>
      </c>
      <c r="T1208" t="n">
        <v>1746.87</v>
      </c>
      <c r="U1208" t="n">
        <v>0.67</v>
      </c>
      <c r="V1208" t="n">
        <v>0.75</v>
      </c>
      <c r="W1208" t="n">
        <v>0.65</v>
      </c>
      <c r="X1208" t="n">
        <v>0.1</v>
      </c>
      <c r="Y1208" t="n">
        <v>1</v>
      </c>
      <c r="Z1208" t="n">
        <v>10</v>
      </c>
    </row>
    <row r="1209">
      <c r="A1209" t="n">
        <v>32</v>
      </c>
      <c r="B1209" t="n">
        <v>85</v>
      </c>
      <c r="C1209" t="inlineStr">
        <is>
          <t xml:space="preserve">CONCLUIDO	</t>
        </is>
      </c>
      <c r="D1209" t="n">
        <v>12.9734</v>
      </c>
      <c r="E1209" t="n">
        <v>7.71</v>
      </c>
      <c r="F1209" t="n">
        <v>5.13</v>
      </c>
      <c r="G1209" t="n">
        <v>51.32</v>
      </c>
      <c r="H1209" t="n">
        <v>0.89</v>
      </c>
      <c r="I1209" t="n">
        <v>6</v>
      </c>
      <c r="J1209" t="n">
        <v>179.63</v>
      </c>
      <c r="K1209" t="n">
        <v>51.39</v>
      </c>
      <c r="L1209" t="n">
        <v>9</v>
      </c>
      <c r="M1209" t="n">
        <v>4</v>
      </c>
      <c r="N1209" t="n">
        <v>34.24</v>
      </c>
      <c r="O1209" t="n">
        <v>22388.15</v>
      </c>
      <c r="P1209" t="n">
        <v>58.2</v>
      </c>
      <c r="Q1209" t="n">
        <v>202.81</v>
      </c>
      <c r="R1209" t="n">
        <v>20.54</v>
      </c>
      <c r="S1209" t="n">
        <v>13.89</v>
      </c>
      <c r="T1209" t="n">
        <v>1638.39</v>
      </c>
      <c r="U1209" t="n">
        <v>0.68</v>
      </c>
      <c r="V1209" t="n">
        <v>0.75</v>
      </c>
      <c r="W1209" t="n">
        <v>0.65</v>
      </c>
      <c r="X1209" t="n">
        <v>0.09</v>
      </c>
      <c r="Y1209" t="n">
        <v>1</v>
      </c>
      <c r="Z1209" t="n">
        <v>10</v>
      </c>
    </row>
    <row r="1210">
      <c r="A1210" t="n">
        <v>33</v>
      </c>
      <c r="B1210" t="n">
        <v>85</v>
      </c>
      <c r="C1210" t="inlineStr">
        <is>
          <t xml:space="preserve">CONCLUIDO	</t>
        </is>
      </c>
      <c r="D1210" t="n">
        <v>12.9608</v>
      </c>
      <c r="E1210" t="n">
        <v>7.72</v>
      </c>
      <c r="F1210" t="n">
        <v>5.14</v>
      </c>
      <c r="G1210" t="n">
        <v>51.4</v>
      </c>
      <c r="H1210" t="n">
        <v>0.91</v>
      </c>
      <c r="I1210" t="n">
        <v>6</v>
      </c>
      <c r="J1210" t="n">
        <v>180</v>
      </c>
      <c r="K1210" t="n">
        <v>51.39</v>
      </c>
      <c r="L1210" t="n">
        <v>9.25</v>
      </c>
      <c r="M1210" t="n">
        <v>4</v>
      </c>
      <c r="N1210" t="n">
        <v>34.36</v>
      </c>
      <c r="O1210" t="n">
        <v>22434.08</v>
      </c>
      <c r="P1210" t="n">
        <v>57.98</v>
      </c>
      <c r="Q1210" t="n">
        <v>202.82</v>
      </c>
      <c r="R1210" t="n">
        <v>20.71</v>
      </c>
      <c r="S1210" t="n">
        <v>13.89</v>
      </c>
      <c r="T1210" t="n">
        <v>1722.93</v>
      </c>
      <c r="U1210" t="n">
        <v>0.67</v>
      </c>
      <c r="V1210" t="n">
        <v>0.75</v>
      </c>
      <c r="W1210" t="n">
        <v>0.65</v>
      </c>
      <c r="X1210" t="n">
        <v>0.1</v>
      </c>
      <c r="Y1210" t="n">
        <v>1</v>
      </c>
      <c r="Z1210" t="n">
        <v>10</v>
      </c>
    </row>
    <row r="1211">
      <c r="A1211" t="n">
        <v>34</v>
      </c>
      <c r="B1211" t="n">
        <v>85</v>
      </c>
      <c r="C1211" t="inlineStr">
        <is>
          <t xml:space="preserve">CONCLUIDO	</t>
        </is>
      </c>
      <c r="D1211" t="n">
        <v>12.9683</v>
      </c>
      <c r="E1211" t="n">
        <v>7.71</v>
      </c>
      <c r="F1211" t="n">
        <v>5.14</v>
      </c>
      <c r="G1211" t="n">
        <v>51.35</v>
      </c>
      <c r="H1211" t="n">
        <v>0.93</v>
      </c>
      <c r="I1211" t="n">
        <v>6</v>
      </c>
      <c r="J1211" t="n">
        <v>180.37</v>
      </c>
      <c r="K1211" t="n">
        <v>51.39</v>
      </c>
      <c r="L1211" t="n">
        <v>9.5</v>
      </c>
      <c r="M1211" t="n">
        <v>4</v>
      </c>
      <c r="N1211" t="n">
        <v>34.48</v>
      </c>
      <c r="O1211" t="n">
        <v>22480.05</v>
      </c>
      <c r="P1211" t="n">
        <v>57.8</v>
      </c>
      <c r="Q1211" t="n">
        <v>202.81</v>
      </c>
      <c r="R1211" t="n">
        <v>20.71</v>
      </c>
      <c r="S1211" t="n">
        <v>13.89</v>
      </c>
      <c r="T1211" t="n">
        <v>1726.8</v>
      </c>
      <c r="U1211" t="n">
        <v>0.67</v>
      </c>
      <c r="V1211" t="n">
        <v>0.75</v>
      </c>
      <c r="W1211" t="n">
        <v>0.64</v>
      </c>
      <c r="X1211" t="n">
        <v>0.1</v>
      </c>
      <c r="Y1211" t="n">
        <v>1</v>
      </c>
      <c r="Z1211" t="n">
        <v>10</v>
      </c>
    </row>
    <row r="1212">
      <c r="A1212" t="n">
        <v>35</v>
      </c>
      <c r="B1212" t="n">
        <v>85</v>
      </c>
      <c r="C1212" t="inlineStr">
        <is>
          <t xml:space="preserve">CONCLUIDO	</t>
        </is>
      </c>
      <c r="D1212" t="n">
        <v>12.973</v>
      </c>
      <c r="E1212" t="n">
        <v>7.71</v>
      </c>
      <c r="F1212" t="n">
        <v>5.13</v>
      </c>
      <c r="G1212" t="n">
        <v>51.33</v>
      </c>
      <c r="H1212" t="n">
        <v>0.96</v>
      </c>
      <c r="I1212" t="n">
        <v>6</v>
      </c>
      <c r="J1212" t="n">
        <v>180.75</v>
      </c>
      <c r="K1212" t="n">
        <v>51.39</v>
      </c>
      <c r="L1212" t="n">
        <v>9.75</v>
      </c>
      <c r="M1212" t="n">
        <v>4</v>
      </c>
      <c r="N1212" t="n">
        <v>34.6</v>
      </c>
      <c r="O1212" t="n">
        <v>22526.07</v>
      </c>
      <c r="P1212" t="n">
        <v>57.61</v>
      </c>
      <c r="Q1212" t="n">
        <v>202.81</v>
      </c>
      <c r="R1212" t="n">
        <v>20.62</v>
      </c>
      <c r="S1212" t="n">
        <v>13.89</v>
      </c>
      <c r="T1212" t="n">
        <v>1677.73</v>
      </c>
      <c r="U1212" t="n">
        <v>0.67</v>
      </c>
      <c r="V1212" t="n">
        <v>0.75</v>
      </c>
      <c r="W1212" t="n">
        <v>0.65</v>
      </c>
      <c r="X1212" t="n">
        <v>0.09</v>
      </c>
      <c r="Y1212" t="n">
        <v>1</v>
      </c>
      <c r="Z1212" t="n">
        <v>10</v>
      </c>
    </row>
    <row r="1213">
      <c r="A1213" t="n">
        <v>36</v>
      </c>
      <c r="B1213" t="n">
        <v>85</v>
      </c>
      <c r="C1213" t="inlineStr">
        <is>
          <t xml:space="preserve">CONCLUIDO	</t>
        </is>
      </c>
      <c r="D1213" t="n">
        <v>12.9636</v>
      </c>
      <c r="E1213" t="n">
        <v>7.71</v>
      </c>
      <c r="F1213" t="n">
        <v>5.14</v>
      </c>
      <c r="G1213" t="n">
        <v>51.38</v>
      </c>
      <c r="H1213" t="n">
        <v>0.98</v>
      </c>
      <c r="I1213" t="n">
        <v>6</v>
      </c>
      <c r="J1213" t="n">
        <v>181.12</v>
      </c>
      <c r="K1213" t="n">
        <v>51.39</v>
      </c>
      <c r="L1213" t="n">
        <v>10</v>
      </c>
      <c r="M1213" t="n">
        <v>4</v>
      </c>
      <c r="N1213" t="n">
        <v>34.73</v>
      </c>
      <c r="O1213" t="n">
        <v>22572.13</v>
      </c>
      <c r="P1213" t="n">
        <v>57.26</v>
      </c>
      <c r="Q1213" t="n">
        <v>202.81</v>
      </c>
      <c r="R1213" t="n">
        <v>20.76</v>
      </c>
      <c r="S1213" t="n">
        <v>13.89</v>
      </c>
      <c r="T1213" t="n">
        <v>1750.2</v>
      </c>
      <c r="U1213" t="n">
        <v>0.67</v>
      </c>
      <c r="V1213" t="n">
        <v>0.75</v>
      </c>
      <c r="W1213" t="n">
        <v>0.65</v>
      </c>
      <c r="X1213" t="n">
        <v>0.1</v>
      </c>
      <c r="Y1213" t="n">
        <v>1</v>
      </c>
      <c r="Z1213" t="n">
        <v>10</v>
      </c>
    </row>
    <row r="1214">
      <c r="A1214" t="n">
        <v>37</v>
      </c>
      <c r="B1214" t="n">
        <v>85</v>
      </c>
      <c r="C1214" t="inlineStr">
        <is>
          <t xml:space="preserve">CONCLUIDO	</t>
        </is>
      </c>
      <c r="D1214" t="n">
        <v>13.0477</v>
      </c>
      <c r="E1214" t="n">
        <v>7.66</v>
      </c>
      <c r="F1214" t="n">
        <v>5.12</v>
      </c>
      <c r="G1214" t="n">
        <v>61.47</v>
      </c>
      <c r="H1214" t="n">
        <v>1</v>
      </c>
      <c r="I1214" t="n">
        <v>5</v>
      </c>
      <c r="J1214" t="n">
        <v>181.49</v>
      </c>
      <c r="K1214" t="n">
        <v>51.39</v>
      </c>
      <c r="L1214" t="n">
        <v>10.25</v>
      </c>
      <c r="M1214" t="n">
        <v>3</v>
      </c>
      <c r="N1214" t="n">
        <v>34.85</v>
      </c>
      <c r="O1214" t="n">
        <v>22618.23</v>
      </c>
      <c r="P1214" t="n">
        <v>56.76</v>
      </c>
      <c r="Q1214" t="n">
        <v>202.82</v>
      </c>
      <c r="R1214" t="n">
        <v>20.23</v>
      </c>
      <c r="S1214" t="n">
        <v>13.89</v>
      </c>
      <c r="T1214" t="n">
        <v>1488.56</v>
      </c>
      <c r="U1214" t="n">
        <v>0.6899999999999999</v>
      </c>
      <c r="V1214" t="n">
        <v>0.76</v>
      </c>
      <c r="W1214" t="n">
        <v>0.65</v>
      </c>
      <c r="X1214" t="n">
        <v>0.08</v>
      </c>
      <c r="Y1214" t="n">
        <v>1</v>
      </c>
      <c r="Z1214" t="n">
        <v>10</v>
      </c>
    </row>
    <row r="1215">
      <c r="A1215" t="n">
        <v>38</v>
      </c>
      <c r="B1215" t="n">
        <v>85</v>
      </c>
      <c r="C1215" t="inlineStr">
        <is>
          <t xml:space="preserve">CONCLUIDO	</t>
        </is>
      </c>
      <c r="D1215" t="n">
        <v>13.0477</v>
      </c>
      <c r="E1215" t="n">
        <v>7.66</v>
      </c>
      <c r="F1215" t="n">
        <v>5.12</v>
      </c>
      <c r="G1215" t="n">
        <v>61.47</v>
      </c>
      <c r="H1215" t="n">
        <v>1.02</v>
      </c>
      <c r="I1215" t="n">
        <v>5</v>
      </c>
      <c r="J1215" t="n">
        <v>181.87</v>
      </c>
      <c r="K1215" t="n">
        <v>51.39</v>
      </c>
      <c r="L1215" t="n">
        <v>10.5</v>
      </c>
      <c r="M1215" t="n">
        <v>3</v>
      </c>
      <c r="N1215" t="n">
        <v>34.98</v>
      </c>
      <c r="O1215" t="n">
        <v>22664.49</v>
      </c>
      <c r="P1215" t="n">
        <v>56.61</v>
      </c>
      <c r="Q1215" t="n">
        <v>202.81</v>
      </c>
      <c r="R1215" t="n">
        <v>20.27</v>
      </c>
      <c r="S1215" t="n">
        <v>13.89</v>
      </c>
      <c r="T1215" t="n">
        <v>1507.83</v>
      </c>
      <c r="U1215" t="n">
        <v>0.6899999999999999</v>
      </c>
      <c r="V1215" t="n">
        <v>0.76</v>
      </c>
      <c r="W1215" t="n">
        <v>0.65</v>
      </c>
      <c r="X1215" t="n">
        <v>0.08</v>
      </c>
      <c r="Y1215" t="n">
        <v>1</v>
      </c>
      <c r="Z1215" t="n">
        <v>10</v>
      </c>
    </row>
    <row r="1216">
      <c r="A1216" t="n">
        <v>39</v>
      </c>
      <c r="B1216" t="n">
        <v>85</v>
      </c>
      <c r="C1216" t="inlineStr">
        <is>
          <t xml:space="preserve">CONCLUIDO	</t>
        </is>
      </c>
      <c r="D1216" t="n">
        <v>13.0563</v>
      </c>
      <c r="E1216" t="n">
        <v>7.66</v>
      </c>
      <c r="F1216" t="n">
        <v>5.12</v>
      </c>
      <c r="G1216" t="n">
        <v>61.41</v>
      </c>
      <c r="H1216" t="n">
        <v>1.05</v>
      </c>
      <c r="I1216" t="n">
        <v>5</v>
      </c>
      <c r="J1216" t="n">
        <v>182.24</v>
      </c>
      <c r="K1216" t="n">
        <v>51.39</v>
      </c>
      <c r="L1216" t="n">
        <v>10.75</v>
      </c>
      <c r="M1216" t="n">
        <v>3</v>
      </c>
      <c r="N1216" t="n">
        <v>35.1</v>
      </c>
      <c r="O1216" t="n">
        <v>22710.68</v>
      </c>
      <c r="P1216" t="n">
        <v>56.32</v>
      </c>
      <c r="Q1216" t="n">
        <v>202.81</v>
      </c>
      <c r="R1216" t="n">
        <v>20.04</v>
      </c>
      <c r="S1216" t="n">
        <v>13.89</v>
      </c>
      <c r="T1216" t="n">
        <v>1396.22</v>
      </c>
      <c r="U1216" t="n">
        <v>0.6899999999999999</v>
      </c>
      <c r="V1216" t="n">
        <v>0.76</v>
      </c>
      <c r="W1216" t="n">
        <v>0.65</v>
      </c>
      <c r="X1216" t="n">
        <v>0.08</v>
      </c>
      <c r="Y1216" t="n">
        <v>1</v>
      </c>
      <c r="Z1216" t="n">
        <v>10</v>
      </c>
    </row>
    <row r="1217">
      <c r="A1217" t="n">
        <v>40</v>
      </c>
      <c r="B1217" t="n">
        <v>85</v>
      </c>
      <c r="C1217" t="inlineStr">
        <is>
          <t xml:space="preserve">CONCLUIDO	</t>
        </is>
      </c>
      <c r="D1217" t="n">
        <v>13.0553</v>
      </c>
      <c r="E1217" t="n">
        <v>7.66</v>
      </c>
      <c r="F1217" t="n">
        <v>5.12</v>
      </c>
      <c r="G1217" t="n">
        <v>61.41</v>
      </c>
      <c r="H1217" t="n">
        <v>1.07</v>
      </c>
      <c r="I1217" t="n">
        <v>5</v>
      </c>
      <c r="J1217" t="n">
        <v>182.62</v>
      </c>
      <c r="K1217" t="n">
        <v>51.39</v>
      </c>
      <c r="L1217" t="n">
        <v>11</v>
      </c>
      <c r="M1217" t="n">
        <v>3</v>
      </c>
      <c r="N1217" t="n">
        <v>35.22</v>
      </c>
      <c r="O1217" t="n">
        <v>22756.91</v>
      </c>
      <c r="P1217" t="n">
        <v>56.51</v>
      </c>
      <c r="Q1217" t="n">
        <v>202.81</v>
      </c>
      <c r="R1217" t="n">
        <v>20.18</v>
      </c>
      <c r="S1217" t="n">
        <v>13.89</v>
      </c>
      <c r="T1217" t="n">
        <v>1465.48</v>
      </c>
      <c r="U1217" t="n">
        <v>0.6899999999999999</v>
      </c>
      <c r="V1217" t="n">
        <v>0.76</v>
      </c>
      <c r="W1217" t="n">
        <v>0.64</v>
      </c>
      <c r="X1217" t="n">
        <v>0.08</v>
      </c>
      <c r="Y1217" t="n">
        <v>1</v>
      </c>
      <c r="Z1217" t="n">
        <v>10</v>
      </c>
    </row>
    <row r="1218">
      <c r="A1218" t="n">
        <v>41</v>
      </c>
      <c r="B1218" t="n">
        <v>85</v>
      </c>
      <c r="C1218" t="inlineStr">
        <is>
          <t xml:space="preserve">CONCLUIDO	</t>
        </is>
      </c>
      <c r="D1218" t="n">
        <v>13.0383</v>
      </c>
      <c r="E1218" t="n">
        <v>7.67</v>
      </c>
      <c r="F1218" t="n">
        <v>5.13</v>
      </c>
      <c r="G1218" t="n">
        <v>61.53</v>
      </c>
      <c r="H1218" t="n">
        <v>1.09</v>
      </c>
      <c r="I1218" t="n">
        <v>5</v>
      </c>
      <c r="J1218" t="n">
        <v>182.99</v>
      </c>
      <c r="K1218" t="n">
        <v>51.39</v>
      </c>
      <c r="L1218" t="n">
        <v>11.25</v>
      </c>
      <c r="M1218" t="n">
        <v>3</v>
      </c>
      <c r="N1218" t="n">
        <v>35.35</v>
      </c>
      <c r="O1218" t="n">
        <v>22803.18</v>
      </c>
      <c r="P1218" t="n">
        <v>56.43</v>
      </c>
      <c r="Q1218" t="n">
        <v>202.81</v>
      </c>
      <c r="R1218" t="n">
        <v>20.4</v>
      </c>
      <c r="S1218" t="n">
        <v>13.89</v>
      </c>
      <c r="T1218" t="n">
        <v>1575.16</v>
      </c>
      <c r="U1218" t="n">
        <v>0.68</v>
      </c>
      <c r="V1218" t="n">
        <v>0.75</v>
      </c>
      <c r="W1218" t="n">
        <v>0.65</v>
      </c>
      <c r="X1218" t="n">
        <v>0.09</v>
      </c>
      <c r="Y1218" t="n">
        <v>1</v>
      </c>
      <c r="Z1218" t="n">
        <v>10</v>
      </c>
    </row>
    <row r="1219">
      <c r="A1219" t="n">
        <v>42</v>
      </c>
      <c r="B1219" t="n">
        <v>85</v>
      </c>
      <c r="C1219" t="inlineStr">
        <is>
          <t xml:space="preserve">CONCLUIDO	</t>
        </is>
      </c>
      <c r="D1219" t="n">
        <v>13.0468</v>
      </c>
      <c r="E1219" t="n">
        <v>7.66</v>
      </c>
      <c r="F1219" t="n">
        <v>5.12</v>
      </c>
      <c r="G1219" t="n">
        <v>61.47</v>
      </c>
      <c r="H1219" t="n">
        <v>1.11</v>
      </c>
      <c r="I1219" t="n">
        <v>5</v>
      </c>
      <c r="J1219" t="n">
        <v>183.37</v>
      </c>
      <c r="K1219" t="n">
        <v>51.39</v>
      </c>
      <c r="L1219" t="n">
        <v>11.5</v>
      </c>
      <c r="M1219" t="n">
        <v>3</v>
      </c>
      <c r="N1219" t="n">
        <v>35.48</v>
      </c>
      <c r="O1219" t="n">
        <v>22849.49</v>
      </c>
      <c r="P1219" t="n">
        <v>55.94</v>
      </c>
      <c r="Q1219" t="n">
        <v>202.81</v>
      </c>
      <c r="R1219" t="n">
        <v>20.32</v>
      </c>
      <c r="S1219" t="n">
        <v>13.89</v>
      </c>
      <c r="T1219" t="n">
        <v>1534.04</v>
      </c>
      <c r="U1219" t="n">
        <v>0.68</v>
      </c>
      <c r="V1219" t="n">
        <v>0.76</v>
      </c>
      <c r="W1219" t="n">
        <v>0.64</v>
      </c>
      <c r="X1219" t="n">
        <v>0.08</v>
      </c>
      <c r="Y1219" t="n">
        <v>1</v>
      </c>
      <c r="Z1219" t="n">
        <v>10</v>
      </c>
    </row>
    <row r="1220">
      <c r="A1220" t="n">
        <v>43</v>
      </c>
      <c r="B1220" t="n">
        <v>85</v>
      </c>
      <c r="C1220" t="inlineStr">
        <is>
          <t xml:space="preserve">CONCLUIDO	</t>
        </is>
      </c>
      <c r="D1220" t="n">
        <v>13.0477</v>
      </c>
      <c r="E1220" t="n">
        <v>7.66</v>
      </c>
      <c r="F1220" t="n">
        <v>5.12</v>
      </c>
      <c r="G1220" t="n">
        <v>61.47</v>
      </c>
      <c r="H1220" t="n">
        <v>1.13</v>
      </c>
      <c r="I1220" t="n">
        <v>5</v>
      </c>
      <c r="J1220" t="n">
        <v>183.74</v>
      </c>
      <c r="K1220" t="n">
        <v>51.39</v>
      </c>
      <c r="L1220" t="n">
        <v>11.75</v>
      </c>
      <c r="M1220" t="n">
        <v>3</v>
      </c>
      <c r="N1220" t="n">
        <v>35.6</v>
      </c>
      <c r="O1220" t="n">
        <v>22895.85</v>
      </c>
      <c r="P1220" t="n">
        <v>55.52</v>
      </c>
      <c r="Q1220" t="n">
        <v>202.83</v>
      </c>
      <c r="R1220" t="n">
        <v>20.21</v>
      </c>
      <c r="S1220" t="n">
        <v>13.89</v>
      </c>
      <c r="T1220" t="n">
        <v>1480.26</v>
      </c>
      <c r="U1220" t="n">
        <v>0.6899999999999999</v>
      </c>
      <c r="V1220" t="n">
        <v>0.76</v>
      </c>
      <c r="W1220" t="n">
        <v>0.65</v>
      </c>
      <c r="X1220" t="n">
        <v>0.08</v>
      </c>
      <c r="Y1220" t="n">
        <v>1</v>
      </c>
      <c r="Z1220" t="n">
        <v>10</v>
      </c>
    </row>
    <row r="1221">
      <c r="A1221" t="n">
        <v>44</v>
      </c>
      <c r="B1221" t="n">
        <v>85</v>
      </c>
      <c r="C1221" t="inlineStr">
        <is>
          <t xml:space="preserve">CONCLUIDO	</t>
        </is>
      </c>
      <c r="D1221" t="n">
        <v>13.0667</v>
      </c>
      <c r="E1221" t="n">
        <v>7.65</v>
      </c>
      <c r="F1221" t="n">
        <v>5.11</v>
      </c>
      <c r="G1221" t="n">
        <v>61.33</v>
      </c>
      <c r="H1221" t="n">
        <v>1.16</v>
      </c>
      <c r="I1221" t="n">
        <v>5</v>
      </c>
      <c r="J1221" t="n">
        <v>184.12</v>
      </c>
      <c r="K1221" t="n">
        <v>51.39</v>
      </c>
      <c r="L1221" t="n">
        <v>12</v>
      </c>
      <c r="M1221" t="n">
        <v>3</v>
      </c>
      <c r="N1221" t="n">
        <v>35.73</v>
      </c>
      <c r="O1221" t="n">
        <v>22942.24</v>
      </c>
      <c r="P1221" t="n">
        <v>54.68</v>
      </c>
      <c r="Q1221" t="n">
        <v>202.81</v>
      </c>
      <c r="R1221" t="n">
        <v>19.92</v>
      </c>
      <c r="S1221" t="n">
        <v>13.89</v>
      </c>
      <c r="T1221" t="n">
        <v>1334.92</v>
      </c>
      <c r="U1221" t="n">
        <v>0.7</v>
      </c>
      <c r="V1221" t="n">
        <v>0.76</v>
      </c>
      <c r="W1221" t="n">
        <v>0.64</v>
      </c>
      <c r="X1221" t="n">
        <v>0.07000000000000001</v>
      </c>
      <c r="Y1221" t="n">
        <v>1</v>
      </c>
      <c r="Z1221" t="n">
        <v>10</v>
      </c>
    </row>
    <row r="1222">
      <c r="A1222" t="n">
        <v>45</v>
      </c>
      <c r="B1222" t="n">
        <v>85</v>
      </c>
      <c r="C1222" t="inlineStr">
        <is>
          <t xml:space="preserve">CONCLUIDO	</t>
        </is>
      </c>
      <c r="D1222" t="n">
        <v>13.0624</v>
      </c>
      <c r="E1222" t="n">
        <v>7.66</v>
      </c>
      <c r="F1222" t="n">
        <v>5.11</v>
      </c>
      <c r="G1222" t="n">
        <v>61.36</v>
      </c>
      <c r="H1222" t="n">
        <v>1.18</v>
      </c>
      <c r="I1222" t="n">
        <v>5</v>
      </c>
      <c r="J1222" t="n">
        <v>184.5</v>
      </c>
      <c r="K1222" t="n">
        <v>51.39</v>
      </c>
      <c r="L1222" t="n">
        <v>12.25</v>
      </c>
      <c r="M1222" t="n">
        <v>3</v>
      </c>
      <c r="N1222" t="n">
        <v>35.85</v>
      </c>
      <c r="O1222" t="n">
        <v>22988.69</v>
      </c>
      <c r="P1222" t="n">
        <v>54.3</v>
      </c>
      <c r="Q1222" t="n">
        <v>202.81</v>
      </c>
      <c r="R1222" t="n">
        <v>19.96</v>
      </c>
      <c r="S1222" t="n">
        <v>13.89</v>
      </c>
      <c r="T1222" t="n">
        <v>1357.21</v>
      </c>
      <c r="U1222" t="n">
        <v>0.7</v>
      </c>
      <c r="V1222" t="n">
        <v>0.76</v>
      </c>
      <c r="W1222" t="n">
        <v>0.65</v>
      </c>
      <c r="X1222" t="n">
        <v>0.08</v>
      </c>
      <c r="Y1222" t="n">
        <v>1</v>
      </c>
      <c r="Z1222" t="n">
        <v>10</v>
      </c>
    </row>
    <row r="1223">
      <c r="A1223" t="n">
        <v>46</v>
      </c>
      <c r="B1223" t="n">
        <v>85</v>
      </c>
      <c r="C1223" t="inlineStr">
        <is>
          <t xml:space="preserve">CONCLUIDO	</t>
        </is>
      </c>
      <c r="D1223" t="n">
        <v>13.0525</v>
      </c>
      <c r="E1223" t="n">
        <v>7.66</v>
      </c>
      <c r="F1223" t="n">
        <v>5.12</v>
      </c>
      <c r="G1223" t="n">
        <v>61.43</v>
      </c>
      <c r="H1223" t="n">
        <v>1.2</v>
      </c>
      <c r="I1223" t="n">
        <v>5</v>
      </c>
      <c r="J1223" t="n">
        <v>184.87</v>
      </c>
      <c r="K1223" t="n">
        <v>51.39</v>
      </c>
      <c r="L1223" t="n">
        <v>12.5</v>
      </c>
      <c r="M1223" t="n">
        <v>3</v>
      </c>
      <c r="N1223" t="n">
        <v>35.98</v>
      </c>
      <c r="O1223" t="n">
        <v>23035.17</v>
      </c>
      <c r="P1223" t="n">
        <v>54.21</v>
      </c>
      <c r="Q1223" t="n">
        <v>202.81</v>
      </c>
      <c r="R1223" t="n">
        <v>20.2</v>
      </c>
      <c r="S1223" t="n">
        <v>13.89</v>
      </c>
      <c r="T1223" t="n">
        <v>1473.41</v>
      </c>
      <c r="U1223" t="n">
        <v>0.6899999999999999</v>
      </c>
      <c r="V1223" t="n">
        <v>0.76</v>
      </c>
      <c r="W1223" t="n">
        <v>0.64</v>
      </c>
      <c r="X1223" t="n">
        <v>0.08</v>
      </c>
      <c r="Y1223" t="n">
        <v>1</v>
      </c>
      <c r="Z1223" t="n">
        <v>10</v>
      </c>
    </row>
    <row r="1224">
      <c r="A1224" t="n">
        <v>47</v>
      </c>
      <c r="B1224" t="n">
        <v>85</v>
      </c>
      <c r="C1224" t="inlineStr">
        <is>
          <t xml:space="preserve">CONCLUIDO	</t>
        </is>
      </c>
      <c r="D1224" t="n">
        <v>13.1521</v>
      </c>
      <c r="E1224" t="n">
        <v>7.6</v>
      </c>
      <c r="F1224" t="n">
        <v>5.1</v>
      </c>
      <c r="G1224" t="n">
        <v>76.43000000000001</v>
      </c>
      <c r="H1224" t="n">
        <v>1.22</v>
      </c>
      <c r="I1224" t="n">
        <v>4</v>
      </c>
      <c r="J1224" t="n">
        <v>185.25</v>
      </c>
      <c r="K1224" t="n">
        <v>51.39</v>
      </c>
      <c r="L1224" t="n">
        <v>12.75</v>
      </c>
      <c r="M1224" t="n">
        <v>2</v>
      </c>
      <c r="N1224" t="n">
        <v>36.11</v>
      </c>
      <c r="O1224" t="n">
        <v>23081.7</v>
      </c>
      <c r="P1224" t="n">
        <v>53.26</v>
      </c>
      <c r="Q1224" t="n">
        <v>202.81</v>
      </c>
      <c r="R1224" t="n">
        <v>19.36</v>
      </c>
      <c r="S1224" t="n">
        <v>13.89</v>
      </c>
      <c r="T1224" t="n">
        <v>1061.6</v>
      </c>
      <c r="U1224" t="n">
        <v>0.72</v>
      </c>
      <c r="V1224" t="n">
        <v>0.76</v>
      </c>
      <c r="W1224" t="n">
        <v>0.64</v>
      </c>
      <c r="X1224" t="n">
        <v>0.06</v>
      </c>
      <c r="Y1224" t="n">
        <v>1</v>
      </c>
      <c r="Z1224" t="n">
        <v>10</v>
      </c>
    </row>
    <row r="1225">
      <c r="A1225" t="n">
        <v>48</v>
      </c>
      <c r="B1225" t="n">
        <v>85</v>
      </c>
      <c r="C1225" t="inlineStr">
        <is>
          <t xml:space="preserve">CONCLUIDO	</t>
        </is>
      </c>
      <c r="D1225" t="n">
        <v>13.1488</v>
      </c>
      <c r="E1225" t="n">
        <v>7.61</v>
      </c>
      <c r="F1225" t="n">
        <v>5.1</v>
      </c>
      <c r="G1225" t="n">
        <v>76.45999999999999</v>
      </c>
      <c r="H1225" t="n">
        <v>1.24</v>
      </c>
      <c r="I1225" t="n">
        <v>4</v>
      </c>
      <c r="J1225" t="n">
        <v>185.63</v>
      </c>
      <c r="K1225" t="n">
        <v>51.39</v>
      </c>
      <c r="L1225" t="n">
        <v>13</v>
      </c>
      <c r="M1225" t="n">
        <v>2</v>
      </c>
      <c r="N1225" t="n">
        <v>36.24</v>
      </c>
      <c r="O1225" t="n">
        <v>23128.27</v>
      </c>
      <c r="P1225" t="n">
        <v>53.3</v>
      </c>
      <c r="Q1225" t="n">
        <v>202.81</v>
      </c>
      <c r="R1225" t="n">
        <v>19.52</v>
      </c>
      <c r="S1225" t="n">
        <v>13.89</v>
      </c>
      <c r="T1225" t="n">
        <v>1138.45</v>
      </c>
      <c r="U1225" t="n">
        <v>0.71</v>
      </c>
      <c r="V1225" t="n">
        <v>0.76</v>
      </c>
      <c r="W1225" t="n">
        <v>0.64</v>
      </c>
      <c r="X1225" t="n">
        <v>0.06</v>
      </c>
      <c r="Y1225" t="n">
        <v>1</v>
      </c>
      <c r="Z1225" t="n">
        <v>10</v>
      </c>
    </row>
    <row r="1226">
      <c r="A1226" t="n">
        <v>49</v>
      </c>
      <c r="B1226" t="n">
        <v>85</v>
      </c>
      <c r="C1226" t="inlineStr">
        <is>
          <t xml:space="preserve">CONCLUIDO	</t>
        </is>
      </c>
      <c r="D1226" t="n">
        <v>13.1516</v>
      </c>
      <c r="E1226" t="n">
        <v>7.6</v>
      </c>
      <c r="F1226" t="n">
        <v>5.1</v>
      </c>
      <c r="G1226" t="n">
        <v>76.43000000000001</v>
      </c>
      <c r="H1226" t="n">
        <v>1.26</v>
      </c>
      <c r="I1226" t="n">
        <v>4</v>
      </c>
      <c r="J1226" t="n">
        <v>186.01</v>
      </c>
      <c r="K1226" t="n">
        <v>51.39</v>
      </c>
      <c r="L1226" t="n">
        <v>13.25</v>
      </c>
      <c r="M1226" t="n">
        <v>2</v>
      </c>
      <c r="N1226" t="n">
        <v>36.36</v>
      </c>
      <c r="O1226" t="n">
        <v>23174.88</v>
      </c>
      <c r="P1226" t="n">
        <v>53.57</v>
      </c>
      <c r="Q1226" t="n">
        <v>202.81</v>
      </c>
      <c r="R1226" t="n">
        <v>19.45</v>
      </c>
      <c r="S1226" t="n">
        <v>13.89</v>
      </c>
      <c r="T1226" t="n">
        <v>1102.67</v>
      </c>
      <c r="U1226" t="n">
        <v>0.71</v>
      </c>
      <c r="V1226" t="n">
        <v>0.76</v>
      </c>
      <c r="W1226" t="n">
        <v>0.64</v>
      </c>
      <c r="X1226" t="n">
        <v>0.06</v>
      </c>
      <c r="Y1226" t="n">
        <v>1</v>
      </c>
      <c r="Z1226" t="n">
        <v>10</v>
      </c>
    </row>
    <row r="1227">
      <c r="A1227" t="n">
        <v>50</v>
      </c>
      <c r="B1227" t="n">
        <v>85</v>
      </c>
      <c r="C1227" t="inlineStr">
        <is>
          <t xml:space="preserve">CONCLUIDO	</t>
        </is>
      </c>
      <c r="D1227" t="n">
        <v>13.1435</v>
      </c>
      <c r="E1227" t="n">
        <v>7.61</v>
      </c>
      <c r="F1227" t="n">
        <v>5.1</v>
      </c>
      <c r="G1227" t="n">
        <v>76.5</v>
      </c>
      <c r="H1227" t="n">
        <v>1.29</v>
      </c>
      <c r="I1227" t="n">
        <v>4</v>
      </c>
      <c r="J1227" t="n">
        <v>186.38</v>
      </c>
      <c r="K1227" t="n">
        <v>51.39</v>
      </c>
      <c r="L1227" t="n">
        <v>13.5</v>
      </c>
      <c r="M1227" t="n">
        <v>2</v>
      </c>
      <c r="N1227" t="n">
        <v>36.49</v>
      </c>
      <c r="O1227" t="n">
        <v>23221.54</v>
      </c>
      <c r="P1227" t="n">
        <v>53.64</v>
      </c>
      <c r="Q1227" t="n">
        <v>202.81</v>
      </c>
      <c r="R1227" t="n">
        <v>19.57</v>
      </c>
      <c r="S1227" t="n">
        <v>13.89</v>
      </c>
      <c r="T1227" t="n">
        <v>1166.53</v>
      </c>
      <c r="U1227" t="n">
        <v>0.71</v>
      </c>
      <c r="V1227" t="n">
        <v>0.76</v>
      </c>
      <c r="W1227" t="n">
        <v>0.64</v>
      </c>
      <c r="X1227" t="n">
        <v>0.06</v>
      </c>
      <c r="Y1227" t="n">
        <v>1</v>
      </c>
      <c r="Z1227" t="n">
        <v>10</v>
      </c>
    </row>
    <row r="1228">
      <c r="A1228" t="n">
        <v>51</v>
      </c>
      <c r="B1228" t="n">
        <v>85</v>
      </c>
      <c r="C1228" t="inlineStr">
        <is>
          <t xml:space="preserve">CONCLUIDO	</t>
        </is>
      </c>
      <c r="D1228" t="n">
        <v>13.142</v>
      </c>
      <c r="E1228" t="n">
        <v>7.61</v>
      </c>
      <c r="F1228" t="n">
        <v>5.1</v>
      </c>
      <c r="G1228" t="n">
        <v>76.52</v>
      </c>
      <c r="H1228" t="n">
        <v>1.31</v>
      </c>
      <c r="I1228" t="n">
        <v>4</v>
      </c>
      <c r="J1228" t="n">
        <v>186.76</v>
      </c>
      <c r="K1228" t="n">
        <v>51.39</v>
      </c>
      <c r="L1228" t="n">
        <v>13.75</v>
      </c>
      <c r="M1228" t="n">
        <v>2</v>
      </c>
      <c r="N1228" t="n">
        <v>36.62</v>
      </c>
      <c r="O1228" t="n">
        <v>23268.24</v>
      </c>
      <c r="P1228" t="n">
        <v>53.42</v>
      </c>
      <c r="Q1228" t="n">
        <v>202.81</v>
      </c>
      <c r="R1228" t="n">
        <v>19.65</v>
      </c>
      <c r="S1228" t="n">
        <v>13.89</v>
      </c>
      <c r="T1228" t="n">
        <v>1204.87</v>
      </c>
      <c r="U1228" t="n">
        <v>0.71</v>
      </c>
      <c r="V1228" t="n">
        <v>0.76</v>
      </c>
      <c r="W1228" t="n">
        <v>0.64</v>
      </c>
      <c r="X1228" t="n">
        <v>0.06</v>
      </c>
      <c r="Y1228" t="n">
        <v>1</v>
      </c>
      <c r="Z1228" t="n">
        <v>10</v>
      </c>
    </row>
    <row r="1229">
      <c r="A1229" t="n">
        <v>52</v>
      </c>
      <c r="B1229" t="n">
        <v>85</v>
      </c>
      <c r="C1229" t="inlineStr">
        <is>
          <t xml:space="preserve">CONCLUIDO	</t>
        </is>
      </c>
      <c r="D1229" t="n">
        <v>13.1492</v>
      </c>
      <c r="E1229" t="n">
        <v>7.6</v>
      </c>
      <c r="F1229" t="n">
        <v>5.1</v>
      </c>
      <c r="G1229" t="n">
        <v>76.45</v>
      </c>
      <c r="H1229" t="n">
        <v>1.33</v>
      </c>
      <c r="I1229" t="n">
        <v>4</v>
      </c>
      <c r="J1229" t="n">
        <v>187.14</v>
      </c>
      <c r="K1229" t="n">
        <v>51.39</v>
      </c>
      <c r="L1229" t="n">
        <v>14</v>
      </c>
      <c r="M1229" t="n">
        <v>2</v>
      </c>
      <c r="N1229" t="n">
        <v>36.75</v>
      </c>
      <c r="O1229" t="n">
        <v>23314.98</v>
      </c>
      <c r="P1229" t="n">
        <v>53.35</v>
      </c>
      <c r="Q1229" t="n">
        <v>202.81</v>
      </c>
      <c r="R1229" t="n">
        <v>19.44</v>
      </c>
      <c r="S1229" t="n">
        <v>13.89</v>
      </c>
      <c r="T1229" t="n">
        <v>1099.24</v>
      </c>
      <c r="U1229" t="n">
        <v>0.71</v>
      </c>
      <c r="V1229" t="n">
        <v>0.76</v>
      </c>
      <c r="W1229" t="n">
        <v>0.64</v>
      </c>
      <c r="X1229" t="n">
        <v>0.06</v>
      </c>
      <c r="Y1229" t="n">
        <v>1</v>
      </c>
      <c r="Z1229" t="n">
        <v>10</v>
      </c>
    </row>
    <row r="1230">
      <c r="A1230" t="n">
        <v>53</v>
      </c>
      <c r="B1230" t="n">
        <v>85</v>
      </c>
      <c r="C1230" t="inlineStr">
        <is>
          <t xml:space="preserve">CONCLUIDO	</t>
        </is>
      </c>
      <c r="D1230" t="n">
        <v>13.1545</v>
      </c>
      <c r="E1230" t="n">
        <v>7.6</v>
      </c>
      <c r="F1230" t="n">
        <v>5.09</v>
      </c>
      <c r="G1230" t="n">
        <v>76.41</v>
      </c>
      <c r="H1230" t="n">
        <v>1.35</v>
      </c>
      <c r="I1230" t="n">
        <v>4</v>
      </c>
      <c r="J1230" t="n">
        <v>187.52</v>
      </c>
      <c r="K1230" t="n">
        <v>51.39</v>
      </c>
      <c r="L1230" t="n">
        <v>14.25</v>
      </c>
      <c r="M1230" t="n">
        <v>2</v>
      </c>
      <c r="N1230" t="n">
        <v>36.88</v>
      </c>
      <c r="O1230" t="n">
        <v>23361.77</v>
      </c>
      <c r="P1230" t="n">
        <v>52.95</v>
      </c>
      <c r="Q1230" t="n">
        <v>202.81</v>
      </c>
      <c r="R1230" t="n">
        <v>19.42</v>
      </c>
      <c r="S1230" t="n">
        <v>13.89</v>
      </c>
      <c r="T1230" t="n">
        <v>1091.78</v>
      </c>
      <c r="U1230" t="n">
        <v>0.72</v>
      </c>
      <c r="V1230" t="n">
        <v>0.76</v>
      </c>
      <c r="W1230" t="n">
        <v>0.64</v>
      </c>
      <c r="X1230" t="n">
        <v>0.06</v>
      </c>
      <c r="Y1230" t="n">
        <v>1</v>
      </c>
      <c r="Z1230" t="n">
        <v>10</v>
      </c>
    </row>
    <row r="1231">
      <c r="A1231" t="n">
        <v>54</v>
      </c>
      <c r="B1231" t="n">
        <v>85</v>
      </c>
      <c r="C1231" t="inlineStr">
        <is>
          <t xml:space="preserve">CONCLUIDO	</t>
        </is>
      </c>
      <c r="D1231" t="n">
        <v>13.1454</v>
      </c>
      <c r="E1231" t="n">
        <v>7.61</v>
      </c>
      <c r="F1231" t="n">
        <v>5.1</v>
      </c>
      <c r="G1231" t="n">
        <v>76.48999999999999</v>
      </c>
      <c r="H1231" t="n">
        <v>1.37</v>
      </c>
      <c r="I1231" t="n">
        <v>4</v>
      </c>
      <c r="J1231" t="n">
        <v>187.9</v>
      </c>
      <c r="K1231" t="n">
        <v>51.39</v>
      </c>
      <c r="L1231" t="n">
        <v>14.5</v>
      </c>
      <c r="M1231" t="n">
        <v>1</v>
      </c>
      <c r="N1231" t="n">
        <v>37.01</v>
      </c>
      <c r="O1231" t="n">
        <v>23408.6</v>
      </c>
      <c r="P1231" t="n">
        <v>52.89</v>
      </c>
      <c r="Q1231" t="n">
        <v>202.81</v>
      </c>
      <c r="R1231" t="n">
        <v>19.5</v>
      </c>
      <c r="S1231" t="n">
        <v>13.89</v>
      </c>
      <c r="T1231" t="n">
        <v>1128.5</v>
      </c>
      <c r="U1231" t="n">
        <v>0.71</v>
      </c>
      <c r="V1231" t="n">
        <v>0.76</v>
      </c>
      <c r="W1231" t="n">
        <v>0.64</v>
      </c>
      <c r="X1231" t="n">
        <v>0.06</v>
      </c>
      <c r="Y1231" t="n">
        <v>1</v>
      </c>
      <c r="Z1231" t="n">
        <v>10</v>
      </c>
    </row>
    <row r="1232">
      <c r="A1232" t="n">
        <v>55</v>
      </c>
      <c r="B1232" t="n">
        <v>85</v>
      </c>
      <c r="C1232" t="inlineStr">
        <is>
          <t xml:space="preserve">CONCLUIDO	</t>
        </is>
      </c>
      <c r="D1232" t="n">
        <v>13.1444</v>
      </c>
      <c r="E1232" t="n">
        <v>7.61</v>
      </c>
      <c r="F1232" t="n">
        <v>5.1</v>
      </c>
      <c r="G1232" t="n">
        <v>76.5</v>
      </c>
      <c r="H1232" t="n">
        <v>1.39</v>
      </c>
      <c r="I1232" t="n">
        <v>4</v>
      </c>
      <c r="J1232" t="n">
        <v>188.28</v>
      </c>
      <c r="K1232" t="n">
        <v>51.39</v>
      </c>
      <c r="L1232" t="n">
        <v>14.75</v>
      </c>
      <c r="M1232" t="n">
        <v>1</v>
      </c>
      <c r="N1232" t="n">
        <v>37.14</v>
      </c>
      <c r="O1232" t="n">
        <v>23455.48</v>
      </c>
      <c r="P1232" t="n">
        <v>52.84</v>
      </c>
      <c r="Q1232" t="n">
        <v>202.81</v>
      </c>
      <c r="R1232" t="n">
        <v>19.52</v>
      </c>
      <c r="S1232" t="n">
        <v>13.89</v>
      </c>
      <c r="T1232" t="n">
        <v>1141.07</v>
      </c>
      <c r="U1232" t="n">
        <v>0.71</v>
      </c>
      <c r="V1232" t="n">
        <v>0.76</v>
      </c>
      <c r="W1232" t="n">
        <v>0.64</v>
      </c>
      <c r="X1232" t="n">
        <v>0.06</v>
      </c>
      <c r="Y1232" t="n">
        <v>1</v>
      </c>
      <c r="Z1232" t="n">
        <v>10</v>
      </c>
    </row>
    <row r="1233">
      <c r="A1233" t="n">
        <v>56</v>
      </c>
      <c r="B1233" t="n">
        <v>85</v>
      </c>
      <c r="C1233" t="inlineStr">
        <is>
          <t xml:space="preserve">CONCLUIDO	</t>
        </is>
      </c>
      <c r="D1233" t="n">
        <v>13.1545</v>
      </c>
      <c r="E1233" t="n">
        <v>7.6</v>
      </c>
      <c r="F1233" t="n">
        <v>5.09</v>
      </c>
      <c r="G1233" t="n">
        <v>76.41</v>
      </c>
      <c r="H1233" t="n">
        <v>1.41</v>
      </c>
      <c r="I1233" t="n">
        <v>4</v>
      </c>
      <c r="J1233" t="n">
        <v>188.66</v>
      </c>
      <c r="K1233" t="n">
        <v>51.39</v>
      </c>
      <c r="L1233" t="n">
        <v>15</v>
      </c>
      <c r="M1233" t="n">
        <v>0</v>
      </c>
      <c r="N1233" t="n">
        <v>37.27</v>
      </c>
      <c r="O1233" t="n">
        <v>23502.4</v>
      </c>
      <c r="P1233" t="n">
        <v>52.68</v>
      </c>
      <c r="Q1233" t="n">
        <v>202.81</v>
      </c>
      <c r="R1233" t="n">
        <v>19.25</v>
      </c>
      <c r="S1233" t="n">
        <v>13.89</v>
      </c>
      <c r="T1233" t="n">
        <v>1003.95</v>
      </c>
      <c r="U1233" t="n">
        <v>0.72</v>
      </c>
      <c r="V1233" t="n">
        <v>0.76</v>
      </c>
      <c r="W1233" t="n">
        <v>0.65</v>
      </c>
      <c r="X1233" t="n">
        <v>0.06</v>
      </c>
      <c r="Y1233" t="n">
        <v>1</v>
      </c>
      <c r="Z1233" t="n">
        <v>10</v>
      </c>
    </row>
    <row r="1234">
      <c r="A1234" t="n">
        <v>0</v>
      </c>
      <c r="B1234" t="n">
        <v>20</v>
      </c>
      <c r="C1234" t="inlineStr">
        <is>
          <t xml:space="preserve">CONCLUIDO	</t>
        </is>
      </c>
      <c r="D1234" t="n">
        <v>13.37</v>
      </c>
      <c r="E1234" t="n">
        <v>7.48</v>
      </c>
      <c r="F1234" t="n">
        <v>5.46</v>
      </c>
      <c r="G1234" t="n">
        <v>14.9</v>
      </c>
      <c r="H1234" t="n">
        <v>0.34</v>
      </c>
      <c r="I1234" t="n">
        <v>22</v>
      </c>
      <c r="J1234" t="n">
        <v>51.33</v>
      </c>
      <c r="K1234" t="n">
        <v>24.83</v>
      </c>
      <c r="L1234" t="n">
        <v>1</v>
      </c>
      <c r="M1234" t="n">
        <v>20</v>
      </c>
      <c r="N1234" t="n">
        <v>5.51</v>
      </c>
      <c r="O1234" t="n">
        <v>6564.78</v>
      </c>
      <c r="P1234" t="n">
        <v>28.47</v>
      </c>
      <c r="Q1234" t="n">
        <v>202.82</v>
      </c>
      <c r="R1234" t="n">
        <v>30.95</v>
      </c>
      <c r="S1234" t="n">
        <v>13.89</v>
      </c>
      <c r="T1234" t="n">
        <v>6767.01</v>
      </c>
      <c r="U1234" t="n">
        <v>0.45</v>
      </c>
      <c r="V1234" t="n">
        <v>0.71</v>
      </c>
      <c r="W1234" t="n">
        <v>0.67</v>
      </c>
      <c r="X1234" t="n">
        <v>0.42</v>
      </c>
      <c r="Y1234" t="n">
        <v>1</v>
      </c>
      <c r="Z1234" t="n">
        <v>10</v>
      </c>
    </row>
    <row r="1235">
      <c r="A1235" t="n">
        <v>1</v>
      </c>
      <c r="B1235" t="n">
        <v>20</v>
      </c>
      <c r="C1235" t="inlineStr">
        <is>
          <t xml:space="preserve">CONCLUIDO	</t>
        </is>
      </c>
      <c r="D1235" t="n">
        <v>13.6648</v>
      </c>
      <c r="E1235" t="n">
        <v>7.32</v>
      </c>
      <c r="F1235" t="n">
        <v>5.36</v>
      </c>
      <c r="G1235" t="n">
        <v>18.93</v>
      </c>
      <c r="H1235" t="n">
        <v>0.42</v>
      </c>
      <c r="I1235" t="n">
        <v>17</v>
      </c>
      <c r="J1235" t="n">
        <v>51.62</v>
      </c>
      <c r="K1235" t="n">
        <v>24.83</v>
      </c>
      <c r="L1235" t="n">
        <v>1.25</v>
      </c>
      <c r="M1235" t="n">
        <v>15</v>
      </c>
      <c r="N1235" t="n">
        <v>5.54</v>
      </c>
      <c r="O1235" t="n">
        <v>6599.8</v>
      </c>
      <c r="P1235" t="n">
        <v>26.85</v>
      </c>
      <c r="Q1235" t="n">
        <v>202.82</v>
      </c>
      <c r="R1235" t="n">
        <v>27.64</v>
      </c>
      <c r="S1235" t="n">
        <v>13.89</v>
      </c>
      <c r="T1235" t="n">
        <v>5134.28</v>
      </c>
      <c r="U1235" t="n">
        <v>0.5</v>
      </c>
      <c r="V1235" t="n">
        <v>0.72</v>
      </c>
      <c r="W1235" t="n">
        <v>0.67</v>
      </c>
      <c r="X1235" t="n">
        <v>0.32</v>
      </c>
      <c r="Y1235" t="n">
        <v>1</v>
      </c>
      <c r="Z1235" t="n">
        <v>10</v>
      </c>
    </row>
    <row r="1236">
      <c r="A1236" t="n">
        <v>2</v>
      </c>
      <c r="B1236" t="n">
        <v>20</v>
      </c>
      <c r="C1236" t="inlineStr">
        <is>
          <t xml:space="preserve">CONCLUIDO	</t>
        </is>
      </c>
      <c r="D1236" t="n">
        <v>13.8536</v>
      </c>
      <c r="E1236" t="n">
        <v>7.22</v>
      </c>
      <c r="F1236" t="n">
        <v>5.3</v>
      </c>
      <c r="G1236" t="n">
        <v>22.71</v>
      </c>
      <c r="H1236" t="n">
        <v>0.5</v>
      </c>
      <c r="I1236" t="n">
        <v>14</v>
      </c>
      <c r="J1236" t="n">
        <v>51.9</v>
      </c>
      <c r="K1236" t="n">
        <v>24.83</v>
      </c>
      <c r="L1236" t="n">
        <v>1.5</v>
      </c>
      <c r="M1236" t="n">
        <v>11</v>
      </c>
      <c r="N1236" t="n">
        <v>5.57</v>
      </c>
      <c r="O1236" t="n">
        <v>6634.84</v>
      </c>
      <c r="P1236" t="n">
        <v>25.79</v>
      </c>
      <c r="Q1236" t="n">
        <v>202.82</v>
      </c>
      <c r="R1236" t="n">
        <v>25.93</v>
      </c>
      <c r="S1236" t="n">
        <v>13.89</v>
      </c>
      <c r="T1236" t="n">
        <v>4294.54</v>
      </c>
      <c r="U1236" t="n">
        <v>0.54</v>
      </c>
      <c r="V1236" t="n">
        <v>0.73</v>
      </c>
      <c r="W1236" t="n">
        <v>0.66</v>
      </c>
      <c r="X1236" t="n">
        <v>0.26</v>
      </c>
      <c r="Y1236" t="n">
        <v>1</v>
      </c>
      <c r="Z1236" t="n">
        <v>10</v>
      </c>
    </row>
    <row r="1237">
      <c r="A1237" t="n">
        <v>3</v>
      </c>
      <c r="B1237" t="n">
        <v>20</v>
      </c>
      <c r="C1237" t="inlineStr">
        <is>
          <t xml:space="preserve">CONCLUIDO	</t>
        </is>
      </c>
      <c r="D1237" t="n">
        <v>13.9686</v>
      </c>
      <c r="E1237" t="n">
        <v>7.16</v>
      </c>
      <c r="F1237" t="n">
        <v>5.26</v>
      </c>
      <c r="G1237" t="n">
        <v>26.32</v>
      </c>
      <c r="H1237" t="n">
        <v>0.58</v>
      </c>
      <c r="I1237" t="n">
        <v>12</v>
      </c>
      <c r="J1237" t="n">
        <v>52.19</v>
      </c>
      <c r="K1237" t="n">
        <v>24.83</v>
      </c>
      <c r="L1237" t="n">
        <v>1.75</v>
      </c>
      <c r="M1237" t="n">
        <v>4</v>
      </c>
      <c r="N1237" t="n">
        <v>5.61</v>
      </c>
      <c r="O1237" t="n">
        <v>6670.02</v>
      </c>
      <c r="P1237" t="n">
        <v>25.26</v>
      </c>
      <c r="Q1237" t="n">
        <v>202.83</v>
      </c>
      <c r="R1237" t="n">
        <v>24.31</v>
      </c>
      <c r="S1237" t="n">
        <v>13.89</v>
      </c>
      <c r="T1237" t="n">
        <v>3497.06</v>
      </c>
      <c r="U1237" t="n">
        <v>0.57</v>
      </c>
      <c r="V1237" t="n">
        <v>0.73</v>
      </c>
      <c r="W1237" t="n">
        <v>0.67</v>
      </c>
      <c r="X1237" t="n">
        <v>0.23</v>
      </c>
      <c r="Y1237" t="n">
        <v>1</v>
      </c>
      <c r="Z1237" t="n">
        <v>10</v>
      </c>
    </row>
    <row r="1238">
      <c r="A1238" t="n">
        <v>4</v>
      </c>
      <c r="B1238" t="n">
        <v>20</v>
      </c>
      <c r="C1238" t="inlineStr">
        <is>
          <t xml:space="preserve">CONCLUIDO	</t>
        </is>
      </c>
      <c r="D1238" t="n">
        <v>13.9659</v>
      </c>
      <c r="E1238" t="n">
        <v>7.16</v>
      </c>
      <c r="F1238" t="n">
        <v>5.27</v>
      </c>
      <c r="G1238" t="n">
        <v>26.33</v>
      </c>
      <c r="H1238" t="n">
        <v>0.66</v>
      </c>
      <c r="I1238" t="n">
        <v>12</v>
      </c>
      <c r="J1238" t="n">
        <v>52.47</v>
      </c>
      <c r="K1238" t="n">
        <v>24.83</v>
      </c>
      <c r="L1238" t="n">
        <v>2</v>
      </c>
      <c r="M1238" t="n">
        <v>2</v>
      </c>
      <c r="N1238" t="n">
        <v>5.64</v>
      </c>
      <c r="O1238" t="n">
        <v>6705.1</v>
      </c>
      <c r="P1238" t="n">
        <v>25.08</v>
      </c>
      <c r="Q1238" t="n">
        <v>202.85</v>
      </c>
      <c r="R1238" t="n">
        <v>24.4</v>
      </c>
      <c r="S1238" t="n">
        <v>13.89</v>
      </c>
      <c r="T1238" t="n">
        <v>3538.49</v>
      </c>
      <c r="U1238" t="n">
        <v>0.57</v>
      </c>
      <c r="V1238" t="n">
        <v>0.73</v>
      </c>
      <c r="W1238" t="n">
        <v>0.67</v>
      </c>
      <c r="X1238" t="n">
        <v>0.23</v>
      </c>
      <c r="Y1238" t="n">
        <v>1</v>
      </c>
      <c r="Z1238" t="n">
        <v>10</v>
      </c>
    </row>
    <row r="1239">
      <c r="A1239" t="n">
        <v>5</v>
      </c>
      <c r="B1239" t="n">
        <v>20</v>
      </c>
      <c r="C1239" t="inlineStr">
        <is>
          <t xml:space="preserve">CONCLUIDO	</t>
        </is>
      </c>
      <c r="D1239" t="n">
        <v>13.9605</v>
      </c>
      <c r="E1239" t="n">
        <v>7.16</v>
      </c>
      <c r="F1239" t="n">
        <v>5.27</v>
      </c>
      <c r="G1239" t="n">
        <v>26.34</v>
      </c>
      <c r="H1239" t="n">
        <v>0.74</v>
      </c>
      <c r="I1239" t="n">
        <v>12</v>
      </c>
      <c r="J1239" t="n">
        <v>52.75</v>
      </c>
      <c r="K1239" t="n">
        <v>24.83</v>
      </c>
      <c r="L1239" t="n">
        <v>2.25</v>
      </c>
      <c r="M1239" t="n">
        <v>0</v>
      </c>
      <c r="N1239" t="n">
        <v>5.68</v>
      </c>
      <c r="O1239" t="n">
        <v>6740.19</v>
      </c>
      <c r="P1239" t="n">
        <v>25.11</v>
      </c>
      <c r="Q1239" t="n">
        <v>202.84</v>
      </c>
      <c r="R1239" t="n">
        <v>24.4</v>
      </c>
      <c r="S1239" t="n">
        <v>13.89</v>
      </c>
      <c r="T1239" t="n">
        <v>3541.58</v>
      </c>
      <c r="U1239" t="n">
        <v>0.57</v>
      </c>
      <c r="V1239" t="n">
        <v>0.73</v>
      </c>
      <c r="W1239" t="n">
        <v>0.67</v>
      </c>
      <c r="X1239" t="n">
        <v>0.23</v>
      </c>
      <c r="Y1239" t="n">
        <v>1</v>
      </c>
      <c r="Z1239" t="n">
        <v>10</v>
      </c>
    </row>
    <row r="1240">
      <c r="A1240" t="n">
        <v>0</v>
      </c>
      <c r="B1240" t="n">
        <v>120</v>
      </c>
      <c r="C1240" t="inlineStr">
        <is>
          <t xml:space="preserve">CONCLUIDO	</t>
        </is>
      </c>
      <c r="D1240" t="n">
        <v>7.8756</v>
      </c>
      <c r="E1240" t="n">
        <v>12.7</v>
      </c>
      <c r="F1240" t="n">
        <v>6.57</v>
      </c>
      <c r="G1240" t="n">
        <v>5.26</v>
      </c>
      <c r="H1240" t="n">
        <v>0.08</v>
      </c>
      <c r="I1240" t="n">
        <v>75</v>
      </c>
      <c r="J1240" t="n">
        <v>232.68</v>
      </c>
      <c r="K1240" t="n">
        <v>57.72</v>
      </c>
      <c r="L1240" t="n">
        <v>1</v>
      </c>
      <c r="M1240" t="n">
        <v>73</v>
      </c>
      <c r="N1240" t="n">
        <v>53.95</v>
      </c>
      <c r="O1240" t="n">
        <v>28931.02</v>
      </c>
      <c r="P1240" t="n">
        <v>102.52</v>
      </c>
      <c r="Q1240" t="n">
        <v>202.93</v>
      </c>
      <c r="R1240" t="n">
        <v>65.39</v>
      </c>
      <c r="S1240" t="n">
        <v>13.89</v>
      </c>
      <c r="T1240" t="n">
        <v>23721.39</v>
      </c>
      <c r="U1240" t="n">
        <v>0.21</v>
      </c>
      <c r="V1240" t="n">
        <v>0.59</v>
      </c>
      <c r="W1240" t="n">
        <v>0.76</v>
      </c>
      <c r="X1240" t="n">
        <v>1.53</v>
      </c>
      <c r="Y1240" t="n">
        <v>1</v>
      </c>
      <c r="Z1240" t="n">
        <v>10</v>
      </c>
    </row>
    <row r="1241">
      <c r="A1241" t="n">
        <v>1</v>
      </c>
      <c r="B1241" t="n">
        <v>120</v>
      </c>
      <c r="C1241" t="inlineStr">
        <is>
          <t xml:space="preserve">CONCLUIDO	</t>
        </is>
      </c>
      <c r="D1241" t="n">
        <v>8.756600000000001</v>
      </c>
      <c r="E1241" t="n">
        <v>11.42</v>
      </c>
      <c r="F1241" t="n">
        <v>6.16</v>
      </c>
      <c r="G1241" t="n">
        <v>6.6</v>
      </c>
      <c r="H1241" t="n">
        <v>0.1</v>
      </c>
      <c r="I1241" t="n">
        <v>56</v>
      </c>
      <c r="J1241" t="n">
        <v>233.1</v>
      </c>
      <c r="K1241" t="n">
        <v>57.72</v>
      </c>
      <c r="L1241" t="n">
        <v>1.25</v>
      </c>
      <c r="M1241" t="n">
        <v>54</v>
      </c>
      <c r="N1241" t="n">
        <v>54.13</v>
      </c>
      <c r="O1241" t="n">
        <v>28983.75</v>
      </c>
      <c r="P1241" t="n">
        <v>95.93000000000001</v>
      </c>
      <c r="Q1241" t="n">
        <v>202.87</v>
      </c>
      <c r="R1241" t="n">
        <v>52.58</v>
      </c>
      <c r="S1241" t="n">
        <v>13.89</v>
      </c>
      <c r="T1241" t="n">
        <v>17409.65</v>
      </c>
      <c r="U1241" t="n">
        <v>0.26</v>
      </c>
      <c r="V1241" t="n">
        <v>0.63</v>
      </c>
      <c r="W1241" t="n">
        <v>0.73</v>
      </c>
      <c r="X1241" t="n">
        <v>1.12</v>
      </c>
      <c r="Y1241" t="n">
        <v>1</v>
      </c>
      <c r="Z1241" t="n">
        <v>10</v>
      </c>
    </row>
    <row r="1242">
      <c r="A1242" t="n">
        <v>2</v>
      </c>
      <c r="B1242" t="n">
        <v>120</v>
      </c>
      <c r="C1242" t="inlineStr">
        <is>
          <t xml:space="preserve">CONCLUIDO	</t>
        </is>
      </c>
      <c r="D1242" t="n">
        <v>9.281499999999999</v>
      </c>
      <c r="E1242" t="n">
        <v>10.77</v>
      </c>
      <c r="F1242" t="n">
        <v>5.97</v>
      </c>
      <c r="G1242" t="n">
        <v>7.79</v>
      </c>
      <c r="H1242" t="n">
        <v>0.11</v>
      </c>
      <c r="I1242" t="n">
        <v>46</v>
      </c>
      <c r="J1242" t="n">
        <v>233.53</v>
      </c>
      <c r="K1242" t="n">
        <v>57.72</v>
      </c>
      <c r="L1242" t="n">
        <v>1.5</v>
      </c>
      <c r="M1242" t="n">
        <v>44</v>
      </c>
      <c r="N1242" t="n">
        <v>54.31</v>
      </c>
      <c r="O1242" t="n">
        <v>29036.54</v>
      </c>
      <c r="P1242" t="n">
        <v>92.81999999999999</v>
      </c>
      <c r="Q1242" t="n">
        <v>202.93</v>
      </c>
      <c r="R1242" t="n">
        <v>46.78</v>
      </c>
      <c r="S1242" t="n">
        <v>13.89</v>
      </c>
      <c r="T1242" t="n">
        <v>14562.03</v>
      </c>
      <c r="U1242" t="n">
        <v>0.3</v>
      </c>
      <c r="V1242" t="n">
        <v>0.65</v>
      </c>
      <c r="W1242" t="n">
        <v>0.71</v>
      </c>
      <c r="X1242" t="n">
        <v>0.93</v>
      </c>
      <c r="Y1242" t="n">
        <v>1</v>
      </c>
      <c r="Z1242" t="n">
        <v>10</v>
      </c>
    </row>
    <row r="1243">
      <c r="A1243" t="n">
        <v>3</v>
      </c>
      <c r="B1243" t="n">
        <v>120</v>
      </c>
      <c r="C1243" t="inlineStr">
        <is>
          <t xml:space="preserve">CONCLUIDO	</t>
        </is>
      </c>
      <c r="D1243" t="n">
        <v>9.7712</v>
      </c>
      <c r="E1243" t="n">
        <v>10.23</v>
      </c>
      <c r="F1243" t="n">
        <v>5.79</v>
      </c>
      <c r="G1243" t="n">
        <v>9.15</v>
      </c>
      <c r="H1243" t="n">
        <v>0.13</v>
      </c>
      <c r="I1243" t="n">
        <v>38</v>
      </c>
      <c r="J1243" t="n">
        <v>233.96</v>
      </c>
      <c r="K1243" t="n">
        <v>57.72</v>
      </c>
      <c r="L1243" t="n">
        <v>1.75</v>
      </c>
      <c r="M1243" t="n">
        <v>36</v>
      </c>
      <c r="N1243" t="n">
        <v>54.49</v>
      </c>
      <c r="O1243" t="n">
        <v>29089.39</v>
      </c>
      <c r="P1243" t="n">
        <v>89.98</v>
      </c>
      <c r="Q1243" t="n">
        <v>202.86</v>
      </c>
      <c r="R1243" t="n">
        <v>41.08</v>
      </c>
      <c r="S1243" t="n">
        <v>13.89</v>
      </c>
      <c r="T1243" t="n">
        <v>11751.65</v>
      </c>
      <c r="U1243" t="n">
        <v>0.34</v>
      </c>
      <c r="V1243" t="n">
        <v>0.67</v>
      </c>
      <c r="W1243" t="n">
        <v>0.7</v>
      </c>
      <c r="X1243" t="n">
        <v>0.75</v>
      </c>
      <c r="Y1243" t="n">
        <v>1</v>
      </c>
      <c r="Z1243" t="n">
        <v>10</v>
      </c>
    </row>
    <row r="1244">
      <c r="A1244" t="n">
        <v>4</v>
      </c>
      <c r="B1244" t="n">
        <v>120</v>
      </c>
      <c r="C1244" t="inlineStr">
        <is>
          <t xml:space="preserve">CONCLUIDO	</t>
        </is>
      </c>
      <c r="D1244" t="n">
        <v>10.0993</v>
      </c>
      <c r="E1244" t="n">
        <v>9.9</v>
      </c>
      <c r="F1244" t="n">
        <v>5.69</v>
      </c>
      <c r="G1244" t="n">
        <v>10.34</v>
      </c>
      <c r="H1244" t="n">
        <v>0.15</v>
      </c>
      <c r="I1244" t="n">
        <v>33</v>
      </c>
      <c r="J1244" t="n">
        <v>234.39</v>
      </c>
      <c r="K1244" t="n">
        <v>57.72</v>
      </c>
      <c r="L1244" t="n">
        <v>2</v>
      </c>
      <c r="M1244" t="n">
        <v>31</v>
      </c>
      <c r="N1244" t="n">
        <v>54.67</v>
      </c>
      <c r="O1244" t="n">
        <v>29142.31</v>
      </c>
      <c r="P1244" t="n">
        <v>88.23999999999999</v>
      </c>
      <c r="Q1244" t="n">
        <v>202.9</v>
      </c>
      <c r="R1244" t="n">
        <v>37.73</v>
      </c>
      <c r="S1244" t="n">
        <v>13.89</v>
      </c>
      <c r="T1244" t="n">
        <v>10101.83</v>
      </c>
      <c r="U1244" t="n">
        <v>0.37</v>
      </c>
      <c r="V1244" t="n">
        <v>0.68</v>
      </c>
      <c r="W1244" t="n">
        <v>0.6899999999999999</v>
      </c>
      <c r="X1244" t="n">
        <v>0.65</v>
      </c>
      <c r="Y1244" t="n">
        <v>1</v>
      </c>
      <c r="Z1244" t="n">
        <v>10</v>
      </c>
    </row>
    <row r="1245">
      <c r="A1245" t="n">
        <v>5</v>
      </c>
      <c r="B1245" t="n">
        <v>120</v>
      </c>
      <c r="C1245" t="inlineStr">
        <is>
          <t xml:space="preserve">CONCLUIDO	</t>
        </is>
      </c>
      <c r="D1245" t="n">
        <v>10.3737</v>
      </c>
      <c r="E1245" t="n">
        <v>9.640000000000001</v>
      </c>
      <c r="F1245" t="n">
        <v>5.61</v>
      </c>
      <c r="G1245" t="n">
        <v>11.61</v>
      </c>
      <c r="H1245" t="n">
        <v>0.17</v>
      </c>
      <c r="I1245" t="n">
        <v>29</v>
      </c>
      <c r="J1245" t="n">
        <v>234.82</v>
      </c>
      <c r="K1245" t="n">
        <v>57.72</v>
      </c>
      <c r="L1245" t="n">
        <v>2.25</v>
      </c>
      <c r="M1245" t="n">
        <v>27</v>
      </c>
      <c r="N1245" t="n">
        <v>54.85</v>
      </c>
      <c r="O1245" t="n">
        <v>29195.29</v>
      </c>
      <c r="P1245" t="n">
        <v>86.84999999999999</v>
      </c>
      <c r="Q1245" t="n">
        <v>202.81</v>
      </c>
      <c r="R1245" t="n">
        <v>35.42</v>
      </c>
      <c r="S1245" t="n">
        <v>13.89</v>
      </c>
      <c r="T1245" t="n">
        <v>8964.43</v>
      </c>
      <c r="U1245" t="n">
        <v>0.39</v>
      </c>
      <c r="V1245" t="n">
        <v>0.6899999999999999</v>
      </c>
      <c r="W1245" t="n">
        <v>0.68</v>
      </c>
      <c r="X1245" t="n">
        <v>0.57</v>
      </c>
      <c r="Y1245" t="n">
        <v>1</v>
      </c>
      <c r="Z1245" t="n">
        <v>10</v>
      </c>
    </row>
    <row r="1246">
      <c r="A1246" t="n">
        <v>6</v>
      </c>
      <c r="B1246" t="n">
        <v>120</v>
      </c>
      <c r="C1246" t="inlineStr">
        <is>
          <t xml:space="preserve">CONCLUIDO	</t>
        </is>
      </c>
      <c r="D1246" t="n">
        <v>10.5976</v>
      </c>
      <c r="E1246" t="n">
        <v>9.44</v>
      </c>
      <c r="F1246" t="n">
        <v>5.54</v>
      </c>
      <c r="G1246" t="n">
        <v>12.79</v>
      </c>
      <c r="H1246" t="n">
        <v>0.19</v>
      </c>
      <c r="I1246" t="n">
        <v>26</v>
      </c>
      <c r="J1246" t="n">
        <v>235.25</v>
      </c>
      <c r="K1246" t="n">
        <v>57.72</v>
      </c>
      <c r="L1246" t="n">
        <v>2.5</v>
      </c>
      <c r="M1246" t="n">
        <v>24</v>
      </c>
      <c r="N1246" t="n">
        <v>55.03</v>
      </c>
      <c r="O1246" t="n">
        <v>29248.33</v>
      </c>
      <c r="P1246" t="n">
        <v>85.65000000000001</v>
      </c>
      <c r="Q1246" t="n">
        <v>202.82</v>
      </c>
      <c r="R1246" t="n">
        <v>33.58</v>
      </c>
      <c r="S1246" t="n">
        <v>13.89</v>
      </c>
      <c r="T1246" t="n">
        <v>8061.12</v>
      </c>
      <c r="U1246" t="n">
        <v>0.41</v>
      </c>
      <c r="V1246" t="n">
        <v>0.7</v>
      </c>
      <c r="W1246" t="n">
        <v>0.67</v>
      </c>
      <c r="X1246" t="n">
        <v>0.5</v>
      </c>
      <c r="Y1246" t="n">
        <v>1</v>
      </c>
      <c r="Z1246" t="n">
        <v>10</v>
      </c>
    </row>
    <row r="1247">
      <c r="A1247" t="n">
        <v>7</v>
      </c>
      <c r="B1247" t="n">
        <v>120</v>
      </c>
      <c r="C1247" t="inlineStr">
        <is>
          <t xml:space="preserve">CONCLUIDO	</t>
        </is>
      </c>
      <c r="D1247" t="n">
        <v>10.7379</v>
      </c>
      <c r="E1247" t="n">
        <v>9.31</v>
      </c>
      <c r="F1247" t="n">
        <v>5.51</v>
      </c>
      <c r="G1247" t="n">
        <v>13.78</v>
      </c>
      <c r="H1247" t="n">
        <v>0.21</v>
      </c>
      <c r="I1247" t="n">
        <v>24</v>
      </c>
      <c r="J1247" t="n">
        <v>235.68</v>
      </c>
      <c r="K1247" t="n">
        <v>57.72</v>
      </c>
      <c r="L1247" t="n">
        <v>2.75</v>
      </c>
      <c r="M1247" t="n">
        <v>22</v>
      </c>
      <c r="N1247" t="n">
        <v>55.21</v>
      </c>
      <c r="O1247" t="n">
        <v>29301.44</v>
      </c>
      <c r="P1247" t="n">
        <v>84.95</v>
      </c>
      <c r="Q1247" t="n">
        <v>202.84</v>
      </c>
      <c r="R1247" t="n">
        <v>32.4</v>
      </c>
      <c r="S1247" t="n">
        <v>13.89</v>
      </c>
      <c r="T1247" t="n">
        <v>7481.73</v>
      </c>
      <c r="U1247" t="n">
        <v>0.43</v>
      </c>
      <c r="V1247" t="n">
        <v>0.7</v>
      </c>
      <c r="W1247" t="n">
        <v>0.67</v>
      </c>
      <c r="X1247" t="n">
        <v>0.47</v>
      </c>
      <c r="Y1247" t="n">
        <v>1</v>
      </c>
      <c r="Z1247" t="n">
        <v>10</v>
      </c>
    </row>
    <row r="1248">
      <c r="A1248" t="n">
        <v>8</v>
      </c>
      <c r="B1248" t="n">
        <v>120</v>
      </c>
      <c r="C1248" t="inlineStr">
        <is>
          <t xml:space="preserve">CONCLUIDO	</t>
        </is>
      </c>
      <c r="D1248" t="n">
        <v>10.8745</v>
      </c>
      <c r="E1248" t="n">
        <v>9.199999999999999</v>
      </c>
      <c r="F1248" t="n">
        <v>5.48</v>
      </c>
      <c r="G1248" t="n">
        <v>14.96</v>
      </c>
      <c r="H1248" t="n">
        <v>0.23</v>
      </c>
      <c r="I1248" t="n">
        <v>22</v>
      </c>
      <c r="J1248" t="n">
        <v>236.11</v>
      </c>
      <c r="K1248" t="n">
        <v>57.72</v>
      </c>
      <c r="L1248" t="n">
        <v>3</v>
      </c>
      <c r="M1248" t="n">
        <v>20</v>
      </c>
      <c r="N1248" t="n">
        <v>55.39</v>
      </c>
      <c r="O1248" t="n">
        <v>29354.61</v>
      </c>
      <c r="P1248" t="n">
        <v>84.59999999999999</v>
      </c>
      <c r="Q1248" t="n">
        <v>202.83</v>
      </c>
      <c r="R1248" t="n">
        <v>31.49</v>
      </c>
      <c r="S1248" t="n">
        <v>13.89</v>
      </c>
      <c r="T1248" t="n">
        <v>7033.82</v>
      </c>
      <c r="U1248" t="n">
        <v>0.44</v>
      </c>
      <c r="V1248" t="n">
        <v>0.71</v>
      </c>
      <c r="W1248" t="n">
        <v>0.68</v>
      </c>
      <c r="X1248" t="n">
        <v>0.45</v>
      </c>
      <c r="Y1248" t="n">
        <v>1</v>
      </c>
      <c r="Z1248" t="n">
        <v>10</v>
      </c>
    </row>
    <row r="1249">
      <c r="A1249" t="n">
        <v>9</v>
      </c>
      <c r="B1249" t="n">
        <v>120</v>
      </c>
      <c r="C1249" t="inlineStr">
        <is>
          <t xml:space="preserve">CONCLUIDO	</t>
        </is>
      </c>
      <c r="D1249" t="n">
        <v>11.0749</v>
      </c>
      <c r="E1249" t="n">
        <v>9.029999999999999</v>
      </c>
      <c r="F1249" t="n">
        <v>5.41</v>
      </c>
      <c r="G1249" t="n">
        <v>16.23</v>
      </c>
      <c r="H1249" t="n">
        <v>0.24</v>
      </c>
      <c r="I1249" t="n">
        <v>20</v>
      </c>
      <c r="J1249" t="n">
        <v>236.54</v>
      </c>
      <c r="K1249" t="n">
        <v>57.72</v>
      </c>
      <c r="L1249" t="n">
        <v>3.25</v>
      </c>
      <c r="M1249" t="n">
        <v>18</v>
      </c>
      <c r="N1249" t="n">
        <v>55.57</v>
      </c>
      <c r="O1249" t="n">
        <v>29407.85</v>
      </c>
      <c r="P1249" t="n">
        <v>83.25</v>
      </c>
      <c r="Q1249" t="n">
        <v>202.83</v>
      </c>
      <c r="R1249" t="n">
        <v>29.18</v>
      </c>
      <c r="S1249" t="n">
        <v>13.89</v>
      </c>
      <c r="T1249" t="n">
        <v>5888.54</v>
      </c>
      <c r="U1249" t="n">
        <v>0.48</v>
      </c>
      <c r="V1249" t="n">
        <v>0.72</v>
      </c>
      <c r="W1249" t="n">
        <v>0.67</v>
      </c>
      <c r="X1249" t="n">
        <v>0.37</v>
      </c>
      <c r="Y1249" t="n">
        <v>1</v>
      </c>
      <c r="Z1249" t="n">
        <v>10</v>
      </c>
    </row>
    <row r="1250">
      <c r="A1250" t="n">
        <v>10</v>
      </c>
      <c r="B1250" t="n">
        <v>120</v>
      </c>
      <c r="C1250" t="inlineStr">
        <is>
          <t xml:space="preserve">CONCLUIDO	</t>
        </is>
      </c>
      <c r="D1250" t="n">
        <v>11.2451</v>
      </c>
      <c r="E1250" t="n">
        <v>8.890000000000001</v>
      </c>
      <c r="F1250" t="n">
        <v>5.36</v>
      </c>
      <c r="G1250" t="n">
        <v>17.88</v>
      </c>
      <c r="H1250" t="n">
        <v>0.26</v>
      </c>
      <c r="I1250" t="n">
        <v>18</v>
      </c>
      <c r="J1250" t="n">
        <v>236.98</v>
      </c>
      <c r="K1250" t="n">
        <v>57.72</v>
      </c>
      <c r="L1250" t="n">
        <v>3.5</v>
      </c>
      <c r="M1250" t="n">
        <v>16</v>
      </c>
      <c r="N1250" t="n">
        <v>55.75</v>
      </c>
      <c r="O1250" t="n">
        <v>29461.15</v>
      </c>
      <c r="P1250" t="n">
        <v>82.43000000000001</v>
      </c>
      <c r="Q1250" t="n">
        <v>202.82</v>
      </c>
      <c r="R1250" t="n">
        <v>27.79</v>
      </c>
      <c r="S1250" t="n">
        <v>13.89</v>
      </c>
      <c r="T1250" t="n">
        <v>5206.59</v>
      </c>
      <c r="U1250" t="n">
        <v>0.5</v>
      </c>
      <c r="V1250" t="n">
        <v>0.72</v>
      </c>
      <c r="W1250" t="n">
        <v>0.66</v>
      </c>
      <c r="X1250" t="n">
        <v>0.33</v>
      </c>
      <c r="Y1250" t="n">
        <v>1</v>
      </c>
      <c r="Z1250" t="n">
        <v>10</v>
      </c>
    </row>
    <row r="1251">
      <c r="A1251" t="n">
        <v>11</v>
      </c>
      <c r="B1251" t="n">
        <v>120</v>
      </c>
      <c r="C1251" t="inlineStr">
        <is>
          <t xml:space="preserve">CONCLUIDO	</t>
        </is>
      </c>
      <c r="D1251" t="n">
        <v>11.308</v>
      </c>
      <c r="E1251" t="n">
        <v>8.84</v>
      </c>
      <c r="F1251" t="n">
        <v>5.36</v>
      </c>
      <c r="G1251" t="n">
        <v>18.92</v>
      </c>
      <c r="H1251" t="n">
        <v>0.28</v>
      </c>
      <c r="I1251" t="n">
        <v>17</v>
      </c>
      <c r="J1251" t="n">
        <v>237.41</v>
      </c>
      <c r="K1251" t="n">
        <v>57.72</v>
      </c>
      <c r="L1251" t="n">
        <v>3.75</v>
      </c>
      <c r="M1251" t="n">
        <v>15</v>
      </c>
      <c r="N1251" t="n">
        <v>55.93</v>
      </c>
      <c r="O1251" t="n">
        <v>29514.51</v>
      </c>
      <c r="P1251" t="n">
        <v>82.16</v>
      </c>
      <c r="Q1251" t="n">
        <v>202.85</v>
      </c>
      <c r="R1251" t="n">
        <v>27.55</v>
      </c>
      <c r="S1251" t="n">
        <v>13.89</v>
      </c>
      <c r="T1251" t="n">
        <v>5089.65</v>
      </c>
      <c r="U1251" t="n">
        <v>0.5</v>
      </c>
      <c r="V1251" t="n">
        <v>0.72</v>
      </c>
      <c r="W1251" t="n">
        <v>0.67</v>
      </c>
      <c r="X1251" t="n">
        <v>0.32</v>
      </c>
      <c r="Y1251" t="n">
        <v>1</v>
      </c>
      <c r="Z1251" t="n">
        <v>10</v>
      </c>
    </row>
    <row r="1252">
      <c r="A1252" t="n">
        <v>12</v>
      </c>
      <c r="B1252" t="n">
        <v>120</v>
      </c>
      <c r="C1252" t="inlineStr">
        <is>
          <t xml:space="preserve">CONCLUIDO	</t>
        </is>
      </c>
      <c r="D1252" t="n">
        <v>11.3957</v>
      </c>
      <c r="E1252" t="n">
        <v>8.779999999999999</v>
      </c>
      <c r="F1252" t="n">
        <v>5.34</v>
      </c>
      <c r="G1252" t="n">
        <v>20.02</v>
      </c>
      <c r="H1252" t="n">
        <v>0.3</v>
      </c>
      <c r="I1252" t="n">
        <v>16</v>
      </c>
      <c r="J1252" t="n">
        <v>237.84</v>
      </c>
      <c r="K1252" t="n">
        <v>57.72</v>
      </c>
      <c r="L1252" t="n">
        <v>4</v>
      </c>
      <c r="M1252" t="n">
        <v>14</v>
      </c>
      <c r="N1252" t="n">
        <v>56.12</v>
      </c>
      <c r="O1252" t="n">
        <v>29567.95</v>
      </c>
      <c r="P1252" t="n">
        <v>81.67</v>
      </c>
      <c r="Q1252" t="n">
        <v>202.89</v>
      </c>
      <c r="R1252" t="n">
        <v>26.99</v>
      </c>
      <c r="S1252" t="n">
        <v>13.89</v>
      </c>
      <c r="T1252" t="n">
        <v>4812.61</v>
      </c>
      <c r="U1252" t="n">
        <v>0.51</v>
      </c>
      <c r="V1252" t="n">
        <v>0.72</v>
      </c>
      <c r="W1252" t="n">
        <v>0.66</v>
      </c>
      <c r="X1252" t="n">
        <v>0.3</v>
      </c>
      <c r="Y1252" t="n">
        <v>1</v>
      </c>
      <c r="Z1252" t="n">
        <v>10</v>
      </c>
    </row>
    <row r="1253">
      <c r="A1253" t="n">
        <v>13</v>
      </c>
      <c r="B1253" t="n">
        <v>120</v>
      </c>
      <c r="C1253" t="inlineStr">
        <is>
          <t xml:space="preserve">CONCLUIDO	</t>
        </is>
      </c>
      <c r="D1253" t="n">
        <v>11.4635</v>
      </c>
      <c r="E1253" t="n">
        <v>8.720000000000001</v>
      </c>
      <c r="F1253" t="n">
        <v>5.33</v>
      </c>
      <c r="G1253" t="n">
        <v>21.32</v>
      </c>
      <c r="H1253" t="n">
        <v>0.32</v>
      </c>
      <c r="I1253" t="n">
        <v>15</v>
      </c>
      <c r="J1253" t="n">
        <v>238.28</v>
      </c>
      <c r="K1253" t="n">
        <v>57.72</v>
      </c>
      <c r="L1253" t="n">
        <v>4.25</v>
      </c>
      <c r="M1253" t="n">
        <v>13</v>
      </c>
      <c r="N1253" t="n">
        <v>56.3</v>
      </c>
      <c r="O1253" t="n">
        <v>29621.44</v>
      </c>
      <c r="P1253" t="n">
        <v>81.45999999999999</v>
      </c>
      <c r="Q1253" t="n">
        <v>202.82</v>
      </c>
      <c r="R1253" t="n">
        <v>26.83</v>
      </c>
      <c r="S1253" t="n">
        <v>13.89</v>
      </c>
      <c r="T1253" t="n">
        <v>4737.54</v>
      </c>
      <c r="U1253" t="n">
        <v>0.52</v>
      </c>
      <c r="V1253" t="n">
        <v>0.73</v>
      </c>
      <c r="W1253" t="n">
        <v>0.66</v>
      </c>
      <c r="X1253" t="n">
        <v>0.29</v>
      </c>
      <c r="Y1253" t="n">
        <v>1</v>
      </c>
      <c r="Z1253" t="n">
        <v>10</v>
      </c>
    </row>
    <row r="1254">
      <c r="A1254" t="n">
        <v>14</v>
      </c>
      <c r="B1254" t="n">
        <v>120</v>
      </c>
      <c r="C1254" t="inlineStr">
        <is>
          <t xml:space="preserve">CONCLUIDO	</t>
        </is>
      </c>
      <c r="D1254" t="n">
        <v>11.5622</v>
      </c>
      <c r="E1254" t="n">
        <v>8.65</v>
      </c>
      <c r="F1254" t="n">
        <v>5.3</v>
      </c>
      <c r="G1254" t="n">
        <v>22.72</v>
      </c>
      <c r="H1254" t="n">
        <v>0.34</v>
      </c>
      <c r="I1254" t="n">
        <v>14</v>
      </c>
      <c r="J1254" t="n">
        <v>238.71</v>
      </c>
      <c r="K1254" t="n">
        <v>57.72</v>
      </c>
      <c r="L1254" t="n">
        <v>4.5</v>
      </c>
      <c r="M1254" t="n">
        <v>12</v>
      </c>
      <c r="N1254" t="n">
        <v>56.49</v>
      </c>
      <c r="O1254" t="n">
        <v>29675.01</v>
      </c>
      <c r="P1254" t="n">
        <v>80.89</v>
      </c>
      <c r="Q1254" t="n">
        <v>202.82</v>
      </c>
      <c r="R1254" t="n">
        <v>25.81</v>
      </c>
      <c r="S1254" t="n">
        <v>13.89</v>
      </c>
      <c r="T1254" t="n">
        <v>4237.15</v>
      </c>
      <c r="U1254" t="n">
        <v>0.54</v>
      </c>
      <c r="V1254" t="n">
        <v>0.73</v>
      </c>
      <c r="W1254" t="n">
        <v>0.66</v>
      </c>
      <c r="X1254" t="n">
        <v>0.26</v>
      </c>
      <c r="Y1254" t="n">
        <v>1</v>
      </c>
      <c r="Z1254" t="n">
        <v>10</v>
      </c>
    </row>
    <row r="1255">
      <c r="A1255" t="n">
        <v>15</v>
      </c>
      <c r="B1255" t="n">
        <v>120</v>
      </c>
      <c r="C1255" t="inlineStr">
        <is>
          <t xml:space="preserve">CONCLUIDO	</t>
        </is>
      </c>
      <c r="D1255" t="n">
        <v>11.5611</v>
      </c>
      <c r="E1255" t="n">
        <v>8.65</v>
      </c>
      <c r="F1255" t="n">
        <v>5.3</v>
      </c>
      <c r="G1255" t="n">
        <v>22.73</v>
      </c>
      <c r="H1255" t="n">
        <v>0.35</v>
      </c>
      <c r="I1255" t="n">
        <v>14</v>
      </c>
      <c r="J1255" t="n">
        <v>239.14</v>
      </c>
      <c r="K1255" t="n">
        <v>57.72</v>
      </c>
      <c r="L1255" t="n">
        <v>4.75</v>
      </c>
      <c r="M1255" t="n">
        <v>12</v>
      </c>
      <c r="N1255" t="n">
        <v>56.67</v>
      </c>
      <c r="O1255" t="n">
        <v>29728.63</v>
      </c>
      <c r="P1255" t="n">
        <v>80.81999999999999</v>
      </c>
      <c r="Q1255" t="n">
        <v>202.83</v>
      </c>
      <c r="R1255" t="n">
        <v>25.92</v>
      </c>
      <c r="S1255" t="n">
        <v>13.89</v>
      </c>
      <c r="T1255" t="n">
        <v>4287.85</v>
      </c>
      <c r="U1255" t="n">
        <v>0.54</v>
      </c>
      <c r="V1255" t="n">
        <v>0.73</v>
      </c>
      <c r="W1255" t="n">
        <v>0.66</v>
      </c>
      <c r="X1255" t="n">
        <v>0.26</v>
      </c>
      <c r="Y1255" t="n">
        <v>1</v>
      </c>
      <c r="Z1255" t="n">
        <v>10</v>
      </c>
    </row>
    <row r="1256">
      <c r="A1256" t="n">
        <v>16</v>
      </c>
      <c r="B1256" t="n">
        <v>120</v>
      </c>
      <c r="C1256" t="inlineStr">
        <is>
          <t xml:space="preserve">CONCLUIDO	</t>
        </is>
      </c>
      <c r="D1256" t="n">
        <v>11.6607</v>
      </c>
      <c r="E1256" t="n">
        <v>8.58</v>
      </c>
      <c r="F1256" t="n">
        <v>5.27</v>
      </c>
      <c r="G1256" t="n">
        <v>24.34</v>
      </c>
      <c r="H1256" t="n">
        <v>0.37</v>
      </c>
      <c r="I1256" t="n">
        <v>13</v>
      </c>
      <c r="J1256" t="n">
        <v>239.58</v>
      </c>
      <c r="K1256" t="n">
        <v>57.72</v>
      </c>
      <c r="L1256" t="n">
        <v>5</v>
      </c>
      <c r="M1256" t="n">
        <v>11</v>
      </c>
      <c r="N1256" t="n">
        <v>56.86</v>
      </c>
      <c r="O1256" t="n">
        <v>29782.33</v>
      </c>
      <c r="P1256" t="n">
        <v>80.3</v>
      </c>
      <c r="Q1256" t="n">
        <v>202.83</v>
      </c>
      <c r="R1256" t="n">
        <v>24.92</v>
      </c>
      <c r="S1256" t="n">
        <v>13.89</v>
      </c>
      <c r="T1256" t="n">
        <v>3796.49</v>
      </c>
      <c r="U1256" t="n">
        <v>0.5600000000000001</v>
      </c>
      <c r="V1256" t="n">
        <v>0.73</v>
      </c>
      <c r="W1256" t="n">
        <v>0.66</v>
      </c>
      <c r="X1256" t="n">
        <v>0.24</v>
      </c>
      <c r="Y1256" t="n">
        <v>1</v>
      </c>
      <c r="Z1256" t="n">
        <v>10</v>
      </c>
    </row>
    <row r="1257">
      <c r="A1257" t="n">
        <v>17</v>
      </c>
      <c r="B1257" t="n">
        <v>120</v>
      </c>
      <c r="C1257" t="inlineStr">
        <is>
          <t xml:space="preserve">CONCLUIDO	</t>
        </is>
      </c>
      <c r="D1257" t="n">
        <v>11.7436</v>
      </c>
      <c r="E1257" t="n">
        <v>8.52</v>
      </c>
      <c r="F1257" t="n">
        <v>5.26</v>
      </c>
      <c r="G1257" t="n">
        <v>26.3</v>
      </c>
      <c r="H1257" t="n">
        <v>0.39</v>
      </c>
      <c r="I1257" t="n">
        <v>12</v>
      </c>
      <c r="J1257" t="n">
        <v>240.02</v>
      </c>
      <c r="K1257" t="n">
        <v>57.72</v>
      </c>
      <c r="L1257" t="n">
        <v>5.25</v>
      </c>
      <c r="M1257" t="n">
        <v>10</v>
      </c>
      <c r="N1257" t="n">
        <v>57.04</v>
      </c>
      <c r="O1257" t="n">
        <v>29836.09</v>
      </c>
      <c r="P1257" t="n">
        <v>79.98999999999999</v>
      </c>
      <c r="Q1257" t="n">
        <v>202.81</v>
      </c>
      <c r="R1257" t="n">
        <v>24.51</v>
      </c>
      <c r="S1257" t="n">
        <v>13.89</v>
      </c>
      <c r="T1257" t="n">
        <v>3594.33</v>
      </c>
      <c r="U1257" t="n">
        <v>0.57</v>
      </c>
      <c r="V1257" t="n">
        <v>0.74</v>
      </c>
      <c r="W1257" t="n">
        <v>0.66</v>
      </c>
      <c r="X1257" t="n">
        <v>0.22</v>
      </c>
      <c r="Y1257" t="n">
        <v>1</v>
      </c>
      <c r="Z1257" t="n">
        <v>10</v>
      </c>
    </row>
    <row r="1258">
      <c r="A1258" t="n">
        <v>18</v>
      </c>
      <c r="B1258" t="n">
        <v>120</v>
      </c>
      <c r="C1258" t="inlineStr">
        <is>
          <t xml:space="preserve">CONCLUIDO	</t>
        </is>
      </c>
      <c r="D1258" t="n">
        <v>11.7455</v>
      </c>
      <c r="E1258" t="n">
        <v>8.51</v>
      </c>
      <c r="F1258" t="n">
        <v>5.26</v>
      </c>
      <c r="G1258" t="n">
        <v>26.29</v>
      </c>
      <c r="H1258" t="n">
        <v>0.41</v>
      </c>
      <c r="I1258" t="n">
        <v>12</v>
      </c>
      <c r="J1258" t="n">
        <v>240.45</v>
      </c>
      <c r="K1258" t="n">
        <v>57.72</v>
      </c>
      <c r="L1258" t="n">
        <v>5.5</v>
      </c>
      <c r="M1258" t="n">
        <v>10</v>
      </c>
      <c r="N1258" t="n">
        <v>57.23</v>
      </c>
      <c r="O1258" t="n">
        <v>29890.04</v>
      </c>
      <c r="P1258" t="n">
        <v>79.84999999999999</v>
      </c>
      <c r="Q1258" t="n">
        <v>202.81</v>
      </c>
      <c r="R1258" t="n">
        <v>24.48</v>
      </c>
      <c r="S1258" t="n">
        <v>13.89</v>
      </c>
      <c r="T1258" t="n">
        <v>3581.33</v>
      </c>
      <c r="U1258" t="n">
        <v>0.57</v>
      </c>
      <c r="V1258" t="n">
        <v>0.74</v>
      </c>
      <c r="W1258" t="n">
        <v>0.66</v>
      </c>
      <c r="X1258" t="n">
        <v>0.22</v>
      </c>
      <c r="Y1258" t="n">
        <v>1</v>
      </c>
      <c r="Z1258" t="n">
        <v>10</v>
      </c>
    </row>
    <row r="1259">
      <c r="A1259" t="n">
        <v>19</v>
      </c>
      <c r="B1259" t="n">
        <v>120</v>
      </c>
      <c r="C1259" t="inlineStr">
        <is>
          <t xml:space="preserve">CONCLUIDO	</t>
        </is>
      </c>
      <c r="D1259" t="n">
        <v>11.825</v>
      </c>
      <c r="E1259" t="n">
        <v>8.460000000000001</v>
      </c>
      <c r="F1259" t="n">
        <v>5.25</v>
      </c>
      <c r="G1259" t="n">
        <v>28.62</v>
      </c>
      <c r="H1259" t="n">
        <v>0.42</v>
      </c>
      <c r="I1259" t="n">
        <v>11</v>
      </c>
      <c r="J1259" t="n">
        <v>240.89</v>
      </c>
      <c r="K1259" t="n">
        <v>57.72</v>
      </c>
      <c r="L1259" t="n">
        <v>5.75</v>
      </c>
      <c r="M1259" t="n">
        <v>9</v>
      </c>
      <c r="N1259" t="n">
        <v>57.42</v>
      </c>
      <c r="O1259" t="n">
        <v>29943.94</v>
      </c>
      <c r="P1259" t="n">
        <v>79.41</v>
      </c>
      <c r="Q1259" t="n">
        <v>202.82</v>
      </c>
      <c r="R1259" t="n">
        <v>24.01</v>
      </c>
      <c r="S1259" t="n">
        <v>13.89</v>
      </c>
      <c r="T1259" t="n">
        <v>3351.84</v>
      </c>
      <c r="U1259" t="n">
        <v>0.58</v>
      </c>
      <c r="V1259" t="n">
        <v>0.74</v>
      </c>
      <c r="W1259" t="n">
        <v>0.66</v>
      </c>
      <c r="X1259" t="n">
        <v>0.21</v>
      </c>
      <c r="Y1259" t="n">
        <v>1</v>
      </c>
      <c r="Z1259" t="n">
        <v>10</v>
      </c>
    </row>
    <row r="1260">
      <c r="A1260" t="n">
        <v>20</v>
      </c>
      <c r="B1260" t="n">
        <v>120</v>
      </c>
      <c r="C1260" t="inlineStr">
        <is>
          <t xml:space="preserve">CONCLUIDO	</t>
        </is>
      </c>
      <c r="D1260" t="n">
        <v>11.8335</v>
      </c>
      <c r="E1260" t="n">
        <v>8.449999999999999</v>
      </c>
      <c r="F1260" t="n">
        <v>5.24</v>
      </c>
      <c r="G1260" t="n">
        <v>28.58</v>
      </c>
      <c r="H1260" t="n">
        <v>0.44</v>
      </c>
      <c r="I1260" t="n">
        <v>11</v>
      </c>
      <c r="J1260" t="n">
        <v>241.33</v>
      </c>
      <c r="K1260" t="n">
        <v>57.72</v>
      </c>
      <c r="L1260" t="n">
        <v>6</v>
      </c>
      <c r="M1260" t="n">
        <v>9</v>
      </c>
      <c r="N1260" t="n">
        <v>57.6</v>
      </c>
      <c r="O1260" t="n">
        <v>29997.9</v>
      </c>
      <c r="P1260" t="n">
        <v>79.23</v>
      </c>
      <c r="Q1260" t="n">
        <v>202.81</v>
      </c>
      <c r="R1260" t="n">
        <v>23.82</v>
      </c>
      <c r="S1260" t="n">
        <v>13.89</v>
      </c>
      <c r="T1260" t="n">
        <v>3253.46</v>
      </c>
      <c r="U1260" t="n">
        <v>0.58</v>
      </c>
      <c r="V1260" t="n">
        <v>0.74</v>
      </c>
      <c r="W1260" t="n">
        <v>0.66</v>
      </c>
      <c r="X1260" t="n">
        <v>0.2</v>
      </c>
      <c r="Y1260" t="n">
        <v>1</v>
      </c>
      <c r="Z1260" t="n">
        <v>10</v>
      </c>
    </row>
    <row r="1261">
      <c r="A1261" t="n">
        <v>21</v>
      </c>
      <c r="B1261" t="n">
        <v>120</v>
      </c>
      <c r="C1261" t="inlineStr">
        <is>
          <t xml:space="preserve">CONCLUIDO	</t>
        </is>
      </c>
      <c r="D1261" t="n">
        <v>11.9312</v>
      </c>
      <c r="E1261" t="n">
        <v>8.380000000000001</v>
      </c>
      <c r="F1261" t="n">
        <v>5.22</v>
      </c>
      <c r="G1261" t="n">
        <v>31.3</v>
      </c>
      <c r="H1261" t="n">
        <v>0.46</v>
      </c>
      <c r="I1261" t="n">
        <v>10</v>
      </c>
      <c r="J1261" t="n">
        <v>241.77</v>
      </c>
      <c r="K1261" t="n">
        <v>57.72</v>
      </c>
      <c r="L1261" t="n">
        <v>6.25</v>
      </c>
      <c r="M1261" t="n">
        <v>8</v>
      </c>
      <c r="N1261" t="n">
        <v>57.79</v>
      </c>
      <c r="O1261" t="n">
        <v>30051.93</v>
      </c>
      <c r="P1261" t="n">
        <v>78.66</v>
      </c>
      <c r="Q1261" t="n">
        <v>202.82</v>
      </c>
      <c r="R1261" t="n">
        <v>23.07</v>
      </c>
      <c r="S1261" t="n">
        <v>13.89</v>
      </c>
      <c r="T1261" t="n">
        <v>2886.32</v>
      </c>
      <c r="U1261" t="n">
        <v>0.6</v>
      </c>
      <c r="V1261" t="n">
        <v>0.74</v>
      </c>
      <c r="W1261" t="n">
        <v>0.66</v>
      </c>
      <c r="X1261" t="n">
        <v>0.18</v>
      </c>
      <c r="Y1261" t="n">
        <v>1</v>
      </c>
      <c r="Z1261" t="n">
        <v>10</v>
      </c>
    </row>
    <row r="1262">
      <c r="A1262" t="n">
        <v>22</v>
      </c>
      <c r="B1262" t="n">
        <v>120</v>
      </c>
      <c r="C1262" t="inlineStr">
        <is>
          <t xml:space="preserve">CONCLUIDO	</t>
        </is>
      </c>
      <c r="D1262" t="n">
        <v>11.9419</v>
      </c>
      <c r="E1262" t="n">
        <v>8.369999999999999</v>
      </c>
      <c r="F1262" t="n">
        <v>5.21</v>
      </c>
      <c r="G1262" t="n">
        <v>31.26</v>
      </c>
      <c r="H1262" t="n">
        <v>0.48</v>
      </c>
      <c r="I1262" t="n">
        <v>10</v>
      </c>
      <c r="J1262" t="n">
        <v>242.2</v>
      </c>
      <c r="K1262" t="n">
        <v>57.72</v>
      </c>
      <c r="L1262" t="n">
        <v>6.5</v>
      </c>
      <c r="M1262" t="n">
        <v>8</v>
      </c>
      <c r="N1262" t="n">
        <v>57.98</v>
      </c>
      <c r="O1262" t="n">
        <v>30106.03</v>
      </c>
      <c r="P1262" t="n">
        <v>78.45999999999999</v>
      </c>
      <c r="Q1262" t="n">
        <v>202.82</v>
      </c>
      <c r="R1262" t="n">
        <v>23.05</v>
      </c>
      <c r="S1262" t="n">
        <v>13.89</v>
      </c>
      <c r="T1262" t="n">
        <v>2877.03</v>
      </c>
      <c r="U1262" t="n">
        <v>0.6</v>
      </c>
      <c r="V1262" t="n">
        <v>0.74</v>
      </c>
      <c r="W1262" t="n">
        <v>0.65</v>
      </c>
      <c r="X1262" t="n">
        <v>0.17</v>
      </c>
      <c r="Y1262" t="n">
        <v>1</v>
      </c>
      <c r="Z1262" t="n">
        <v>10</v>
      </c>
    </row>
    <row r="1263">
      <c r="A1263" t="n">
        <v>23</v>
      </c>
      <c r="B1263" t="n">
        <v>120</v>
      </c>
      <c r="C1263" t="inlineStr">
        <is>
          <t xml:space="preserve">CONCLUIDO	</t>
        </is>
      </c>
      <c r="D1263" t="n">
        <v>11.9391</v>
      </c>
      <c r="E1263" t="n">
        <v>8.380000000000001</v>
      </c>
      <c r="F1263" t="n">
        <v>5.21</v>
      </c>
      <c r="G1263" t="n">
        <v>31.27</v>
      </c>
      <c r="H1263" t="n">
        <v>0.49</v>
      </c>
      <c r="I1263" t="n">
        <v>10</v>
      </c>
      <c r="J1263" t="n">
        <v>242.64</v>
      </c>
      <c r="K1263" t="n">
        <v>57.72</v>
      </c>
      <c r="L1263" t="n">
        <v>6.75</v>
      </c>
      <c r="M1263" t="n">
        <v>8</v>
      </c>
      <c r="N1263" t="n">
        <v>58.17</v>
      </c>
      <c r="O1263" t="n">
        <v>30160.2</v>
      </c>
      <c r="P1263" t="n">
        <v>78.55</v>
      </c>
      <c r="Q1263" t="n">
        <v>202.82</v>
      </c>
      <c r="R1263" t="n">
        <v>23.07</v>
      </c>
      <c r="S1263" t="n">
        <v>13.89</v>
      </c>
      <c r="T1263" t="n">
        <v>2886.8</v>
      </c>
      <c r="U1263" t="n">
        <v>0.6</v>
      </c>
      <c r="V1263" t="n">
        <v>0.74</v>
      </c>
      <c r="W1263" t="n">
        <v>0.65</v>
      </c>
      <c r="X1263" t="n">
        <v>0.17</v>
      </c>
      <c r="Y1263" t="n">
        <v>1</v>
      </c>
      <c r="Z1263" t="n">
        <v>10</v>
      </c>
    </row>
    <row r="1264">
      <c r="A1264" t="n">
        <v>24</v>
      </c>
      <c r="B1264" t="n">
        <v>120</v>
      </c>
      <c r="C1264" t="inlineStr">
        <is>
          <t xml:space="preserve">CONCLUIDO	</t>
        </is>
      </c>
      <c r="D1264" t="n">
        <v>12.0164</v>
      </c>
      <c r="E1264" t="n">
        <v>8.32</v>
      </c>
      <c r="F1264" t="n">
        <v>5.2</v>
      </c>
      <c r="G1264" t="n">
        <v>34.69</v>
      </c>
      <c r="H1264" t="n">
        <v>0.51</v>
      </c>
      <c r="I1264" t="n">
        <v>9</v>
      </c>
      <c r="J1264" t="n">
        <v>243.08</v>
      </c>
      <c r="K1264" t="n">
        <v>57.72</v>
      </c>
      <c r="L1264" t="n">
        <v>7</v>
      </c>
      <c r="M1264" t="n">
        <v>7</v>
      </c>
      <c r="N1264" t="n">
        <v>58.36</v>
      </c>
      <c r="O1264" t="n">
        <v>30214.44</v>
      </c>
      <c r="P1264" t="n">
        <v>78.06</v>
      </c>
      <c r="Q1264" t="n">
        <v>202.81</v>
      </c>
      <c r="R1264" t="n">
        <v>22.82</v>
      </c>
      <c r="S1264" t="n">
        <v>13.89</v>
      </c>
      <c r="T1264" t="n">
        <v>2763.82</v>
      </c>
      <c r="U1264" t="n">
        <v>0.61</v>
      </c>
      <c r="V1264" t="n">
        <v>0.74</v>
      </c>
      <c r="W1264" t="n">
        <v>0.65</v>
      </c>
      <c r="X1264" t="n">
        <v>0.17</v>
      </c>
      <c r="Y1264" t="n">
        <v>1</v>
      </c>
      <c r="Z1264" t="n">
        <v>10</v>
      </c>
    </row>
    <row r="1265">
      <c r="A1265" t="n">
        <v>25</v>
      </c>
      <c r="B1265" t="n">
        <v>120</v>
      </c>
      <c r="C1265" t="inlineStr">
        <is>
          <t xml:space="preserve">CONCLUIDO	</t>
        </is>
      </c>
      <c r="D1265" t="n">
        <v>12.0228</v>
      </c>
      <c r="E1265" t="n">
        <v>8.32</v>
      </c>
      <c r="F1265" t="n">
        <v>5.2</v>
      </c>
      <c r="G1265" t="n">
        <v>34.66</v>
      </c>
      <c r="H1265" t="n">
        <v>0.53</v>
      </c>
      <c r="I1265" t="n">
        <v>9</v>
      </c>
      <c r="J1265" t="n">
        <v>243.52</v>
      </c>
      <c r="K1265" t="n">
        <v>57.72</v>
      </c>
      <c r="L1265" t="n">
        <v>7.25</v>
      </c>
      <c r="M1265" t="n">
        <v>7</v>
      </c>
      <c r="N1265" t="n">
        <v>58.55</v>
      </c>
      <c r="O1265" t="n">
        <v>30268.74</v>
      </c>
      <c r="P1265" t="n">
        <v>77.98999999999999</v>
      </c>
      <c r="Q1265" t="n">
        <v>202.82</v>
      </c>
      <c r="R1265" t="n">
        <v>22.6</v>
      </c>
      <c r="S1265" t="n">
        <v>13.89</v>
      </c>
      <c r="T1265" t="n">
        <v>2654.16</v>
      </c>
      <c r="U1265" t="n">
        <v>0.61</v>
      </c>
      <c r="V1265" t="n">
        <v>0.74</v>
      </c>
      <c r="W1265" t="n">
        <v>0.65</v>
      </c>
      <c r="X1265" t="n">
        <v>0.16</v>
      </c>
      <c r="Y1265" t="n">
        <v>1</v>
      </c>
      <c r="Z1265" t="n">
        <v>10</v>
      </c>
    </row>
    <row r="1266">
      <c r="A1266" t="n">
        <v>26</v>
      </c>
      <c r="B1266" t="n">
        <v>120</v>
      </c>
      <c r="C1266" t="inlineStr">
        <is>
          <t xml:space="preserve">CONCLUIDO	</t>
        </is>
      </c>
      <c r="D1266" t="n">
        <v>12.0265</v>
      </c>
      <c r="E1266" t="n">
        <v>8.32</v>
      </c>
      <c r="F1266" t="n">
        <v>5.2</v>
      </c>
      <c r="G1266" t="n">
        <v>34.64</v>
      </c>
      <c r="H1266" t="n">
        <v>0.55</v>
      </c>
      <c r="I1266" t="n">
        <v>9</v>
      </c>
      <c r="J1266" t="n">
        <v>243.96</v>
      </c>
      <c r="K1266" t="n">
        <v>57.72</v>
      </c>
      <c r="L1266" t="n">
        <v>7.5</v>
      </c>
      <c r="M1266" t="n">
        <v>7</v>
      </c>
      <c r="N1266" t="n">
        <v>58.74</v>
      </c>
      <c r="O1266" t="n">
        <v>30323.11</v>
      </c>
      <c r="P1266" t="n">
        <v>77.63</v>
      </c>
      <c r="Q1266" t="n">
        <v>202.83</v>
      </c>
      <c r="R1266" t="n">
        <v>22.48</v>
      </c>
      <c r="S1266" t="n">
        <v>13.89</v>
      </c>
      <c r="T1266" t="n">
        <v>2595.65</v>
      </c>
      <c r="U1266" t="n">
        <v>0.62</v>
      </c>
      <c r="V1266" t="n">
        <v>0.74</v>
      </c>
      <c r="W1266" t="n">
        <v>0.65</v>
      </c>
      <c r="X1266" t="n">
        <v>0.16</v>
      </c>
      <c r="Y1266" t="n">
        <v>1</v>
      </c>
      <c r="Z1266" t="n">
        <v>10</v>
      </c>
    </row>
    <row r="1267">
      <c r="A1267" t="n">
        <v>27</v>
      </c>
      <c r="B1267" t="n">
        <v>120</v>
      </c>
      <c r="C1267" t="inlineStr">
        <is>
          <t xml:space="preserve">CONCLUIDO	</t>
        </is>
      </c>
      <c r="D1267" t="n">
        <v>12.0148</v>
      </c>
      <c r="E1267" t="n">
        <v>8.32</v>
      </c>
      <c r="F1267" t="n">
        <v>5.2</v>
      </c>
      <c r="G1267" t="n">
        <v>34.69</v>
      </c>
      <c r="H1267" t="n">
        <v>0.5600000000000001</v>
      </c>
      <c r="I1267" t="n">
        <v>9</v>
      </c>
      <c r="J1267" t="n">
        <v>244.41</v>
      </c>
      <c r="K1267" t="n">
        <v>57.72</v>
      </c>
      <c r="L1267" t="n">
        <v>7.75</v>
      </c>
      <c r="M1267" t="n">
        <v>7</v>
      </c>
      <c r="N1267" t="n">
        <v>58.93</v>
      </c>
      <c r="O1267" t="n">
        <v>30377.55</v>
      </c>
      <c r="P1267" t="n">
        <v>77.79000000000001</v>
      </c>
      <c r="Q1267" t="n">
        <v>202.82</v>
      </c>
      <c r="R1267" t="n">
        <v>22.84</v>
      </c>
      <c r="S1267" t="n">
        <v>13.89</v>
      </c>
      <c r="T1267" t="n">
        <v>2777.29</v>
      </c>
      <c r="U1267" t="n">
        <v>0.61</v>
      </c>
      <c r="V1267" t="n">
        <v>0.74</v>
      </c>
      <c r="W1267" t="n">
        <v>0.65</v>
      </c>
      <c r="X1267" t="n">
        <v>0.17</v>
      </c>
      <c r="Y1267" t="n">
        <v>1</v>
      </c>
      <c r="Z1267" t="n">
        <v>10</v>
      </c>
    </row>
    <row r="1268">
      <c r="A1268" t="n">
        <v>28</v>
      </c>
      <c r="B1268" t="n">
        <v>120</v>
      </c>
      <c r="C1268" t="inlineStr">
        <is>
          <t xml:space="preserve">CONCLUIDO	</t>
        </is>
      </c>
      <c r="D1268" t="n">
        <v>12.1082</v>
      </c>
      <c r="E1268" t="n">
        <v>8.26</v>
      </c>
      <c r="F1268" t="n">
        <v>5.19</v>
      </c>
      <c r="G1268" t="n">
        <v>38.89</v>
      </c>
      <c r="H1268" t="n">
        <v>0.58</v>
      </c>
      <c r="I1268" t="n">
        <v>8</v>
      </c>
      <c r="J1268" t="n">
        <v>244.85</v>
      </c>
      <c r="K1268" t="n">
        <v>57.72</v>
      </c>
      <c r="L1268" t="n">
        <v>8</v>
      </c>
      <c r="M1268" t="n">
        <v>6</v>
      </c>
      <c r="N1268" t="n">
        <v>59.12</v>
      </c>
      <c r="O1268" t="n">
        <v>30432.06</v>
      </c>
      <c r="P1268" t="n">
        <v>77.31999999999999</v>
      </c>
      <c r="Q1268" t="n">
        <v>202.82</v>
      </c>
      <c r="R1268" t="n">
        <v>22.27</v>
      </c>
      <c r="S1268" t="n">
        <v>13.89</v>
      </c>
      <c r="T1268" t="n">
        <v>2493.6</v>
      </c>
      <c r="U1268" t="n">
        <v>0.62</v>
      </c>
      <c r="V1268" t="n">
        <v>0.75</v>
      </c>
      <c r="W1268" t="n">
        <v>0.65</v>
      </c>
      <c r="X1268" t="n">
        <v>0.15</v>
      </c>
      <c r="Y1268" t="n">
        <v>1</v>
      </c>
      <c r="Z1268" t="n">
        <v>10</v>
      </c>
    </row>
    <row r="1269">
      <c r="A1269" t="n">
        <v>29</v>
      </c>
      <c r="B1269" t="n">
        <v>120</v>
      </c>
      <c r="C1269" t="inlineStr">
        <is>
          <t xml:space="preserve">CONCLUIDO	</t>
        </is>
      </c>
      <c r="D1269" t="n">
        <v>12.1061</v>
      </c>
      <c r="E1269" t="n">
        <v>8.26</v>
      </c>
      <c r="F1269" t="n">
        <v>5.19</v>
      </c>
      <c r="G1269" t="n">
        <v>38.9</v>
      </c>
      <c r="H1269" t="n">
        <v>0.6</v>
      </c>
      <c r="I1269" t="n">
        <v>8</v>
      </c>
      <c r="J1269" t="n">
        <v>245.29</v>
      </c>
      <c r="K1269" t="n">
        <v>57.72</v>
      </c>
      <c r="L1269" t="n">
        <v>8.25</v>
      </c>
      <c r="M1269" t="n">
        <v>6</v>
      </c>
      <c r="N1269" t="n">
        <v>59.32</v>
      </c>
      <c r="O1269" t="n">
        <v>30486.64</v>
      </c>
      <c r="P1269" t="n">
        <v>77.41</v>
      </c>
      <c r="Q1269" t="n">
        <v>202.81</v>
      </c>
      <c r="R1269" t="n">
        <v>22.23</v>
      </c>
      <c r="S1269" t="n">
        <v>13.89</v>
      </c>
      <c r="T1269" t="n">
        <v>2476.3</v>
      </c>
      <c r="U1269" t="n">
        <v>0.62</v>
      </c>
      <c r="V1269" t="n">
        <v>0.75</v>
      </c>
      <c r="W1269" t="n">
        <v>0.65</v>
      </c>
      <c r="X1269" t="n">
        <v>0.15</v>
      </c>
      <c r="Y1269" t="n">
        <v>1</v>
      </c>
      <c r="Z1269" t="n">
        <v>10</v>
      </c>
    </row>
    <row r="1270">
      <c r="A1270" t="n">
        <v>30</v>
      </c>
      <c r="B1270" t="n">
        <v>120</v>
      </c>
      <c r="C1270" t="inlineStr">
        <is>
          <t xml:space="preserve">CONCLUIDO	</t>
        </is>
      </c>
      <c r="D1270" t="n">
        <v>12.1196</v>
      </c>
      <c r="E1270" t="n">
        <v>8.25</v>
      </c>
      <c r="F1270" t="n">
        <v>5.18</v>
      </c>
      <c r="G1270" t="n">
        <v>38.83</v>
      </c>
      <c r="H1270" t="n">
        <v>0.62</v>
      </c>
      <c r="I1270" t="n">
        <v>8</v>
      </c>
      <c r="J1270" t="n">
        <v>245.73</v>
      </c>
      <c r="K1270" t="n">
        <v>57.72</v>
      </c>
      <c r="L1270" t="n">
        <v>8.5</v>
      </c>
      <c r="M1270" t="n">
        <v>6</v>
      </c>
      <c r="N1270" t="n">
        <v>59.51</v>
      </c>
      <c r="O1270" t="n">
        <v>30541.29</v>
      </c>
      <c r="P1270" t="n">
        <v>76.94</v>
      </c>
      <c r="Q1270" t="n">
        <v>202.85</v>
      </c>
      <c r="R1270" t="n">
        <v>22</v>
      </c>
      <c r="S1270" t="n">
        <v>13.89</v>
      </c>
      <c r="T1270" t="n">
        <v>2360.84</v>
      </c>
      <c r="U1270" t="n">
        <v>0.63</v>
      </c>
      <c r="V1270" t="n">
        <v>0.75</v>
      </c>
      <c r="W1270" t="n">
        <v>0.65</v>
      </c>
      <c r="X1270" t="n">
        <v>0.14</v>
      </c>
      <c r="Y1270" t="n">
        <v>1</v>
      </c>
      <c r="Z1270" t="n">
        <v>10</v>
      </c>
    </row>
    <row r="1271">
      <c r="A1271" t="n">
        <v>31</v>
      </c>
      <c r="B1271" t="n">
        <v>120</v>
      </c>
      <c r="C1271" t="inlineStr">
        <is>
          <t xml:space="preserve">CONCLUIDO	</t>
        </is>
      </c>
      <c r="D1271" t="n">
        <v>12.1167</v>
      </c>
      <c r="E1271" t="n">
        <v>8.25</v>
      </c>
      <c r="F1271" t="n">
        <v>5.18</v>
      </c>
      <c r="G1271" t="n">
        <v>38.85</v>
      </c>
      <c r="H1271" t="n">
        <v>0.63</v>
      </c>
      <c r="I1271" t="n">
        <v>8</v>
      </c>
      <c r="J1271" t="n">
        <v>246.18</v>
      </c>
      <c r="K1271" t="n">
        <v>57.72</v>
      </c>
      <c r="L1271" t="n">
        <v>8.75</v>
      </c>
      <c r="M1271" t="n">
        <v>6</v>
      </c>
      <c r="N1271" t="n">
        <v>59.7</v>
      </c>
      <c r="O1271" t="n">
        <v>30596.01</v>
      </c>
      <c r="P1271" t="n">
        <v>76.81999999999999</v>
      </c>
      <c r="Q1271" t="n">
        <v>202.81</v>
      </c>
      <c r="R1271" t="n">
        <v>21.99</v>
      </c>
      <c r="S1271" t="n">
        <v>13.89</v>
      </c>
      <c r="T1271" t="n">
        <v>2353.38</v>
      </c>
      <c r="U1271" t="n">
        <v>0.63</v>
      </c>
      <c r="V1271" t="n">
        <v>0.75</v>
      </c>
      <c r="W1271" t="n">
        <v>0.65</v>
      </c>
      <c r="X1271" t="n">
        <v>0.14</v>
      </c>
      <c r="Y1271" t="n">
        <v>1</v>
      </c>
      <c r="Z1271" t="n">
        <v>10</v>
      </c>
    </row>
    <row r="1272">
      <c r="A1272" t="n">
        <v>32</v>
      </c>
      <c r="B1272" t="n">
        <v>120</v>
      </c>
      <c r="C1272" t="inlineStr">
        <is>
          <t xml:space="preserve">CONCLUIDO	</t>
        </is>
      </c>
      <c r="D1272" t="n">
        <v>12.1314</v>
      </c>
      <c r="E1272" t="n">
        <v>8.24</v>
      </c>
      <c r="F1272" t="n">
        <v>5.17</v>
      </c>
      <c r="G1272" t="n">
        <v>38.77</v>
      </c>
      <c r="H1272" t="n">
        <v>0.65</v>
      </c>
      <c r="I1272" t="n">
        <v>8</v>
      </c>
      <c r="J1272" t="n">
        <v>246.62</v>
      </c>
      <c r="K1272" t="n">
        <v>57.72</v>
      </c>
      <c r="L1272" t="n">
        <v>9</v>
      </c>
      <c r="M1272" t="n">
        <v>6</v>
      </c>
      <c r="N1272" t="n">
        <v>59.9</v>
      </c>
      <c r="O1272" t="n">
        <v>30650.8</v>
      </c>
      <c r="P1272" t="n">
        <v>76.5</v>
      </c>
      <c r="Q1272" t="n">
        <v>202.81</v>
      </c>
      <c r="R1272" t="n">
        <v>21.8</v>
      </c>
      <c r="S1272" t="n">
        <v>13.89</v>
      </c>
      <c r="T1272" t="n">
        <v>2259.9</v>
      </c>
      <c r="U1272" t="n">
        <v>0.64</v>
      </c>
      <c r="V1272" t="n">
        <v>0.75</v>
      </c>
      <c r="W1272" t="n">
        <v>0.65</v>
      </c>
      <c r="X1272" t="n">
        <v>0.13</v>
      </c>
      <c r="Y1272" t="n">
        <v>1</v>
      </c>
      <c r="Z1272" t="n">
        <v>10</v>
      </c>
    </row>
    <row r="1273">
      <c r="A1273" t="n">
        <v>33</v>
      </c>
      <c r="B1273" t="n">
        <v>120</v>
      </c>
      <c r="C1273" t="inlineStr">
        <is>
          <t xml:space="preserve">CONCLUIDO	</t>
        </is>
      </c>
      <c r="D1273" t="n">
        <v>12.2129</v>
      </c>
      <c r="E1273" t="n">
        <v>8.19</v>
      </c>
      <c r="F1273" t="n">
        <v>5.16</v>
      </c>
      <c r="G1273" t="n">
        <v>44.23</v>
      </c>
      <c r="H1273" t="n">
        <v>0.67</v>
      </c>
      <c r="I1273" t="n">
        <v>7</v>
      </c>
      <c r="J1273" t="n">
        <v>247.07</v>
      </c>
      <c r="K1273" t="n">
        <v>57.72</v>
      </c>
      <c r="L1273" t="n">
        <v>9.25</v>
      </c>
      <c r="M1273" t="n">
        <v>5</v>
      </c>
      <c r="N1273" t="n">
        <v>60.09</v>
      </c>
      <c r="O1273" t="n">
        <v>30705.66</v>
      </c>
      <c r="P1273" t="n">
        <v>76.23</v>
      </c>
      <c r="Q1273" t="n">
        <v>202.82</v>
      </c>
      <c r="R1273" t="n">
        <v>21.48</v>
      </c>
      <c r="S1273" t="n">
        <v>13.89</v>
      </c>
      <c r="T1273" t="n">
        <v>2106.17</v>
      </c>
      <c r="U1273" t="n">
        <v>0.65</v>
      </c>
      <c r="V1273" t="n">
        <v>0.75</v>
      </c>
      <c r="W1273" t="n">
        <v>0.65</v>
      </c>
      <c r="X1273" t="n">
        <v>0.12</v>
      </c>
      <c r="Y1273" t="n">
        <v>1</v>
      </c>
      <c r="Z1273" t="n">
        <v>10</v>
      </c>
    </row>
    <row r="1274">
      <c r="A1274" t="n">
        <v>34</v>
      </c>
      <c r="B1274" t="n">
        <v>120</v>
      </c>
      <c r="C1274" t="inlineStr">
        <is>
          <t xml:space="preserve">CONCLUIDO	</t>
        </is>
      </c>
      <c r="D1274" t="n">
        <v>12.222</v>
      </c>
      <c r="E1274" t="n">
        <v>8.18</v>
      </c>
      <c r="F1274" t="n">
        <v>5.15</v>
      </c>
      <c r="G1274" t="n">
        <v>44.18</v>
      </c>
      <c r="H1274" t="n">
        <v>0.68</v>
      </c>
      <c r="I1274" t="n">
        <v>7</v>
      </c>
      <c r="J1274" t="n">
        <v>247.51</v>
      </c>
      <c r="K1274" t="n">
        <v>57.72</v>
      </c>
      <c r="L1274" t="n">
        <v>9.5</v>
      </c>
      <c r="M1274" t="n">
        <v>5</v>
      </c>
      <c r="N1274" t="n">
        <v>60.29</v>
      </c>
      <c r="O1274" t="n">
        <v>30760.6</v>
      </c>
      <c r="P1274" t="n">
        <v>76.27</v>
      </c>
      <c r="Q1274" t="n">
        <v>202.81</v>
      </c>
      <c r="R1274" t="n">
        <v>21.28</v>
      </c>
      <c r="S1274" t="n">
        <v>13.89</v>
      </c>
      <c r="T1274" t="n">
        <v>2004.96</v>
      </c>
      <c r="U1274" t="n">
        <v>0.65</v>
      </c>
      <c r="V1274" t="n">
        <v>0.75</v>
      </c>
      <c r="W1274" t="n">
        <v>0.65</v>
      </c>
      <c r="X1274" t="n">
        <v>0.12</v>
      </c>
      <c r="Y1274" t="n">
        <v>1</v>
      </c>
      <c r="Z1274" t="n">
        <v>10</v>
      </c>
    </row>
    <row r="1275">
      <c r="A1275" t="n">
        <v>35</v>
      </c>
      <c r="B1275" t="n">
        <v>120</v>
      </c>
      <c r="C1275" t="inlineStr">
        <is>
          <t xml:space="preserve">CONCLUIDO	</t>
        </is>
      </c>
      <c r="D1275" t="n">
        <v>12.2166</v>
      </c>
      <c r="E1275" t="n">
        <v>8.19</v>
      </c>
      <c r="F1275" t="n">
        <v>5.16</v>
      </c>
      <c r="G1275" t="n">
        <v>44.21</v>
      </c>
      <c r="H1275" t="n">
        <v>0.7</v>
      </c>
      <c r="I1275" t="n">
        <v>7</v>
      </c>
      <c r="J1275" t="n">
        <v>247.96</v>
      </c>
      <c r="K1275" t="n">
        <v>57.72</v>
      </c>
      <c r="L1275" t="n">
        <v>9.75</v>
      </c>
      <c r="M1275" t="n">
        <v>5</v>
      </c>
      <c r="N1275" t="n">
        <v>60.48</v>
      </c>
      <c r="O1275" t="n">
        <v>30815.6</v>
      </c>
      <c r="P1275" t="n">
        <v>76.29000000000001</v>
      </c>
      <c r="Q1275" t="n">
        <v>202.81</v>
      </c>
      <c r="R1275" t="n">
        <v>21.36</v>
      </c>
      <c r="S1275" t="n">
        <v>13.89</v>
      </c>
      <c r="T1275" t="n">
        <v>2046.57</v>
      </c>
      <c r="U1275" t="n">
        <v>0.65</v>
      </c>
      <c r="V1275" t="n">
        <v>0.75</v>
      </c>
      <c r="W1275" t="n">
        <v>0.65</v>
      </c>
      <c r="X1275" t="n">
        <v>0.12</v>
      </c>
      <c r="Y1275" t="n">
        <v>1</v>
      </c>
      <c r="Z1275" t="n">
        <v>10</v>
      </c>
    </row>
    <row r="1276">
      <c r="A1276" t="n">
        <v>36</v>
      </c>
      <c r="B1276" t="n">
        <v>120</v>
      </c>
      <c r="C1276" t="inlineStr">
        <is>
          <t xml:space="preserve">CONCLUIDO	</t>
        </is>
      </c>
      <c r="D1276" t="n">
        <v>12.2158</v>
      </c>
      <c r="E1276" t="n">
        <v>8.19</v>
      </c>
      <c r="F1276" t="n">
        <v>5.16</v>
      </c>
      <c r="G1276" t="n">
        <v>44.21</v>
      </c>
      <c r="H1276" t="n">
        <v>0.72</v>
      </c>
      <c r="I1276" t="n">
        <v>7</v>
      </c>
      <c r="J1276" t="n">
        <v>248.4</v>
      </c>
      <c r="K1276" t="n">
        <v>57.72</v>
      </c>
      <c r="L1276" t="n">
        <v>10</v>
      </c>
      <c r="M1276" t="n">
        <v>5</v>
      </c>
      <c r="N1276" t="n">
        <v>60.68</v>
      </c>
      <c r="O1276" t="n">
        <v>30870.67</v>
      </c>
      <c r="P1276" t="n">
        <v>76.37</v>
      </c>
      <c r="Q1276" t="n">
        <v>202.82</v>
      </c>
      <c r="R1276" t="n">
        <v>21.38</v>
      </c>
      <c r="S1276" t="n">
        <v>13.89</v>
      </c>
      <c r="T1276" t="n">
        <v>2055.57</v>
      </c>
      <c r="U1276" t="n">
        <v>0.65</v>
      </c>
      <c r="V1276" t="n">
        <v>0.75</v>
      </c>
      <c r="W1276" t="n">
        <v>0.65</v>
      </c>
      <c r="X1276" t="n">
        <v>0.12</v>
      </c>
      <c r="Y1276" t="n">
        <v>1</v>
      </c>
      <c r="Z1276" t="n">
        <v>10</v>
      </c>
    </row>
    <row r="1277">
      <c r="A1277" t="n">
        <v>37</v>
      </c>
      <c r="B1277" t="n">
        <v>120</v>
      </c>
      <c r="C1277" t="inlineStr">
        <is>
          <t xml:space="preserve">CONCLUIDO	</t>
        </is>
      </c>
      <c r="D1277" t="n">
        <v>12.22</v>
      </c>
      <c r="E1277" t="n">
        <v>8.18</v>
      </c>
      <c r="F1277" t="n">
        <v>5.16</v>
      </c>
      <c r="G1277" t="n">
        <v>44.19</v>
      </c>
      <c r="H1277" t="n">
        <v>0.73</v>
      </c>
      <c r="I1277" t="n">
        <v>7</v>
      </c>
      <c r="J1277" t="n">
        <v>248.85</v>
      </c>
      <c r="K1277" t="n">
        <v>57.72</v>
      </c>
      <c r="L1277" t="n">
        <v>10.25</v>
      </c>
      <c r="M1277" t="n">
        <v>5</v>
      </c>
      <c r="N1277" t="n">
        <v>60.88</v>
      </c>
      <c r="O1277" t="n">
        <v>30925.82</v>
      </c>
      <c r="P1277" t="n">
        <v>75.91</v>
      </c>
      <c r="Q1277" t="n">
        <v>202.81</v>
      </c>
      <c r="R1277" t="n">
        <v>21.27</v>
      </c>
      <c r="S1277" t="n">
        <v>13.89</v>
      </c>
      <c r="T1277" t="n">
        <v>2001.67</v>
      </c>
      <c r="U1277" t="n">
        <v>0.65</v>
      </c>
      <c r="V1277" t="n">
        <v>0.75</v>
      </c>
      <c r="W1277" t="n">
        <v>0.65</v>
      </c>
      <c r="X1277" t="n">
        <v>0.12</v>
      </c>
      <c r="Y1277" t="n">
        <v>1</v>
      </c>
      <c r="Z1277" t="n">
        <v>10</v>
      </c>
    </row>
    <row r="1278">
      <c r="A1278" t="n">
        <v>38</v>
      </c>
      <c r="B1278" t="n">
        <v>120</v>
      </c>
      <c r="C1278" t="inlineStr">
        <is>
          <t xml:space="preserve">CONCLUIDO	</t>
        </is>
      </c>
      <c r="D1278" t="n">
        <v>12.2034</v>
      </c>
      <c r="E1278" t="n">
        <v>8.19</v>
      </c>
      <c r="F1278" t="n">
        <v>5.17</v>
      </c>
      <c r="G1278" t="n">
        <v>44.29</v>
      </c>
      <c r="H1278" t="n">
        <v>0.75</v>
      </c>
      <c r="I1278" t="n">
        <v>7</v>
      </c>
      <c r="J1278" t="n">
        <v>249.3</v>
      </c>
      <c r="K1278" t="n">
        <v>57.72</v>
      </c>
      <c r="L1278" t="n">
        <v>10.5</v>
      </c>
      <c r="M1278" t="n">
        <v>5</v>
      </c>
      <c r="N1278" t="n">
        <v>61.07</v>
      </c>
      <c r="O1278" t="n">
        <v>30981.04</v>
      </c>
      <c r="P1278" t="n">
        <v>75.86</v>
      </c>
      <c r="Q1278" t="n">
        <v>202.81</v>
      </c>
      <c r="R1278" t="n">
        <v>21.62</v>
      </c>
      <c r="S1278" t="n">
        <v>13.89</v>
      </c>
      <c r="T1278" t="n">
        <v>2174.32</v>
      </c>
      <c r="U1278" t="n">
        <v>0.64</v>
      </c>
      <c r="V1278" t="n">
        <v>0.75</v>
      </c>
      <c r="W1278" t="n">
        <v>0.65</v>
      </c>
      <c r="X1278" t="n">
        <v>0.13</v>
      </c>
      <c r="Y1278" t="n">
        <v>1</v>
      </c>
      <c r="Z1278" t="n">
        <v>10</v>
      </c>
    </row>
    <row r="1279">
      <c r="A1279" t="n">
        <v>39</v>
      </c>
      <c r="B1279" t="n">
        <v>120</v>
      </c>
      <c r="C1279" t="inlineStr">
        <is>
          <t xml:space="preserve">CONCLUIDO	</t>
        </is>
      </c>
      <c r="D1279" t="n">
        <v>12.2034</v>
      </c>
      <c r="E1279" t="n">
        <v>8.19</v>
      </c>
      <c r="F1279" t="n">
        <v>5.17</v>
      </c>
      <c r="G1279" t="n">
        <v>44.29</v>
      </c>
      <c r="H1279" t="n">
        <v>0.77</v>
      </c>
      <c r="I1279" t="n">
        <v>7</v>
      </c>
      <c r="J1279" t="n">
        <v>249.75</v>
      </c>
      <c r="K1279" t="n">
        <v>57.72</v>
      </c>
      <c r="L1279" t="n">
        <v>10.75</v>
      </c>
      <c r="M1279" t="n">
        <v>5</v>
      </c>
      <c r="N1279" t="n">
        <v>61.27</v>
      </c>
      <c r="O1279" t="n">
        <v>31036.33</v>
      </c>
      <c r="P1279" t="n">
        <v>75.61</v>
      </c>
      <c r="Q1279" t="n">
        <v>202.81</v>
      </c>
      <c r="R1279" t="n">
        <v>21.7</v>
      </c>
      <c r="S1279" t="n">
        <v>13.89</v>
      </c>
      <c r="T1279" t="n">
        <v>2214.52</v>
      </c>
      <c r="U1279" t="n">
        <v>0.64</v>
      </c>
      <c r="V1279" t="n">
        <v>0.75</v>
      </c>
      <c r="W1279" t="n">
        <v>0.65</v>
      </c>
      <c r="X1279" t="n">
        <v>0.13</v>
      </c>
      <c r="Y1279" t="n">
        <v>1</v>
      </c>
      <c r="Z1279" t="n">
        <v>10</v>
      </c>
    </row>
    <row r="1280">
      <c r="A1280" t="n">
        <v>40</v>
      </c>
      <c r="B1280" t="n">
        <v>120</v>
      </c>
      <c r="C1280" t="inlineStr">
        <is>
          <t xml:space="preserve">CONCLUIDO	</t>
        </is>
      </c>
      <c r="D1280" t="n">
        <v>12.3123</v>
      </c>
      <c r="E1280" t="n">
        <v>8.119999999999999</v>
      </c>
      <c r="F1280" t="n">
        <v>5.14</v>
      </c>
      <c r="G1280" t="n">
        <v>51.4</v>
      </c>
      <c r="H1280" t="n">
        <v>0.78</v>
      </c>
      <c r="I1280" t="n">
        <v>6</v>
      </c>
      <c r="J1280" t="n">
        <v>250.2</v>
      </c>
      <c r="K1280" t="n">
        <v>57.72</v>
      </c>
      <c r="L1280" t="n">
        <v>11</v>
      </c>
      <c r="M1280" t="n">
        <v>4</v>
      </c>
      <c r="N1280" t="n">
        <v>61.47</v>
      </c>
      <c r="O1280" t="n">
        <v>31091.69</v>
      </c>
      <c r="P1280" t="n">
        <v>75.17</v>
      </c>
      <c r="Q1280" t="n">
        <v>202.81</v>
      </c>
      <c r="R1280" t="n">
        <v>20.68</v>
      </c>
      <c r="S1280" t="n">
        <v>13.89</v>
      </c>
      <c r="T1280" t="n">
        <v>1712.08</v>
      </c>
      <c r="U1280" t="n">
        <v>0.67</v>
      </c>
      <c r="V1280" t="n">
        <v>0.75</v>
      </c>
      <c r="W1280" t="n">
        <v>0.65</v>
      </c>
      <c r="X1280" t="n">
        <v>0.1</v>
      </c>
      <c r="Y1280" t="n">
        <v>1</v>
      </c>
      <c r="Z1280" t="n">
        <v>10</v>
      </c>
    </row>
    <row r="1281">
      <c r="A1281" t="n">
        <v>41</v>
      </c>
      <c r="B1281" t="n">
        <v>120</v>
      </c>
      <c r="C1281" t="inlineStr">
        <is>
          <t xml:space="preserve">CONCLUIDO	</t>
        </is>
      </c>
      <c r="D1281" t="n">
        <v>12.3148</v>
      </c>
      <c r="E1281" t="n">
        <v>8.119999999999999</v>
      </c>
      <c r="F1281" t="n">
        <v>5.14</v>
      </c>
      <c r="G1281" t="n">
        <v>51.38</v>
      </c>
      <c r="H1281" t="n">
        <v>0.8</v>
      </c>
      <c r="I1281" t="n">
        <v>6</v>
      </c>
      <c r="J1281" t="n">
        <v>250.65</v>
      </c>
      <c r="K1281" t="n">
        <v>57.72</v>
      </c>
      <c r="L1281" t="n">
        <v>11.25</v>
      </c>
      <c r="M1281" t="n">
        <v>4</v>
      </c>
      <c r="N1281" t="n">
        <v>61.67</v>
      </c>
      <c r="O1281" t="n">
        <v>31147.12</v>
      </c>
      <c r="P1281" t="n">
        <v>75.15000000000001</v>
      </c>
      <c r="Q1281" t="n">
        <v>202.81</v>
      </c>
      <c r="R1281" t="n">
        <v>20.82</v>
      </c>
      <c r="S1281" t="n">
        <v>13.89</v>
      </c>
      <c r="T1281" t="n">
        <v>1777.99</v>
      </c>
      <c r="U1281" t="n">
        <v>0.67</v>
      </c>
      <c r="V1281" t="n">
        <v>0.75</v>
      </c>
      <c r="W1281" t="n">
        <v>0.64</v>
      </c>
      <c r="X1281" t="n">
        <v>0.1</v>
      </c>
      <c r="Y1281" t="n">
        <v>1</v>
      </c>
      <c r="Z1281" t="n">
        <v>10</v>
      </c>
    </row>
    <row r="1282">
      <c r="A1282" t="n">
        <v>42</v>
      </c>
      <c r="B1282" t="n">
        <v>120</v>
      </c>
      <c r="C1282" t="inlineStr">
        <is>
          <t xml:space="preserve">CONCLUIDO	</t>
        </is>
      </c>
      <c r="D1282" t="n">
        <v>12.3174</v>
      </c>
      <c r="E1282" t="n">
        <v>8.119999999999999</v>
      </c>
      <c r="F1282" t="n">
        <v>5.14</v>
      </c>
      <c r="G1282" t="n">
        <v>51.36</v>
      </c>
      <c r="H1282" t="n">
        <v>0.8100000000000001</v>
      </c>
      <c r="I1282" t="n">
        <v>6</v>
      </c>
      <c r="J1282" t="n">
        <v>251.1</v>
      </c>
      <c r="K1282" t="n">
        <v>57.72</v>
      </c>
      <c r="L1282" t="n">
        <v>11.5</v>
      </c>
      <c r="M1282" t="n">
        <v>4</v>
      </c>
      <c r="N1282" t="n">
        <v>61.87</v>
      </c>
      <c r="O1282" t="n">
        <v>31202.63</v>
      </c>
      <c r="P1282" t="n">
        <v>75.03</v>
      </c>
      <c r="Q1282" t="n">
        <v>202.84</v>
      </c>
      <c r="R1282" t="n">
        <v>20.81</v>
      </c>
      <c r="S1282" t="n">
        <v>13.89</v>
      </c>
      <c r="T1282" t="n">
        <v>1774.64</v>
      </c>
      <c r="U1282" t="n">
        <v>0.67</v>
      </c>
      <c r="V1282" t="n">
        <v>0.75</v>
      </c>
      <c r="W1282" t="n">
        <v>0.64</v>
      </c>
      <c r="X1282" t="n">
        <v>0.1</v>
      </c>
      <c r="Y1282" t="n">
        <v>1</v>
      </c>
      <c r="Z1282" t="n">
        <v>10</v>
      </c>
    </row>
    <row r="1283">
      <c r="A1283" t="n">
        <v>43</v>
      </c>
      <c r="B1283" t="n">
        <v>120</v>
      </c>
      <c r="C1283" t="inlineStr">
        <is>
          <t xml:space="preserve">CONCLUIDO	</t>
        </is>
      </c>
      <c r="D1283" t="n">
        <v>12.3296</v>
      </c>
      <c r="E1283" t="n">
        <v>8.109999999999999</v>
      </c>
      <c r="F1283" t="n">
        <v>5.13</v>
      </c>
      <c r="G1283" t="n">
        <v>51.28</v>
      </c>
      <c r="H1283" t="n">
        <v>0.83</v>
      </c>
      <c r="I1283" t="n">
        <v>6</v>
      </c>
      <c r="J1283" t="n">
        <v>251.55</v>
      </c>
      <c r="K1283" t="n">
        <v>57.72</v>
      </c>
      <c r="L1283" t="n">
        <v>11.75</v>
      </c>
      <c r="M1283" t="n">
        <v>4</v>
      </c>
      <c r="N1283" t="n">
        <v>62.07</v>
      </c>
      <c r="O1283" t="n">
        <v>31258.21</v>
      </c>
      <c r="P1283" t="n">
        <v>74.81</v>
      </c>
      <c r="Q1283" t="n">
        <v>202.83</v>
      </c>
      <c r="R1283" t="n">
        <v>20.46</v>
      </c>
      <c r="S1283" t="n">
        <v>13.89</v>
      </c>
      <c r="T1283" t="n">
        <v>1597.71</v>
      </c>
      <c r="U1283" t="n">
        <v>0.68</v>
      </c>
      <c r="V1283" t="n">
        <v>0.75</v>
      </c>
      <c r="W1283" t="n">
        <v>0.65</v>
      </c>
      <c r="X1283" t="n">
        <v>0.09</v>
      </c>
      <c r="Y1283" t="n">
        <v>1</v>
      </c>
      <c r="Z1283" t="n">
        <v>10</v>
      </c>
    </row>
    <row r="1284">
      <c r="A1284" t="n">
        <v>44</v>
      </c>
      <c r="B1284" t="n">
        <v>120</v>
      </c>
      <c r="C1284" t="inlineStr">
        <is>
          <t xml:space="preserve">CONCLUIDO	</t>
        </is>
      </c>
      <c r="D1284" t="n">
        <v>12.3144</v>
      </c>
      <c r="E1284" t="n">
        <v>8.119999999999999</v>
      </c>
      <c r="F1284" t="n">
        <v>5.14</v>
      </c>
      <c r="G1284" t="n">
        <v>51.38</v>
      </c>
      <c r="H1284" t="n">
        <v>0.85</v>
      </c>
      <c r="I1284" t="n">
        <v>6</v>
      </c>
      <c r="J1284" t="n">
        <v>252</v>
      </c>
      <c r="K1284" t="n">
        <v>57.72</v>
      </c>
      <c r="L1284" t="n">
        <v>12</v>
      </c>
      <c r="M1284" t="n">
        <v>4</v>
      </c>
      <c r="N1284" t="n">
        <v>62.27</v>
      </c>
      <c r="O1284" t="n">
        <v>31313.87</v>
      </c>
      <c r="P1284" t="n">
        <v>74.79000000000001</v>
      </c>
      <c r="Q1284" t="n">
        <v>202.81</v>
      </c>
      <c r="R1284" t="n">
        <v>20.7</v>
      </c>
      <c r="S1284" t="n">
        <v>13.89</v>
      </c>
      <c r="T1284" t="n">
        <v>1718.92</v>
      </c>
      <c r="U1284" t="n">
        <v>0.67</v>
      </c>
      <c r="V1284" t="n">
        <v>0.75</v>
      </c>
      <c r="W1284" t="n">
        <v>0.65</v>
      </c>
      <c r="X1284" t="n">
        <v>0.1</v>
      </c>
      <c r="Y1284" t="n">
        <v>1</v>
      </c>
      <c r="Z1284" t="n">
        <v>10</v>
      </c>
    </row>
    <row r="1285">
      <c r="A1285" t="n">
        <v>45</v>
      </c>
      <c r="B1285" t="n">
        <v>120</v>
      </c>
      <c r="C1285" t="inlineStr">
        <is>
          <t xml:space="preserve">CONCLUIDO	</t>
        </is>
      </c>
      <c r="D1285" t="n">
        <v>12.3115</v>
      </c>
      <c r="E1285" t="n">
        <v>8.119999999999999</v>
      </c>
      <c r="F1285" t="n">
        <v>5.14</v>
      </c>
      <c r="G1285" t="n">
        <v>51.4</v>
      </c>
      <c r="H1285" t="n">
        <v>0.86</v>
      </c>
      <c r="I1285" t="n">
        <v>6</v>
      </c>
      <c r="J1285" t="n">
        <v>252.45</v>
      </c>
      <c r="K1285" t="n">
        <v>57.72</v>
      </c>
      <c r="L1285" t="n">
        <v>12.25</v>
      </c>
      <c r="M1285" t="n">
        <v>4</v>
      </c>
      <c r="N1285" t="n">
        <v>62.48</v>
      </c>
      <c r="O1285" t="n">
        <v>31369.6</v>
      </c>
      <c r="P1285" t="n">
        <v>74.83</v>
      </c>
      <c r="Q1285" t="n">
        <v>202.81</v>
      </c>
      <c r="R1285" t="n">
        <v>20.75</v>
      </c>
      <c r="S1285" t="n">
        <v>13.89</v>
      </c>
      <c r="T1285" t="n">
        <v>1744.03</v>
      </c>
      <c r="U1285" t="n">
        <v>0.67</v>
      </c>
      <c r="V1285" t="n">
        <v>0.75</v>
      </c>
      <c r="W1285" t="n">
        <v>0.65</v>
      </c>
      <c r="X1285" t="n">
        <v>0.1</v>
      </c>
      <c r="Y1285" t="n">
        <v>1</v>
      </c>
      <c r="Z1285" t="n">
        <v>10</v>
      </c>
    </row>
    <row r="1286">
      <c r="A1286" t="n">
        <v>46</v>
      </c>
      <c r="B1286" t="n">
        <v>120</v>
      </c>
      <c r="C1286" t="inlineStr">
        <is>
          <t xml:space="preserve">CONCLUIDO	</t>
        </is>
      </c>
      <c r="D1286" t="n">
        <v>12.3165</v>
      </c>
      <c r="E1286" t="n">
        <v>8.119999999999999</v>
      </c>
      <c r="F1286" t="n">
        <v>5.14</v>
      </c>
      <c r="G1286" t="n">
        <v>51.37</v>
      </c>
      <c r="H1286" t="n">
        <v>0.88</v>
      </c>
      <c r="I1286" t="n">
        <v>6</v>
      </c>
      <c r="J1286" t="n">
        <v>252.9</v>
      </c>
      <c r="K1286" t="n">
        <v>57.72</v>
      </c>
      <c r="L1286" t="n">
        <v>12.5</v>
      </c>
      <c r="M1286" t="n">
        <v>4</v>
      </c>
      <c r="N1286" t="n">
        <v>62.68</v>
      </c>
      <c r="O1286" t="n">
        <v>31425.4</v>
      </c>
      <c r="P1286" t="n">
        <v>74.63</v>
      </c>
      <c r="Q1286" t="n">
        <v>202.81</v>
      </c>
      <c r="R1286" t="n">
        <v>20.68</v>
      </c>
      <c r="S1286" t="n">
        <v>13.89</v>
      </c>
      <c r="T1286" t="n">
        <v>1710.19</v>
      </c>
      <c r="U1286" t="n">
        <v>0.67</v>
      </c>
      <c r="V1286" t="n">
        <v>0.75</v>
      </c>
      <c r="W1286" t="n">
        <v>0.65</v>
      </c>
      <c r="X1286" t="n">
        <v>0.1</v>
      </c>
      <c r="Y1286" t="n">
        <v>1</v>
      </c>
      <c r="Z1286" t="n">
        <v>10</v>
      </c>
    </row>
    <row r="1287">
      <c r="A1287" t="n">
        <v>47</v>
      </c>
      <c r="B1287" t="n">
        <v>120</v>
      </c>
      <c r="C1287" t="inlineStr">
        <is>
          <t xml:space="preserve">CONCLUIDO	</t>
        </is>
      </c>
      <c r="D1287" t="n">
        <v>12.3157</v>
      </c>
      <c r="E1287" t="n">
        <v>8.119999999999999</v>
      </c>
      <c r="F1287" t="n">
        <v>5.14</v>
      </c>
      <c r="G1287" t="n">
        <v>51.38</v>
      </c>
      <c r="H1287" t="n">
        <v>0.9</v>
      </c>
      <c r="I1287" t="n">
        <v>6</v>
      </c>
      <c r="J1287" t="n">
        <v>253.35</v>
      </c>
      <c r="K1287" t="n">
        <v>57.72</v>
      </c>
      <c r="L1287" t="n">
        <v>12.75</v>
      </c>
      <c r="M1287" t="n">
        <v>4</v>
      </c>
      <c r="N1287" t="n">
        <v>62.88</v>
      </c>
      <c r="O1287" t="n">
        <v>31481.28</v>
      </c>
      <c r="P1287" t="n">
        <v>74.5</v>
      </c>
      <c r="Q1287" t="n">
        <v>202.81</v>
      </c>
      <c r="R1287" t="n">
        <v>20.74</v>
      </c>
      <c r="S1287" t="n">
        <v>13.89</v>
      </c>
      <c r="T1287" t="n">
        <v>1740.27</v>
      </c>
      <c r="U1287" t="n">
        <v>0.67</v>
      </c>
      <c r="V1287" t="n">
        <v>0.75</v>
      </c>
      <c r="W1287" t="n">
        <v>0.65</v>
      </c>
      <c r="X1287" t="n">
        <v>0.1</v>
      </c>
      <c r="Y1287" t="n">
        <v>1</v>
      </c>
      <c r="Z1287" t="n">
        <v>10</v>
      </c>
    </row>
    <row r="1288">
      <c r="A1288" t="n">
        <v>48</v>
      </c>
      <c r="B1288" t="n">
        <v>120</v>
      </c>
      <c r="C1288" t="inlineStr">
        <is>
          <t xml:space="preserve">CONCLUIDO	</t>
        </is>
      </c>
      <c r="D1288" t="n">
        <v>12.3174</v>
      </c>
      <c r="E1288" t="n">
        <v>8.119999999999999</v>
      </c>
      <c r="F1288" t="n">
        <v>5.14</v>
      </c>
      <c r="G1288" t="n">
        <v>51.36</v>
      </c>
      <c r="H1288" t="n">
        <v>0.91</v>
      </c>
      <c r="I1288" t="n">
        <v>6</v>
      </c>
      <c r="J1288" t="n">
        <v>253.81</v>
      </c>
      <c r="K1288" t="n">
        <v>57.72</v>
      </c>
      <c r="L1288" t="n">
        <v>13</v>
      </c>
      <c r="M1288" t="n">
        <v>4</v>
      </c>
      <c r="N1288" t="n">
        <v>63.08</v>
      </c>
      <c r="O1288" t="n">
        <v>31537.23</v>
      </c>
      <c r="P1288" t="n">
        <v>74.20999999999999</v>
      </c>
      <c r="Q1288" t="n">
        <v>202.81</v>
      </c>
      <c r="R1288" t="n">
        <v>20.7</v>
      </c>
      <c r="S1288" t="n">
        <v>13.89</v>
      </c>
      <c r="T1288" t="n">
        <v>1719.31</v>
      </c>
      <c r="U1288" t="n">
        <v>0.67</v>
      </c>
      <c r="V1288" t="n">
        <v>0.75</v>
      </c>
      <c r="W1288" t="n">
        <v>0.65</v>
      </c>
      <c r="X1288" t="n">
        <v>0.1</v>
      </c>
      <c r="Y1288" t="n">
        <v>1</v>
      </c>
      <c r="Z1288" t="n">
        <v>10</v>
      </c>
    </row>
    <row r="1289">
      <c r="A1289" t="n">
        <v>49</v>
      </c>
      <c r="B1289" t="n">
        <v>120</v>
      </c>
      <c r="C1289" t="inlineStr">
        <is>
          <t xml:space="preserve">CONCLUIDO	</t>
        </is>
      </c>
      <c r="D1289" t="n">
        <v>12.4104</v>
      </c>
      <c r="E1289" t="n">
        <v>8.06</v>
      </c>
      <c r="F1289" t="n">
        <v>5.12</v>
      </c>
      <c r="G1289" t="n">
        <v>61.45</v>
      </c>
      <c r="H1289" t="n">
        <v>0.93</v>
      </c>
      <c r="I1289" t="n">
        <v>5</v>
      </c>
      <c r="J1289" t="n">
        <v>254.26</v>
      </c>
      <c r="K1289" t="n">
        <v>57.72</v>
      </c>
      <c r="L1289" t="n">
        <v>13.25</v>
      </c>
      <c r="M1289" t="n">
        <v>3</v>
      </c>
      <c r="N1289" t="n">
        <v>63.29</v>
      </c>
      <c r="O1289" t="n">
        <v>31593.26</v>
      </c>
      <c r="P1289" t="n">
        <v>73.81</v>
      </c>
      <c r="Q1289" t="n">
        <v>202.81</v>
      </c>
      <c r="R1289" t="n">
        <v>20.25</v>
      </c>
      <c r="S1289" t="n">
        <v>13.89</v>
      </c>
      <c r="T1289" t="n">
        <v>1501.78</v>
      </c>
      <c r="U1289" t="n">
        <v>0.6899999999999999</v>
      </c>
      <c r="V1289" t="n">
        <v>0.76</v>
      </c>
      <c r="W1289" t="n">
        <v>0.64</v>
      </c>
      <c r="X1289" t="n">
        <v>0.08</v>
      </c>
      <c r="Y1289" t="n">
        <v>1</v>
      </c>
      <c r="Z1289" t="n">
        <v>10</v>
      </c>
    </row>
    <row r="1290">
      <c r="A1290" t="n">
        <v>50</v>
      </c>
      <c r="B1290" t="n">
        <v>120</v>
      </c>
      <c r="C1290" t="inlineStr">
        <is>
          <t xml:space="preserve">CONCLUIDO	</t>
        </is>
      </c>
      <c r="D1290" t="n">
        <v>12.4074</v>
      </c>
      <c r="E1290" t="n">
        <v>8.06</v>
      </c>
      <c r="F1290" t="n">
        <v>5.12</v>
      </c>
      <c r="G1290" t="n">
        <v>61.48</v>
      </c>
      <c r="H1290" t="n">
        <v>0.9399999999999999</v>
      </c>
      <c r="I1290" t="n">
        <v>5</v>
      </c>
      <c r="J1290" t="n">
        <v>254.72</v>
      </c>
      <c r="K1290" t="n">
        <v>57.72</v>
      </c>
      <c r="L1290" t="n">
        <v>13.5</v>
      </c>
      <c r="M1290" t="n">
        <v>3</v>
      </c>
      <c r="N1290" t="n">
        <v>63.49</v>
      </c>
      <c r="O1290" t="n">
        <v>31649.36</v>
      </c>
      <c r="P1290" t="n">
        <v>73.76000000000001</v>
      </c>
      <c r="Q1290" t="n">
        <v>202.81</v>
      </c>
      <c r="R1290" t="n">
        <v>20.3</v>
      </c>
      <c r="S1290" t="n">
        <v>13.89</v>
      </c>
      <c r="T1290" t="n">
        <v>1525.2</v>
      </c>
      <c r="U1290" t="n">
        <v>0.68</v>
      </c>
      <c r="V1290" t="n">
        <v>0.76</v>
      </c>
      <c r="W1290" t="n">
        <v>0.65</v>
      </c>
      <c r="X1290" t="n">
        <v>0.09</v>
      </c>
      <c r="Y1290" t="n">
        <v>1</v>
      </c>
      <c r="Z1290" t="n">
        <v>10</v>
      </c>
    </row>
    <row r="1291">
      <c r="A1291" t="n">
        <v>51</v>
      </c>
      <c r="B1291" t="n">
        <v>120</v>
      </c>
      <c r="C1291" t="inlineStr">
        <is>
          <t xml:space="preserve">CONCLUIDO	</t>
        </is>
      </c>
      <c r="D1291" t="n">
        <v>12.4074</v>
      </c>
      <c r="E1291" t="n">
        <v>8.06</v>
      </c>
      <c r="F1291" t="n">
        <v>5.12</v>
      </c>
      <c r="G1291" t="n">
        <v>61.48</v>
      </c>
      <c r="H1291" t="n">
        <v>0.96</v>
      </c>
      <c r="I1291" t="n">
        <v>5</v>
      </c>
      <c r="J1291" t="n">
        <v>255.17</v>
      </c>
      <c r="K1291" t="n">
        <v>57.72</v>
      </c>
      <c r="L1291" t="n">
        <v>13.75</v>
      </c>
      <c r="M1291" t="n">
        <v>3</v>
      </c>
      <c r="N1291" t="n">
        <v>63.7</v>
      </c>
      <c r="O1291" t="n">
        <v>31705.54</v>
      </c>
      <c r="P1291" t="n">
        <v>73.72</v>
      </c>
      <c r="Q1291" t="n">
        <v>202.81</v>
      </c>
      <c r="R1291" t="n">
        <v>20.23</v>
      </c>
      <c r="S1291" t="n">
        <v>13.89</v>
      </c>
      <c r="T1291" t="n">
        <v>1490.42</v>
      </c>
      <c r="U1291" t="n">
        <v>0.6899999999999999</v>
      </c>
      <c r="V1291" t="n">
        <v>0.76</v>
      </c>
      <c r="W1291" t="n">
        <v>0.65</v>
      </c>
      <c r="X1291" t="n">
        <v>0.09</v>
      </c>
      <c r="Y1291" t="n">
        <v>1</v>
      </c>
      <c r="Z1291" t="n">
        <v>10</v>
      </c>
    </row>
    <row r="1292">
      <c r="A1292" t="n">
        <v>52</v>
      </c>
      <c r="B1292" t="n">
        <v>120</v>
      </c>
      <c r="C1292" t="inlineStr">
        <is>
          <t xml:space="preserve">CONCLUIDO	</t>
        </is>
      </c>
      <c r="D1292" t="n">
        <v>12.4134</v>
      </c>
      <c r="E1292" t="n">
        <v>8.06</v>
      </c>
      <c r="F1292" t="n">
        <v>5.12</v>
      </c>
      <c r="G1292" t="n">
        <v>61.43</v>
      </c>
      <c r="H1292" t="n">
        <v>0.97</v>
      </c>
      <c r="I1292" t="n">
        <v>5</v>
      </c>
      <c r="J1292" t="n">
        <v>255.63</v>
      </c>
      <c r="K1292" t="n">
        <v>57.72</v>
      </c>
      <c r="L1292" t="n">
        <v>14</v>
      </c>
      <c r="M1292" t="n">
        <v>3</v>
      </c>
      <c r="N1292" t="n">
        <v>63.91</v>
      </c>
      <c r="O1292" t="n">
        <v>31761.8</v>
      </c>
      <c r="P1292" t="n">
        <v>73.51000000000001</v>
      </c>
      <c r="Q1292" t="n">
        <v>202.81</v>
      </c>
      <c r="R1292" t="n">
        <v>20.18</v>
      </c>
      <c r="S1292" t="n">
        <v>13.89</v>
      </c>
      <c r="T1292" t="n">
        <v>1464.52</v>
      </c>
      <c r="U1292" t="n">
        <v>0.6899999999999999</v>
      </c>
      <c r="V1292" t="n">
        <v>0.76</v>
      </c>
      <c r="W1292" t="n">
        <v>0.64</v>
      </c>
      <c r="X1292" t="n">
        <v>0.08</v>
      </c>
      <c r="Y1292" t="n">
        <v>1</v>
      </c>
      <c r="Z1292" t="n">
        <v>10</v>
      </c>
    </row>
    <row r="1293">
      <c r="A1293" t="n">
        <v>53</v>
      </c>
      <c r="B1293" t="n">
        <v>120</v>
      </c>
      <c r="C1293" t="inlineStr">
        <is>
          <t xml:space="preserve">CONCLUIDO	</t>
        </is>
      </c>
      <c r="D1293" t="n">
        <v>12.4172</v>
      </c>
      <c r="E1293" t="n">
        <v>8.050000000000001</v>
      </c>
      <c r="F1293" t="n">
        <v>5.12</v>
      </c>
      <c r="G1293" t="n">
        <v>61.4</v>
      </c>
      <c r="H1293" t="n">
        <v>0.99</v>
      </c>
      <c r="I1293" t="n">
        <v>5</v>
      </c>
      <c r="J1293" t="n">
        <v>256.09</v>
      </c>
      <c r="K1293" t="n">
        <v>57.72</v>
      </c>
      <c r="L1293" t="n">
        <v>14.25</v>
      </c>
      <c r="M1293" t="n">
        <v>3</v>
      </c>
      <c r="N1293" t="n">
        <v>64.11</v>
      </c>
      <c r="O1293" t="n">
        <v>31818.13</v>
      </c>
      <c r="P1293" t="n">
        <v>73.43000000000001</v>
      </c>
      <c r="Q1293" t="n">
        <v>202.81</v>
      </c>
      <c r="R1293" t="n">
        <v>20.15</v>
      </c>
      <c r="S1293" t="n">
        <v>13.89</v>
      </c>
      <c r="T1293" t="n">
        <v>1451.55</v>
      </c>
      <c r="U1293" t="n">
        <v>0.6899999999999999</v>
      </c>
      <c r="V1293" t="n">
        <v>0.76</v>
      </c>
      <c r="W1293" t="n">
        <v>0.64</v>
      </c>
      <c r="X1293" t="n">
        <v>0.08</v>
      </c>
      <c r="Y1293" t="n">
        <v>1</v>
      </c>
      <c r="Z1293" t="n">
        <v>10</v>
      </c>
    </row>
    <row r="1294">
      <c r="A1294" t="n">
        <v>54</v>
      </c>
      <c r="B1294" t="n">
        <v>120</v>
      </c>
      <c r="C1294" t="inlineStr">
        <is>
          <t xml:space="preserve">CONCLUIDO	</t>
        </is>
      </c>
      <c r="D1294" t="n">
        <v>12.4121</v>
      </c>
      <c r="E1294" t="n">
        <v>8.06</v>
      </c>
      <c r="F1294" t="n">
        <v>5.12</v>
      </c>
      <c r="G1294" t="n">
        <v>61.44</v>
      </c>
      <c r="H1294" t="n">
        <v>1.01</v>
      </c>
      <c r="I1294" t="n">
        <v>5</v>
      </c>
      <c r="J1294" t="n">
        <v>256.54</v>
      </c>
      <c r="K1294" t="n">
        <v>57.72</v>
      </c>
      <c r="L1294" t="n">
        <v>14.5</v>
      </c>
      <c r="M1294" t="n">
        <v>3</v>
      </c>
      <c r="N1294" t="n">
        <v>64.31999999999999</v>
      </c>
      <c r="O1294" t="n">
        <v>31874.54</v>
      </c>
      <c r="P1294" t="n">
        <v>73.73</v>
      </c>
      <c r="Q1294" t="n">
        <v>202.81</v>
      </c>
      <c r="R1294" t="n">
        <v>20.15</v>
      </c>
      <c r="S1294" t="n">
        <v>13.89</v>
      </c>
      <c r="T1294" t="n">
        <v>1451.61</v>
      </c>
      <c r="U1294" t="n">
        <v>0.6899999999999999</v>
      </c>
      <c r="V1294" t="n">
        <v>0.76</v>
      </c>
      <c r="W1294" t="n">
        <v>0.65</v>
      </c>
      <c r="X1294" t="n">
        <v>0.08</v>
      </c>
      <c r="Y1294" t="n">
        <v>1</v>
      </c>
      <c r="Z1294" t="n">
        <v>10</v>
      </c>
    </row>
    <row r="1295">
      <c r="A1295" t="n">
        <v>55</v>
      </c>
      <c r="B1295" t="n">
        <v>120</v>
      </c>
      <c r="C1295" t="inlineStr">
        <is>
          <t xml:space="preserve">CONCLUIDO	</t>
        </is>
      </c>
      <c r="D1295" t="n">
        <v>12.3988</v>
      </c>
      <c r="E1295" t="n">
        <v>8.07</v>
      </c>
      <c r="F1295" t="n">
        <v>5.13</v>
      </c>
      <c r="G1295" t="n">
        <v>61.54</v>
      </c>
      <c r="H1295" t="n">
        <v>1.02</v>
      </c>
      <c r="I1295" t="n">
        <v>5</v>
      </c>
      <c r="J1295" t="n">
        <v>257</v>
      </c>
      <c r="K1295" t="n">
        <v>57.72</v>
      </c>
      <c r="L1295" t="n">
        <v>14.75</v>
      </c>
      <c r="M1295" t="n">
        <v>3</v>
      </c>
      <c r="N1295" t="n">
        <v>64.53</v>
      </c>
      <c r="O1295" t="n">
        <v>31931.15</v>
      </c>
      <c r="P1295" t="n">
        <v>73.76000000000001</v>
      </c>
      <c r="Q1295" t="n">
        <v>202.81</v>
      </c>
      <c r="R1295" t="n">
        <v>20.42</v>
      </c>
      <c r="S1295" t="n">
        <v>13.89</v>
      </c>
      <c r="T1295" t="n">
        <v>1583.14</v>
      </c>
      <c r="U1295" t="n">
        <v>0.68</v>
      </c>
      <c r="V1295" t="n">
        <v>0.75</v>
      </c>
      <c r="W1295" t="n">
        <v>0.65</v>
      </c>
      <c r="X1295" t="n">
        <v>0.09</v>
      </c>
      <c r="Y1295" t="n">
        <v>1</v>
      </c>
      <c r="Z1295" t="n">
        <v>10</v>
      </c>
    </row>
    <row r="1296">
      <c r="A1296" t="n">
        <v>56</v>
      </c>
      <c r="B1296" t="n">
        <v>120</v>
      </c>
      <c r="C1296" t="inlineStr">
        <is>
          <t xml:space="preserve">CONCLUIDO	</t>
        </is>
      </c>
      <c r="D1296" t="n">
        <v>12.4078</v>
      </c>
      <c r="E1296" t="n">
        <v>8.06</v>
      </c>
      <c r="F1296" t="n">
        <v>5.12</v>
      </c>
      <c r="G1296" t="n">
        <v>61.47</v>
      </c>
      <c r="H1296" t="n">
        <v>1.04</v>
      </c>
      <c r="I1296" t="n">
        <v>5</v>
      </c>
      <c r="J1296" t="n">
        <v>257.46</v>
      </c>
      <c r="K1296" t="n">
        <v>57.72</v>
      </c>
      <c r="L1296" t="n">
        <v>15</v>
      </c>
      <c r="M1296" t="n">
        <v>3</v>
      </c>
      <c r="N1296" t="n">
        <v>64.73999999999999</v>
      </c>
      <c r="O1296" t="n">
        <v>31987.71</v>
      </c>
      <c r="P1296" t="n">
        <v>73.45999999999999</v>
      </c>
      <c r="Q1296" t="n">
        <v>202.81</v>
      </c>
      <c r="R1296" t="n">
        <v>20.34</v>
      </c>
      <c r="S1296" t="n">
        <v>13.89</v>
      </c>
      <c r="T1296" t="n">
        <v>1543.6</v>
      </c>
      <c r="U1296" t="n">
        <v>0.68</v>
      </c>
      <c r="V1296" t="n">
        <v>0.76</v>
      </c>
      <c r="W1296" t="n">
        <v>0.64</v>
      </c>
      <c r="X1296" t="n">
        <v>0.08</v>
      </c>
      <c r="Y1296" t="n">
        <v>1</v>
      </c>
      <c r="Z1296" t="n">
        <v>10</v>
      </c>
    </row>
    <row r="1297">
      <c r="A1297" t="n">
        <v>57</v>
      </c>
      <c r="B1297" t="n">
        <v>120</v>
      </c>
      <c r="C1297" t="inlineStr">
        <is>
          <t xml:space="preserve">CONCLUIDO	</t>
        </is>
      </c>
      <c r="D1297" t="n">
        <v>12.4035</v>
      </c>
      <c r="E1297" t="n">
        <v>8.06</v>
      </c>
      <c r="F1297" t="n">
        <v>5.13</v>
      </c>
      <c r="G1297" t="n">
        <v>61.51</v>
      </c>
      <c r="H1297" t="n">
        <v>1.05</v>
      </c>
      <c r="I1297" t="n">
        <v>5</v>
      </c>
      <c r="J1297" t="n">
        <v>257.92</v>
      </c>
      <c r="K1297" t="n">
        <v>57.72</v>
      </c>
      <c r="L1297" t="n">
        <v>15.25</v>
      </c>
      <c r="M1297" t="n">
        <v>3</v>
      </c>
      <c r="N1297" t="n">
        <v>64.95</v>
      </c>
      <c r="O1297" t="n">
        <v>32044.35</v>
      </c>
      <c r="P1297" t="n">
        <v>73.3</v>
      </c>
      <c r="Q1297" t="n">
        <v>202.81</v>
      </c>
      <c r="R1297" t="n">
        <v>20.3</v>
      </c>
      <c r="S1297" t="n">
        <v>13.89</v>
      </c>
      <c r="T1297" t="n">
        <v>1525.91</v>
      </c>
      <c r="U1297" t="n">
        <v>0.68</v>
      </c>
      <c r="V1297" t="n">
        <v>0.75</v>
      </c>
      <c r="W1297" t="n">
        <v>0.65</v>
      </c>
      <c r="X1297" t="n">
        <v>0.09</v>
      </c>
      <c r="Y1297" t="n">
        <v>1</v>
      </c>
      <c r="Z1297" t="n">
        <v>10</v>
      </c>
    </row>
    <row r="1298">
      <c r="A1298" t="n">
        <v>58</v>
      </c>
      <c r="B1298" t="n">
        <v>120</v>
      </c>
      <c r="C1298" t="inlineStr">
        <is>
          <t xml:space="preserve">CONCLUIDO	</t>
        </is>
      </c>
      <c r="D1298" t="n">
        <v>12.4164</v>
      </c>
      <c r="E1298" t="n">
        <v>8.050000000000001</v>
      </c>
      <c r="F1298" t="n">
        <v>5.12</v>
      </c>
      <c r="G1298" t="n">
        <v>61.41</v>
      </c>
      <c r="H1298" t="n">
        <v>1.07</v>
      </c>
      <c r="I1298" t="n">
        <v>5</v>
      </c>
      <c r="J1298" t="n">
        <v>258.38</v>
      </c>
      <c r="K1298" t="n">
        <v>57.72</v>
      </c>
      <c r="L1298" t="n">
        <v>15.5</v>
      </c>
      <c r="M1298" t="n">
        <v>3</v>
      </c>
      <c r="N1298" t="n">
        <v>65.16</v>
      </c>
      <c r="O1298" t="n">
        <v>32101.07</v>
      </c>
      <c r="P1298" t="n">
        <v>72.97</v>
      </c>
      <c r="Q1298" t="n">
        <v>202.81</v>
      </c>
      <c r="R1298" t="n">
        <v>20.17</v>
      </c>
      <c r="S1298" t="n">
        <v>13.89</v>
      </c>
      <c r="T1298" t="n">
        <v>1457.74</v>
      </c>
      <c r="U1298" t="n">
        <v>0.6899999999999999</v>
      </c>
      <c r="V1298" t="n">
        <v>0.76</v>
      </c>
      <c r="W1298" t="n">
        <v>0.64</v>
      </c>
      <c r="X1298" t="n">
        <v>0.08</v>
      </c>
      <c r="Y1298" t="n">
        <v>1</v>
      </c>
      <c r="Z1298" t="n">
        <v>10</v>
      </c>
    </row>
    <row r="1299">
      <c r="A1299" t="n">
        <v>59</v>
      </c>
      <c r="B1299" t="n">
        <v>120</v>
      </c>
      <c r="C1299" t="inlineStr">
        <is>
          <t xml:space="preserve">CONCLUIDO	</t>
        </is>
      </c>
      <c r="D1299" t="n">
        <v>12.4168</v>
      </c>
      <c r="E1299" t="n">
        <v>8.050000000000001</v>
      </c>
      <c r="F1299" t="n">
        <v>5.12</v>
      </c>
      <c r="G1299" t="n">
        <v>61.4</v>
      </c>
      <c r="H1299" t="n">
        <v>1.08</v>
      </c>
      <c r="I1299" t="n">
        <v>5</v>
      </c>
      <c r="J1299" t="n">
        <v>258.84</v>
      </c>
      <c r="K1299" t="n">
        <v>57.72</v>
      </c>
      <c r="L1299" t="n">
        <v>15.75</v>
      </c>
      <c r="M1299" t="n">
        <v>3</v>
      </c>
      <c r="N1299" t="n">
        <v>65.37</v>
      </c>
      <c r="O1299" t="n">
        <v>32157.87</v>
      </c>
      <c r="P1299" t="n">
        <v>72.58</v>
      </c>
      <c r="Q1299" t="n">
        <v>202.81</v>
      </c>
      <c r="R1299" t="n">
        <v>20.08</v>
      </c>
      <c r="S1299" t="n">
        <v>13.89</v>
      </c>
      <c r="T1299" t="n">
        <v>1413.22</v>
      </c>
      <c r="U1299" t="n">
        <v>0.6899999999999999</v>
      </c>
      <c r="V1299" t="n">
        <v>0.76</v>
      </c>
      <c r="W1299" t="n">
        <v>0.64</v>
      </c>
      <c r="X1299" t="n">
        <v>0.08</v>
      </c>
      <c r="Y1299" t="n">
        <v>1</v>
      </c>
      <c r="Z1299" t="n">
        <v>10</v>
      </c>
    </row>
    <row r="1300">
      <c r="A1300" t="n">
        <v>60</v>
      </c>
      <c r="B1300" t="n">
        <v>120</v>
      </c>
      <c r="C1300" t="inlineStr">
        <is>
          <t xml:space="preserve">CONCLUIDO	</t>
        </is>
      </c>
      <c r="D1300" t="n">
        <v>12.4228</v>
      </c>
      <c r="E1300" t="n">
        <v>8.050000000000001</v>
      </c>
      <c r="F1300" t="n">
        <v>5.11</v>
      </c>
      <c r="G1300" t="n">
        <v>61.36</v>
      </c>
      <c r="H1300" t="n">
        <v>1.1</v>
      </c>
      <c r="I1300" t="n">
        <v>5</v>
      </c>
      <c r="J1300" t="n">
        <v>259.3</v>
      </c>
      <c r="K1300" t="n">
        <v>57.72</v>
      </c>
      <c r="L1300" t="n">
        <v>16</v>
      </c>
      <c r="M1300" t="n">
        <v>3</v>
      </c>
      <c r="N1300" t="n">
        <v>65.58</v>
      </c>
      <c r="O1300" t="n">
        <v>32214.75</v>
      </c>
      <c r="P1300" t="n">
        <v>72.08</v>
      </c>
      <c r="Q1300" t="n">
        <v>202.83</v>
      </c>
      <c r="R1300" t="n">
        <v>19.94</v>
      </c>
      <c r="S1300" t="n">
        <v>13.89</v>
      </c>
      <c r="T1300" t="n">
        <v>1346.94</v>
      </c>
      <c r="U1300" t="n">
        <v>0.7</v>
      </c>
      <c r="V1300" t="n">
        <v>0.76</v>
      </c>
      <c r="W1300" t="n">
        <v>0.64</v>
      </c>
      <c r="X1300" t="n">
        <v>0.07000000000000001</v>
      </c>
      <c r="Y1300" t="n">
        <v>1</v>
      </c>
      <c r="Z1300" t="n">
        <v>10</v>
      </c>
    </row>
    <row r="1301">
      <c r="A1301" t="n">
        <v>61</v>
      </c>
      <c r="B1301" t="n">
        <v>120</v>
      </c>
      <c r="C1301" t="inlineStr">
        <is>
          <t xml:space="preserve">CONCLUIDO	</t>
        </is>
      </c>
      <c r="D1301" t="n">
        <v>12.4232</v>
      </c>
      <c r="E1301" t="n">
        <v>8.050000000000001</v>
      </c>
      <c r="F1301" t="n">
        <v>5.11</v>
      </c>
      <c r="G1301" t="n">
        <v>61.35</v>
      </c>
      <c r="H1301" t="n">
        <v>1.11</v>
      </c>
      <c r="I1301" t="n">
        <v>5</v>
      </c>
      <c r="J1301" t="n">
        <v>259.76</v>
      </c>
      <c r="K1301" t="n">
        <v>57.72</v>
      </c>
      <c r="L1301" t="n">
        <v>16.25</v>
      </c>
      <c r="M1301" t="n">
        <v>3</v>
      </c>
      <c r="N1301" t="n">
        <v>65.79000000000001</v>
      </c>
      <c r="O1301" t="n">
        <v>32271.71</v>
      </c>
      <c r="P1301" t="n">
        <v>71.81999999999999</v>
      </c>
      <c r="Q1301" t="n">
        <v>202.81</v>
      </c>
      <c r="R1301" t="n">
        <v>19.92</v>
      </c>
      <c r="S1301" t="n">
        <v>13.89</v>
      </c>
      <c r="T1301" t="n">
        <v>1332.49</v>
      </c>
      <c r="U1301" t="n">
        <v>0.7</v>
      </c>
      <c r="V1301" t="n">
        <v>0.76</v>
      </c>
      <c r="W1301" t="n">
        <v>0.65</v>
      </c>
      <c r="X1301" t="n">
        <v>0.07000000000000001</v>
      </c>
      <c r="Y1301" t="n">
        <v>1</v>
      </c>
      <c r="Z1301" t="n">
        <v>10</v>
      </c>
    </row>
    <row r="1302">
      <c r="A1302" t="n">
        <v>62</v>
      </c>
      <c r="B1302" t="n">
        <v>120</v>
      </c>
      <c r="C1302" t="inlineStr">
        <is>
          <t xml:space="preserve">CONCLUIDO	</t>
        </is>
      </c>
      <c r="D1302" t="n">
        <v>12.4129</v>
      </c>
      <c r="E1302" t="n">
        <v>8.06</v>
      </c>
      <c r="F1302" t="n">
        <v>5.12</v>
      </c>
      <c r="G1302" t="n">
        <v>61.43</v>
      </c>
      <c r="H1302" t="n">
        <v>1.13</v>
      </c>
      <c r="I1302" t="n">
        <v>5</v>
      </c>
      <c r="J1302" t="n">
        <v>260.23</v>
      </c>
      <c r="K1302" t="n">
        <v>57.72</v>
      </c>
      <c r="L1302" t="n">
        <v>16.5</v>
      </c>
      <c r="M1302" t="n">
        <v>3</v>
      </c>
      <c r="N1302" t="n">
        <v>66</v>
      </c>
      <c r="O1302" t="n">
        <v>32328.74</v>
      </c>
      <c r="P1302" t="n">
        <v>71.83</v>
      </c>
      <c r="Q1302" t="n">
        <v>202.81</v>
      </c>
      <c r="R1302" t="n">
        <v>20.24</v>
      </c>
      <c r="S1302" t="n">
        <v>13.89</v>
      </c>
      <c r="T1302" t="n">
        <v>1496.55</v>
      </c>
      <c r="U1302" t="n">
        <v>0.6899999999999999</v>
      </c>
      <c r="V1302" t="n">
        <v>0.76</v>
      </c>
      <c r="W1302" t="n">
        <v>0.64</v>
      </c>
      <c r="X1302" t="n">
        <v>0.08</v>
      </c>
      <c r="Y1302" t="n">
        <v>1</v>
      </c>
      <c r="Z1302" t="n">
        <v>10</v>
      </c>
    </row>
    <row r="1303">
      <c r="A1303" t="n">
        <v>63</v>
      </c>
      <c r="B1303" t="n">
        <v>120</v>
      </c>
      <c r="C1303" t="inlineStr">
        <is>
          <t xml:space="preserve">CONCLUIDO	</t>
        </is>
      </c>
      <c r="D1303" t="n">
        <v>12.4215</v>
      </c>
      <c r="E1303" t="n">
        <v>8.050000000000001</v>
      </c>
      <c r="F1303" t="n">
        <v>5.11</v>
      </c>
      <c r="G1303" t="n">
        <v>61.37</v>
      </c>
      <c r="H1303" t="n">
        <v>1.14</v>
      </c>
      <c r="I1303" t="n">
        <v>5</v>
      </c>
      <c r="J1303" t="n">
        <v>260.69</v>
      </c>
      <c r="K1303" t="n">
        <v>57.72</v>
      </c>
      <c r="L1303" t="n">
        <v>16.75</v>
      </c>
      <c r="M1303" t="n">
        <v>3</v>
      </c>
      <c r="N1303" t="n">
        <v>66.20999999999999</v>
      </c>
      <c r="O1303" t="n">
        <v>32385.86</v>
      </c>
      <c r="P1303" t="n">
        <v>71.56999999999999</v>
      </c>
      <c r="Q1303" t="n">
        <v>202.81</v>
      </c>
      <c r="R1303" t="n">
        <v>20.04</v>
      </c>
      <c r="S1303" t="n">
        <v>13.89</v>
      </c>
      <c r="T1303" t="n">
        <v>1393.96</v>
      </c>
      <c r="U1303" t="n">
        <v>0.6899999999999999</v>
      </c>
      <c r="V1303" t="n">
        <v>0.76</v>
      </c>
      <c r="W1303" t="n">
        <v>0.64</v>
      </c>
      <c r="X1303" t="n">
        <v>0.08</v>
      </c>
      <c r="Y1303" t="n">
        <v>1</v>
      </c>
      <c r="Z1303" t="n">
        <v>10</v>
      </c>
    </row>
    <row r="1304">
      <c r="A1304" t="n">
        <v>64</v>
      </c>
      <c r="B1304" t="n">
        <v>120</v>
      </c>
      <c r="C1304" t="inlineStr">
        <is>
          <t xml:space="preserve">CONCLUIDO	</t>
        </is>
      </c>
      <c r="D1304" t="n">
        <v>12.5235</v>
      </c>
      <c r="E1304" t="n">
        <v>7.98</v>
      </c>
      <c r="F1304" t="n">
        <v>5.09</v>
      </c>
      <c r="G1304" t="n">
        <v>76.41</v>
      </c>
      <c r="H1304" t="n">
        <v>1.16</v>
      </c>
      <c r="I1304" t="n">
        <v>4</v>
      </c>
      <c r="J1304" t="n">
        <v>261.15</v>
      </c>
      <c r="K1304" t="n">
        <v>57.72</v>
      </c>
      <c r="L1304" t="n">
        <v>17</v>
      </c>
      <c r="M1304" t="n">
        <v>2</v>
      </c>
      <c r="N1304" t="n">
        <v>66.43000000000001</v>
      </c>
      <c r="O1304" t="n">
        <v>32443.05</v>
      </c>
      <c r="P1304" t="n">
        <v>70.98</v>
      </c>
      <c r="Q1304" t="n">
        <v>202.81</v>
      </c>
      <c r="R1304" t="n">
        <v>19.31</v>
      </c>
      <c r="S1304" t="n">
        <v>13.89</v>
      </c>
      <c r="T1304" t="n">
        <v>1034.91</v>
      </c>
      <c r="U1304" t="n">
        <v>0.72</v>
      </c>
      <c r="V1304" t="n">
        <v>0.76</v>
      </c>
      <c r="W1304" t="n">
        <v>0.64</v>
      </c>
      <c r="X1304" t="n">
        <v>0.06</v>
      </c>
      <c r="Y1304" t="n">
        <v>1</v>
      </c>
      <c r="Z1304" t="n">
        <v>10</v>
      </c>
    </row>
    <row r="1305">
      <c r="A1305" t="n">
        <v>65</v>
      </c>
      <c r="B1305" t="n">
        <v>120</v>
      </c>
      <c r="C1305" t="inlineStr">
        <is>
          <t xml:space="preserve">CONCLUIDO	</t>
        </is>
      </c>
      <c r="D1305" t="n">
        <v>12.5204</v>
      </c>
      <c r="E1305" t="n">
        <v>7.99</v>
      </c>
      <c r="F1305" t="n">
        <v>5.1</v>
      </c>
      <c r="G1305" t="n">
        <v>76.44</v>
      </c>
      <c r="H1305" t="n">
        <v>1.17</v>
      </c>
      <c r="I1305" t="n">
        <v>4</v>
      </c>
      <c r="J1305" t="n">
        <v>261.62</v>
      </c>
      <c r="K1305" t="n">
        <v>57.72</v>
      </c>
      <c r="L1305" t="n">
        <v>17.25</v>
      </c>
      <c r="M1305" t="n">
        <v>2</v>
      </c>
      <c r="N1305" t="n">
        <v>66.64</v>
      </c>
      <c r="O1305" t="n">
        <v>32500.33</v>
      </c>
      <c r="P1305" t="n">
        <v>70.97</v>
      </c>
      <c r="Q1305" t="n">
        <v>202.81</v>
      </c>
      <c r="R1305" t="n">
        <v>19.4</v>
      </c>
      <c r="S1305" t="n">
        <v>13.89</v>
      </c>
      <c r="T1305" t="n">
        <v>1078.71</v>
      </c>
      <c r="U1305" t="n">
        <v>0.72</v>
      </c>
      <c r="V1305" t="n">
        <v>0.76</v>
      </c>
      <c r="W1305" t="n">
        <v>0.64</v>
      </c>
      <c r="X1305" t="n">
        <v>0.06</v>
      </c>
      <c r="Y1305" t="n">
        <v>1</v>
      </c>
      <c r="Z1305" t="n">
        <v>10</v>
      </c>
    </row>
    <row r="1306">
      <c r="A1306" t="n">
        <v>66</v>
      </c>
      <c r="B1306" t="n">
        <v>120</v>
      </c>
      <c r="C1306" t="inlineStr">
        <is>
          <t xml:space="preserve">CONCLUIDO	</t>
        </is>
      </c>
      <c r="D1306" t="n">
        <v>12.5165</v>
      </c>
      <c r="E1306" t="n">
        <v>7.99</v>
      </c>
      <c r="F1306" t="n">
        <v>5.1</v>
      </c>
      <c r="G1306" t="n">
        <v>76.47</v>
      </c>
      <c r="H1306" t="n">
        <v>1.19</v>
      </c>
      <c r="I1306" t="n">
        <v>4</v>
      </c>
      <c r="J1306" t="n">
        <v>262.08</v>
      </c>
      <c r="K1306" t="n">
        <v>57.72</v>
      </c>
      <c r="L1306" t="n">
        <v>17.5</v>
      </c>
      <c r="M1306" t="n">
        <v>2</v>
      </c>
      <c r="N1306" t="n">
        <v>66.86</v>
      </c>
      <c r="O1306" t="n">
        <v>32557.69</v>
      </c>
      <c r="P1306" t="n">
        <v>71.14</v>
      </c>
      <c r="Q1306" t="n">
        <v>202.81</v>
      </c>
      <c r="R1306" t="n">
        <v>19.59</v>
      </c>
      <c r="S1306" t="n">
        <v>13.89</v>
      </c>
      <c r="T1306" t="n">
        <v>1175.36</v>
      </c>
      <c r="U1306" t="n">
        <v>0.71</v>
      </c>
      <c r="V1306" t="n">
        <v>0.76</v>
      </c>
      <c r="W1306" t="n">
        <v>0.64</v>
      </c>
      <c r="X1306" t="n">
        <v>0.06</v>
      </c>
      <c r="Y1306" t="n">
        <v>1</v>
      </c>
      <c r="Z1306" t="n">
        <v>10</v>
      </c>
    </row>
    <row r="1307">
      <c r="A1307" t="n">
        <v>67</v>
      </c>
      <c r="B1307" t="n">
        <v>120</v>
      </c>
      <c r="C1307" t="inlineStr">
        <is>
          <t xml:space="preserve">CONCLUIDO	</t>
        </is>
      </c>
      <c r="D1307" t="n">
        <v>12.5239</v>
      </c>
      <c r="E1307" t="n">
        <v>7.98</v>
      </c>
      <c r="F1307" t="n">
        <v>5.09</v>
      </c>
      <c r="G1307" t="n">
        <v>76.40000000000001</v>
      </c>
      <c r="H1307" t="n">
        <v>1.2</v>
      </c>
      <c r="I1307" t="n">
        <v>4</v>
      </c>
      <c r="J1307" t="n">
        <v>262.55</v>
      </c>
      <c r="K1307" t="n">
        <v>57.72</v>
      </c>
      <c r="L1307" t="n">
        <v>17.75</v>
      </c>
      <c r="M1307" t="n">
        <v>2</v>
      </c>
      <c r="N1307" t="n">
        <v>67.06999999999999</v>
      </c>
      <c r="O1307" t="n">
        <v>32615.12</v>
      </c>
      <c r="P1307" t="n">
        <v>71.36</v>
      </c>
      <c r="Q1307" t="n">
        <v>202.81</v>
      </c>
      <c r="R1307" t="n">
        <v>19.41</v>
      </c>
      <c r="S1307" t="n">
        <v>13.89</v>
      </c>
      <c r="T1307" t="n">
        <v>1084.78</v>
      </c>
      <c r="U1307" t="n">
        <v>0.72</v>
      </c>
      <c r="V1307" t="n">
        <v>0.76</v>
      </c>
      <c r="W1307" t="n">
        <v>0.64</v>
      </c>
      <c r="X1307" t="n">
        <v>0.06</v>
      </c>
      <c r="Y1307" t="n">
        <v>1</v>
      </c>
      <c r="Z1307" t="n">
        <v>10</v>
      </c>
    </row>
    <row r="1308">
      <c r="A1308" t="n">
        <v>68</v>
      </c>
      <c r="B1308" t="n">
        <v>120</v>
      </c>
      <c r="C1308" t="inlineStr">
        <is>
          <t xml:space="preserve">CONCLUIDO	</t>
        </is>
      </c>
      <c r="D1308" t="n">
        <v>12.513</v>
      </c>
      <c r="E1308" t="n">
        <v>7.99</v>
      </c>
      <c r="F1308" t="n">
        <v>5.1</v>
      </c>
      <c r="G1308" t="n">
        <v>76.51000000000001</v>
      </c>
      <c r="H1308" t="n">
        <v>1.22</v>
      </c>
      <c r="I1308" t="n">
        <v>4</v>
      </c>
      <c r="J1308" t="n">
        <v>263.01</v>
      </c>
      <c r="K1308" t="n">
        <v>57.72</v>
      </c>
      <c r="L1308" t="n">
        <v>18</v>
      </c>
      <c r="M1308" t="n">
        <v>2</v>
      </c>
      <c r="N1308" t="n">
        <v>67.29000000000001</v>
      </c>
      <c r="O1308" t="n">
        <v>32672.64</v>
      </c>
      <c r="P1308" t="n">
        <v>71.5</v>
      </c>
      <c r="Q1308" t="n">
        <v>202.81</v>
      </c>
      <c r="R1308" t="n">
        <v>19.6</v>
      </c>
      <c r="S1308" t="n">
        <v>13.89</v>
      </c>
      <c r="T1308" t="n">
        <v>1181.8</v>
      </c>
      <c r="U1308" t="n">
        <v>0.71</v>
      </c>
      <c r="V1308" t="n">
        <v>0.76</v>
      </c>
      <c r="W1308" t="n">
        <v>0.64</v>
      </c>
      <c r="X1308" t="n">
        <v>0.06</v>
      </c>
      <c r="Y1308" t="n">
        <v>1</v>
      </c>
      <c r="Z1308" t="n">
        <v>10</v>
      </c>
    </row>
    <row r="1309">
      <c r="A1309" t="n">
        <v>69</v>
      </c>
      <c r="B1309" t="n">
        <v>120</v>
      </c>
      <c r="C1309" t="inlineStr">
        <is>
          <t xml:space="preserve">CONCLUIDO	</t>
        </is>
      </c>
      <c r="D1309" t="n">
        <v>12.5178</v>
      </c>
      <c r="E1309" t="n">
        <v>7.99</v>
      </c>
      <c r="F1309" t="n">
        <v>5.1</v>
      </c>
      <c r="G1309" t="n">
        <v>76.45999999999999</v>
      </c>
      <c r="H1309" t="n">
        <v>1.23</v>
      </c>
      <c r="I1309" t="n">
        <v>4</v>
      </c>
      <c r="J1309" t="n">
        <v>263.48</v>
      </c>
      <c r="K1309" t="n">
        <v>57.72</v>
      </c>
      <c r="L1309" t="n">
        <v>18.25</v>
      </c>
      <c r="M1309" t="n">
        <v>2</v>
      </c>
      <c r="N1309" t="n">
        <v>67.51000000000001</v>
      </c>
      <c r="O1309" t="n">
        <v>32730.24</v>
      </c>
      <c r="P1309" t="n">
        <v>71.52</v>
      </c>
      <c r="Q1309" t="n">
        <v>202.82</v>
      </c>
      <c r="R1309" t="n">
        <v>19.54</v>
      </c>
      <c r="S1309" t="n">
        <v>13.89</v>
      </c>
      <c r="T1309" t="n">
        <v>1147.87</v>
      </c>
      <c r="U1309" t="n">
        <v>0.71</v>
      </c>
      <c r="V1309" t="n">
        <v>0.76</v>
      </c>
      <c r="W1309" t="n">
        <v>0.64</v>
      </c>
      <c r="X1309" t="n">
        <v>0.06</v>
      </c>
      <c r="Y1309" t="n">
        <v>1</v>
      </c>
      <c r="Z1309" t="n">
        <v>10</v>
      </c>
    </row>
    <row r="1310">
      <c r="A1310" t="n">
        <v>70</v>
      </c>
      <c r="B1310" t="n">
        <v>120</v>
      </c>
      <c r="C1310" t="inlineStr">
        <is>
          <t xml:space="preserve">CONCLUIDO	</t>
        </is>
      </c>
      <c r="D1310" t="n">
        <v>12.513</v>
      </c>
      <c r="E1310" t="n">
        <v>7.99</v>
      </c>
      <c r="F1310" t="n">
        <v>5.1</v>
      </c>
      <c r="G1310" t="n">
        <v>76.51000000000001</v>
      </c>
      <c r="H1310" t="n">
        <v>1.25</v>
      </c>
      <c r="I1310" t="n">
        <v>4</v>
      </c>
      <c r="J1310" t="n">
        <v>263.95</v>
      </c>
      <c r="K1310" t="n">
        <v>57.72</v>
      </c>
      <c r="L1310" t="n">
        <v>18.5</v>
      </c>
      <c r="M1310" t="n">
        <v>2</v>
      </c>
      <c r="N1310" t="n">
        <v>67.72</v>
      </c>
      <c r="O1310" t="n">
        <v>32787.92</v>
      </c>
      <c r="P1310" t="n">
        <v>71.53</v>
      </c>
      <c r="Q1310" t="n">
        <v>202.81</v>
      </c>
      <c r="R1310" t="n">
        <v>19.62</v>
      </c>
      <c r="S1310" t="n">
        <v>13.89</v>
      </c>
      <c r="T1310" t="n">
        <v>1187.5</v>
      </c>
      <c r="U1310" t="n">
        <v>0.71</v>
      </c>
      <c r="V1310" t="n">
        <v>0.76</v>
      </c>
      <c r="W1310" t="n">
        <v>0.64</v>
      </c>
      <c r="X1310" t="n">
        <v>0.06</v>
      </c>
      <c r="Y1310" t="n">
        <v>1</v>
      </c>
      <c r="Z1310" t="n">
        <v>10</v>
      </c>
    </row>
    <row r="1311">
      <c r="A1311" t="n">
        <v>71</v>
      </c>
      <c r="B1311" t="n">
        <v>120</v>
      </c>
      <c r="C1311" t="inlineStr">
        <is>
          <t xml:space="preserve">CONCLUIDO	</t>
        </is>
      </c>
      <c r="D1311" t="n">
        <v>12.5126</v>
      </c>
      <c r="E1311" t="n">
        <v>7.99</v>
      </c>
      <c r="F1311" t="n">
        <v>5.1</v>
      </c>
      <c r="G1311" t="n">
        <v>76.51000000000001</v>
      </c>
      <c r="H1311" t="n">
        <v>1.26</v>
      </c>
      <c r="I1311" t="n">
        <v>4</v>
      </c>
      <c r="J1311" t="n">
        <v>264.42</v>
      </c>
      <c r="K1311" t="n">
        <v>57.72</v>
      </c>
      <c r="L1311" t="n">
        <v>18.75</v>
      </c>
      <c r="M1311" t="n">
        <v>2</v>
      </c>
      <c r="N1311" t="n">
        <v>67.94</v>
      </c>
      <c r="O1311" t="n">
        <v>32845.69</v>
      </c>
      <c r="P1311" t="n">
        <v>71.34</v>
      </c>
      <c r="Q1311" t="n">
        <v>202.81</v>
      </c>
      <c r="R1311" t="n">
        <v>19.66</v>
      </c>
      <c r="S1311" t="n">
        <v>13.89</v>
      </c>
      <c r="T1311" t="n">
        <v>1208.11</v>
      </c>
      <c r="U1311" t="n">
        <v>0.71</v>
      </c>
      <c r="V1311" t="n">
        <v>0.76</v>
      </c>
      <c r="W1311" t="n">
        <v>0.64</v>
      </c>
      <c r="X1311" t="n">
        <v>0.06</v>
      </c>
      <c r="Y1311" t="n">
        <v>1</v>
      </c>
      <c r="Z1311" t="n">
        <v>10</v>
      </c>
    </row>
    <row r="1312">
      <c r="A1312" t="n">
        <v>72</v>
      </c>
      <c r="B1312" t="n">
        <v>120</v>
      </c>
      <c r="C1312" t="inlineStr">
        <is>
          <t xml:space="preserve">CONCLUIDO	</t>
        </is>
      </c>
      <c r="D1312" t="n">
        <v>12.523</v>
      </c>
      <c r="E1312" t="n">
        <v>7.99</v>
      </c>
      <c r="F1312" t="n">
        <v>5.09</v>
      </c>
      <c r="G1312" t="n">
        <v>76.41</v>
      </c>
      <c r="H1312" t="n">
        <v>1.28</v>
      </c>
      <c r="I1312" t="n">
        <v>4</v>
      </c>
      <c r="J1312" t="n">
        <v>264.89</v>
      </c>
      <c r="K1312" t="n">
        <v>57.72</v>
      </c>
      <c r="L1312" t="n">
        <v>19</v>
      </c>
      <c r="M1312" t="n">
        <v>2</v>
      </c>
      <c r="N1312" t="n">
        <v>68.16</v>
      </c>
      <c r="O1312" t="n">
        <v>32903.54</v>
      </c>
      <c r="P1312" t="n">
        <v>71.31</v>
      </c>
      <c r="Q1312" t="n">
        <v>202.81</v>
      </c>
      <c r="R1312" t="n">
        <v>19.38</v>
      </c>
      <c r="S1312" t="n">
        <v>13.89</v>
      </c>
      <c r="T1312" t="n">
        <v>1067.42</v>
      </c>
      <c r="U1312" t="n">
        <v>0.72</v>
      </c>
      <c r="V1312" t="n">
        <v>0.76</v>
      </c>
      <c r="W1312" t="n">
        <v>0.64</v>
      </c>
      <c r="X1312" t="n">
        <v>0.06</v>
      </c>
      <c r="Y1312" t="n">
        <v>1</v>
      </c>
      <c r="Z1312" t="n">
        <v>10</v>
      </c>
    </row>
    <row r="1313">
      <c r="A1313" t="n">
        <v>73</v>
      </c>
      <c r="B1313" t="n">
        <v>120</v>
      </c>
      <c r="C1313" t="inlineStr">
        <is>
          <t xml:space="preserve">CONCLUIDO	</t>
        </is>
      </c>
      <c r="D1313" t="n">
        <v>12.5174</v>
      </c>
      <c r="E1313" t="n">
        <v>7.99</v>
      </c>
      <c r="F1313" t="n">
        <v>5.1</v>
      </c>
      <c r="G1313" t="n">
        <v>76.47</v>
      </c>
      <c r="H1313" t="n">
        <v>1.29</v>
      </c>
      <c r="I1313" t="n">
        <v>4</v>
      </c>
      <c r="J1313" t="n">
        <v>265.36</v>
      </c>
      <c r="K1313" t="n">
        <v>57.72</v>
      </c>
      <c r="L1313" t="n">
        <v>19.25</v>
      </c>
      <c r="M1313" t="n">
        <v>2</v>
      </c>
      <c r="N1313" t="n">
        <v>68.38</v>
      </c>
      <c r="O1313" t="n">
        <v>32961.47</v>
      </c>
      <c r="P1313" t="n">
        <v>71.25</v>
      </c>
      <c r="Q1313" t="n">
        <v>202.84</v>
      </c>
      <c r="R1313" t="n">
        <v>19.5</v>
      </c>
      <c r="S1313" t="n">
        <v>13.89</v>
      </c>
      <c r="T1313" t="n">
        <v>1127.89</v>
      </c>
      <c r="U1313" t="n">
        <v>0.71</v>
      </c>
      <c r="V1313" t="n">
        <v>0.76</v>
      </c>
      <c r="W1313" t="n">
        <v>0.64</v>
      </c>
      <c r="X1313" t="n">
        <v>0.06</v>
      </c>
      <c r="Y1313" t="n">
        <v>1</v>
      </c>
      <c r="Z1313" t="n">
        <v>10</v>
      </c>
    </row>
    <row r="1314">
      <c r="A1314" t="n">
        <v>74</v>
      </c>
      <c r="B1314" t="n">
        <v>120</v>
      </c>
      <c r="C1314" t="inlineStr">
        <is>
          <t xml:space="preserve">CONCLUIDO	</t>
        </is>
      </c>
      <c r="D1314" t="n">
        <v>12.5156</v>
      </c>
      <c r="E1314" t="n">
        <v>7.99</v>
      </c>
      <c r="F1314" t="n">
        <v>5.1</v>
      </c>
      <c r="G1314" t="n">
        <v>76.48</v>
      </c>
      <c r="H1314" t="n">
        <v>1.31</v>
      </c>
      <c r="I1314" t="n">
        <v>4</v>
      </c>
      <c r="J1314" t="n">
        <v>265.83</v>
      </c>
      <c r="K1314" t="n">
        <v>57.72</v>
      </c>
      <c r="L1314" t="n">
        <v>19.5</v>
      </c>
      <c r="M1314" t="n">
        <v>2</v>
      </c>
      <c r="N1314" t="n">
        <v>68.59999999999999</v>
      </c>
      <c r="O1314" t="n">
        <v>33019.48</v>
      </c>
      <c r="P1314" t="n">
        <v>71.05</v>
      </c>
      <c r="Q1314" t="n">
        <v>202.81</v>
      </c>
      <c r="R1314" t="n">
        <v>19.46</v>
      </c>
      <c r="S1314" t="n">
        <v>13.89</v>
      </c>
      <c r="T1314" t="n">
        <v>1110.93</v>
      </c>
      <c r="U1314" t="n">
        <v>0.71</v>
      </c>
      <c r="V1314" t="n">
        <v>0.76</v>
      </c>
      <c r="W1314" t="n">
        <v>0.65</v>
      </c>
      <c r="X1314" t="n">
        <v>0.06</v>
      </c>
      <c r="Y1314" t="n">
        <v>1</v>
      </c>
      <c r="Z1314" t="n">
        <v>10</v>
      </c>
    </row>
    <row r="1315">
      <c r="A1315" t="n">
        <v>75</v>
      </c>
      <c r="B1315" t="n">
        <v>120</v>
      </c>
      <c r="C1315" t="inlineStr">
        <is>
          <t xml:space="preserve">CONCLUIDO	</t>
        </is>
      </c>
      <c r="D1315" t="n">
        <v>12.5178</v>
      </c>
      <c r="E1315" t="n">
        <v>7.99</v>
      </c>
      <c r="F1315" t="n">
        <v>5.1</v>
      </c>
      <c r="G1315" t="n">
        <v>76.45999999999999</v>
      </c>
      <c r="H1315" t="n">
        <v>1.32</v>
      </c>
      <c r="I1315" t="n">
        <v>4</v>
      </c>
      <c r="J1315" t="n">
        <v>266.3</v>
      </c>
      <c r="K1315" t="n">
        <v>57.72</v>
      </c>
      <c r="L1315" t="n">
        <v>19.75</v>
      </c>
      <c r="M1315" t="n">
        <v>2</v>
      </c>
      <c r="N1315" t="n">
        <v>68.81999999999999</v>
      </c>
      <c r="O1315" t="n">
        <v>33077.58</v>
      </c>
      <c r="P1315" t="n">
        <v>70.79000000000001</v>
      </c>
      <c r="Q1315" t="n">
        <v>202.81</v>
      </c>
      <c r="R1315" t="n">
        <v>19.5</v>
      </c>
      <c r="S1315" t="n">
        <v>13.89</v>
      </c>
      <c r="T1315" t="n">
        <v>1129.88</v>
      </c>
      <c r="U1315" t="n">
        <v>0.71</v>
      </c>
      <c r="V1315" t="n">
        <v>0.76</v>
      </c>
      <c r="W1315" t="n">
        <v>0.64</v>
      </c>
      <c r="X1315" t="n">
        <v>0.06</v>
      </c>
      <c r="Y1315" t="n">
        <v>1</v>
      </c>
      <c r="Z1315" t="n">
        <v>10</v>
      </c>
    </row>
    <row r="1316">
      <c r="A1316" t="n">
        <v>76</v>
      </c>
      <c r="B1316" t="n">
        <v>120</v>
      </c>
      <c r="C1316" t="inlineStr">
        <is>
          <t xml:space="preserve">CONCLUIDO	</t>
        </is>
      </c>
      <c r="D1316" t="n">
        <v>12.5257</v>
      </c>
      <c r="E1316" t="n">
        <v>7.98</v>
      </c>
      <c r="F1316" t="n">
        <v>5.09</v>
      </c>
      <c r="G1316" t="n">
        <v>76.39</v>
      </c>
      <c r="H1316" t="n">
        <v>1.33</v>
      </c>
      <c r="I1316" t="n">
        <v>4</v>
      </c>
      <c r="J1316" t="n">
        <v>266.77</v>
      </c>
      <c r="K1316" t="n">
        <v>57.72</v>
      </c>
      <c r="L1316" t="n">
        <v>20</v>
      </c>
      <c r="M1316" t="n">
        <v>2</v>
      </c>
      <c r="N1316" t="n">
        <v>69.05</v>
      </c>
      <c r="O1316" t="n">
        <v>33135.76</v>
      </c>
      <c r="P1316" t="n">
        <v>70.55</v>
      </c>
      <c r="Q1316" t="n">
        <v>202.81</v>
      </c>
      <c r="R1316" t="n">
        <v>19.34</v>
      </c>
      <c r="S1316" t="n">
        <v>13.89</v>
      </c>
      <c r="T1316" t="n">
        <v>1052.18</v>
      </c>
      <c r="U1316" t="n">
        <v>0.72</v>
      </c>
      <c r="V1316" t="n">
        <v>0.76</v>
      </c>
      <c r="W1316" t="n">
        <v>0.64</v>
      </c>
      <c r="X1316" t="n">
        <v>0.05</v>
      </c>
      <c r="Y1316" t="n">
        <v>1</v>
      </c>
      <c r="Z1316" t="n">
        <v>10</v>
      </c>
    </row>
    <row r="1317">
      <c r="A1317" t="n">
        <v>77</v>
      </c>
      <c r="B1317" t="n">
        <v>120</v>
      </c>
      <c r="C1317" t="inlineStr">
        <is>
          <t xml:space="preserve">CONCLUIDO	</t>
        </is>
      </c>
      <c r="D1317" t="n">
        <v>12.5248</v>
      </c>
      <c r="E1317" t="n">
        <v>7.98</v>
      </c>
      <c r="F1317" t="n">
        <v>5.09</v>
      </c>
      <c r="G1317" t="n">
        <v>76.40000000000001</v>
      </c>
      <c r="H1317" t="n">
        <v>1.35</v>
      </c>
      <c r="I1317" t="n">
        <v>4</v>
      </c>
      <c r="J1317" t="n">
        <v>267.24</v>
      </c>
      <c r="K1317" t="n">
        <v>57.72</v>
      </c>
      <c r="L1317" t="n">
        <v>20.25</v>
      </c>
      <c r="M1317" t="n">
        <v>2</v>
      </c>
      <c r="N1317" t="n">
        <v>69.27</v>
      </c>
      <c r="O1317" t="n">
        <v>33194.02</v>
      </c>
      <c r="P1317" t="n">
        <v>70.37</v>
      </c>
      <c r="Q1317" t="n">
        <v>202.81</v>
      </c>
      <c r="R1317" t="n">
        <v>19.37</v>
      </c>
      <c r="S1317" t="n">
        <v>13.89</v>
      </c>
      <c r="T1317" t="n">
        <v>1065.38</v>
      </c>
      <c r="U1317" t="n">
        <v>0.72</v>
      </c>
      <c r="V1317" t="n">
        <v>0.76</v>
      </c>
      <c r="W1317" t="n">
        <v>0.64</v>
      </c>
      <c r="X1317" t="n">
        <v>0.06</v>
      </c>
      <c r="Y1317" t="n">
        <v>1</v>
      </c>
      <c r="Z1317" t="n">
        <v>10</v>
      </c>
    </row>
    <row r="1318">
      <c r="A1318" t="n">
        <v>78</v>
      </c>
      <c r="B1318" t="n">
        <v>120</v>
      </c>
      <c r="C1318" t="inlineStr">
        <is>
          <t xml:space="preserve">CONCLUIDO	</t>
        </is>
      </c>
      <c r="D1318" t="n">
        <v>12.5287</v>
      </c>
      <c r="E1318" t="n">
        <v>7.98</v>
      </c>
      <c r="F1318" t="n">
        <v>5.09</v>
      </c>
      <c r="G1318" t="n">
        <v>76.36</v>
      </c>
      <c r="H1318" t="n">
        <v>1.36</v>
      </c>
      <c r="I1318" t="n">
        <v>4</v>
      </c>
      <c r="J1318" t="n">
        <v>267.71</v>
      </c>
      <c r="K1318" t="n">
        <v>57.72</v>
      </c>
      <c r="L1318" t="n">
        <v>20.5</v>
      </c>
      <c r="M1318" t="n">
        <v>2</v>
      </c>
      <c r="N1318" t="n">
        <v>69.48999999999999</v>
      </c>
      <c r="O1318" t="n">
        <v>33252.37</v>
      </c>
      <c r="P1318" t="n">
        <v>70.11</v>
      </c>
      <c r="Q1318" t="n">
        <v>202.81</v>
      </c>
      <c r="R1318" t="n">
        <v>19.27</v>
      </c>
      <c r="S1318" t="n">
        <v>13.89</v>
      </c>
      <c r="T1318" t="n">
        <v>1014.94</v>
      </c>
      <c r="U1318" t="n">
        <v>0.72</v>
      </c>
      <c r="V1318" t="n">
        <v>0.76</v>
      </c>
      <c r="W1318" t="n">
        <v>0.64</v>
      </c>
      <c r="X1318" t="n">
        <v>0.05</v>
      </c>
      <c r="Y1318" t="n">
        <v>1</v>
      </c>
      <c r="Z1318" t="n">
        <v>10</v>
      </c>
    </row>
    <row r="1319">
      <c r="A1319" t="n">
        <v>79</v>
      </c>
      <c r="B1319" t="n">
        <v>120</v>
      </c>
      <c r="C1319" t="inlineStr">
        <is>
          <t xml:space="preserve">CONCLUIDO	</t>
        </is>
      </c>
      <c r="D1319" t="n">
        <v>12.5174</v>
      </c>
      <c r="E1319" t="n">
        <v>7.99</v>
      </c>
      <c r="F1319" t="n">
        <v>5.1</v>
      </c>
      <c r="G1319" t="n">
        <v>76.47</v>
      </c>
      <c r="H1319" t="n">
        <v>1.38</v>
      </c>
      <c r="I1319" t="n">
        <v>4</v>
      </c>
      <c r="J1319" t="n">
        <v>268.19</v>
      </c>
      <c r="K1319" t="n">
        <v>57.72</v>
      </c>
      <c r="L1319" t="n">
        <v>20.75</v>
      </c>
      <c r="M1319" t="n">
        <v>2</v>
      </c>
      <c r="N1319" t="n">
        <v>69.70999999999999</v>
      </c>
      <c r="O1319" t="n">
        <v>33310.81</v>
      </c>
      <c r="P1319" t="n">
        <v>69.98999999999999</v>
      </c>
      <c r="Q1319" t="n">
        <v>202.81</v>
      </c>
      <c r="R1319" t="n">
        <v>19.45</v>
      </c>
      <c r="S1319" t="n">
        <v>13.89</v>
      </c>
      <c r="T1319" t="n">
        <v>1105.21</v>
      </c>
      <c r="U1319" t="n">
        <v>0.71</v>
      </c>
      <c r="V1319" t="n">
        <v>0.76</v>
      </c>
      <c r="W1319" t="n">
        <v>0.65</v>
      </c>
      <c r="X1319" t="n">
        <v>0.06</v>
      </c>
      <c r="Y1319" t="n">
        <v>1</v>
      </c>
      <c r="Z1319" t="n">
        <v>10</v>
      </c>
    </row>
    <row r="1320">
      <c r="A1320" t="n">
        <v>80</v>
      </c>
      <c r="B1320" t="n">
        <v>120</v>
      </c>
      <c r="C1320" t="inlineStr">
        <is>
          <t xml:space="preserve">CONCLUIDO	</t>
        </is>
      </c>
      <c r="D1320" t="n">
        <v>12.5261</v>
      </c>
      <c r="E1320" t="n">
        <v>7.98</v>
      </c>
      <c r="F1320" t="n">
        <v>5.09</v>
      </c>
      <c r="G1320" t="n">
        <v>76.38</v>
      </c>
      <c r="H1320" t="n">
        <v>1.39</v>
      </c>
      <c r="I1320" t="n">
        <v>4</v>
      </c>
      <c r="J1320" t="n">
        <v>268.66</v>
      </c>
      <c r="K1320" t="n">
        <v>57.72</v>
      </c>
      <c r="L1320" t="n">
        <v>21</v>
      </c>
      <c r="M1320" t="n">
        <v>2</v>
      </c>
      <c r="N1320" t="n">
        <v>69.94</v>
      </c>
      <c r="O1320" t="n">
        <v>33369.33</v>
      </c>
      <c r="P1320" t="n">
        <v>69.59</v>
      </c>
      <c r="Q1320" t="n">
        <v>202.81</v>
      </c>
      <c r="R1320" t="n">
        <v>19.33</v>
      </c>
      <c r="S1320" t="n">
        <v>13.89</v>
      </c>
      <c r="T1320" t="n">
        <v>1045.64</v>
      </c>
      <c r="U1320" t="n">
        <v>0.72</v>
      </c>
      <c r="V1320" t="n">
        <v>0.76</v>
      </c>
      <c r="W1320" t="n">
        <v>0.64</v>
      </c>
      <c r="X1320" t="n">
        <v>0.05</v>
      </c>
      <c r="Y1320" t="n">
        <v>1</v>
      </c>
      <c r="Z1320" t="n">
        <v>10</v>
      </c>
    </row>
    <row r="1321">
      <c r="A1321" t="n">
        <v>81</v>
      </c>
      <c r="B1321" t="n">
        <v>120</v>
      </c>
      <c r="C1321" t="inlineStr">
        <is>
          <t xml:space="preserve">CONCLUIDO	</t>
        </is>
      </c>
      <c r="D1321" t="n">
        <v>12.537</v>
      </c>
      <c r="E1321" t="n">
        <v>7.98</v>
      </c>
      <c r="F1321" t="n">
        <v>5.09</v>
      </c>
      <c r="G1321" t="n">
        <v>76.28</v>
      </c>
      <c r="H1321" t="n">
        <v>1.41</v>
      </c>
      <c r="I1321" t="n">
        <v>4</v>
      </c>
      <c r="J1321" t="n">
        <v>269.14</v>
      </c>
      <c r="K1321" t="n">
        <v>57.72</v>
      </c>
      <c r="L1321" t="n">
        <v>21.25</v>
      </c>
      <c r="M1321" t="n">
        <v>2</v>
      </c>
      <c r="N1321" t="n">
        <v>70.16</v>
      </c>
      <c r="O1321" t="n">
        <v>33427.94</v>
      </c>
      <c r="P1321" t="n">
        <v>69.03</v>
      </c>
      <c r="Q1321" t="n">
        <v>202.81</v>
      </c>
      <c r="R1321" t="n">
        <v>19.06</v>
      </c>
      <c r="S1321" t="n">
        <v>13.89</v>
      </c>
      <c r="T1321" t="n">
        <v>911.98</v>
      </c>
      <c r="U1321" t="n">
        <v>0.73</v>
      </c>
      <c r="V1321" t="n">
        <v>0.76</v>
      </c>
      <c r="W1321" t="n">
        <v>0.64</v>
      </c>
      <c r="X1321" t="n">
        <v>0.05</v>
      </c>
      <c r="Y1321" t="n">
        <v>1</v>
      </c>
      <c r="Z1321" t="n">
        <v>10</v>
      </c>
    </row>
    <row r="1322">
      <c r="A1322" t="n">
        <v>82</v>
      </c>
      <c r="B1322" t="n">
        <v>120</v>
      </c>
      <c r="C1322" t="inlineStr">
        <is>
          <t xml:space="preserve">CONCLUIDO	</t>
        </is>
      </c>
      <c r="D1322" t="n">
        <v>12.5326</v>
      </c>
      <c r="E1322" t="n">
        <v>7.98</v>
      </c>
      <c r="F1322" t="n">
        <v>5.09</v>
      </c>
      <c r="G1322" t="n">
        <v>76.31999999999999</v>
      </c>
      <c r="H1322" t="n">
        <v>1.42</v>
      </c>
      <c r="I1322" t="n">
        <v>4</v>
      </c>
      <c r="J1322" t="n">
        <v>269.61</v>
      </c>
      <c r="K1322" t="n">
        <v>57.72</v>
      </c>
      <c r="L1322" t="n">
        <v>21.5</v>
      </c>
      <c r="M1322" t="n">
        <v>2</v>
      </c>
      <c r="N1322" t="n">
        <v>70.39</v>
      </c>
      <c r="O1322" t="n">
        <v>33486.63</v>
      </c>
      <c r="P1322" t="n">
        <v>68.93000000000001</v>
      </c>
      <c r="Q1322" t="n">
        <v>202.81</v>
      </c>
      <c r="R1322" t="n">
        <v>19.18</v>
      </c>
      <c r="S1322" t="n">
        <v>13.89</v>
      </c>
      <c r="T1322" t="n">
        <v>968.23</v>
      </c>
      <c r="U1322" t="n">
        <v>0.72</v>
      </c>
      <c r="V1322" t="n">
        <v>0.76</v>
      </c>
      <c r="W1322" t="n">
        <v>0.64</v>
      </c>
      <c r="X1322" t="n">
        <v>0.05</v>
      </c>
      <c r="Y1322" t="n">
        <v>1</v>
      </c>
      <c r="Z1322" t="n">
        <v>10</v>
      </c>
    </row>
    <row r="1323">
      <c r="A1323" t="n">
        <v>83</v>
      </c>
      <c r="B1323" t="n">
        <v>120</v>
      </c>
      <c r="C1323" t="inlineStr">
        <is>
          <t xml:space="preserve">CONCLUIDO	</t>
        </is>
      </c>
      <c r="D1323" t="n">
        <v>12.5339</v>
      </c>
      <c r="E1323" t="n">
        <v>7.98</v>
      </c>
      <c r="F1323" t="n">
        <v>5.09</v>
      </c>
      <c r="G1323" t="n">
        <v>76.31</v>
      </c>
      <c r="H1323" t="n">
        <v>1.43</v>
      </c>
      <c r="I1323" t="n">
        <v>4</v>
      </c>
      <c r="J1323" t="n">
        <v>270.09</v>
      </c>
      <c r="K1323" t="n">
        <v>57.72</v>
      </c>
      <c r="L1323" t="n">
        <v>21.75</v>
      </c>
      <c r="M1323" t="n">
        <v>2</v>
      </c>
      <c r="N1323" t="n">
        <v>70.62</v>
      </c>
      <c r="O1323" t="n">
        <v>33545.41</v>
      </c>
      <c r="P1323" t="n">
        <v>68.7</v>
      </c>
      <c r="Q1323" t="n">
        <v>202.81</v>
      </c>
      <c r="R1323" t="n">
        <v>19.18</v>
      </c>
      <c r="S1323" t="n">
        <v>13.89</v>
      </c>
      <c r="T1323" t="n">
        <v>967.59</v>
      </c>
      <c r="U1323" t="n">
        <v>0.72</v>
      </c>
      <c r="V1323" t="n">
        <v>0.76</v>
      </c>
      <c r="W1323" t="n">
        <v>0.64</v>
      </c>
      <c r="X1323" t="n">
        <v>0.05</v>
      </c>
      <c r="Y1323" t="n">
        <v>1</v>
      </c>
      <c r="Z1323" t="n">
        <v>10</v>
      </c>
    </row>
    <row r="1324">
      <c r="A1324" t="n">
        <v>84</v>
      </c>
      <c r="B1324" t="n">
        <v>120</v>
      </c>
      <c r="C1324" t="inlineStr">
        <is>
          <t xml:space="preserve">CONCLUIDO	</t>
        </is>
      </c>
      <c r="D1324" t="n">
        <v>12.5309</v>
      </c>
      <c r="E1324" t="n">
        <v>7.98</v>
      </c>
      <c r="F1324" t="n">
        <v>5.09</v>
      </c>
      <c r="G1324" t="n">
        <v>76.34</v>
      </c>
      <c r="H1324" t="n">
        <v>1.45</v>
      </c>
      <c r="I1324" t="n">
        <v>4</v>
      </c>
      <c r="J1324" t="n">
        <v>270.57</v>
      </c>
      <c r="K1324" t="n">
        <v>57.72</v>
      </c>
      <c r="L1324" t="n">
        <v>22</v>
      </c>
      <c r="M1324" t="n">
        <v>2</v>
      </c>
      <c r="N1324" t="n">
        <v>70.84</v>
      </c>
      <c r="O1324" t="n">
        <v>33604.28</v>
      </c>
      <c r="P1324" t="n">
        <v>68.48</v>
      </c>
      <c r="Q1324" t="n">
        <v>202.83</v>
      </c>
      <c r="R1324" t="n">
        <v>19.19</v>
      </c>
      <c r="S1324" t="n">
        <v>13.89</v>
      </c>
      <c r="T1324" t="n">
        <v>977.08</v>
      </c>
      <c r="U1324" t="n">
        <v>0.72</v>
      </c>
      <c r="V1324" t="n">
        <v>0.76</v>
      </c>
      <c r="W1324" t="n">
        <v>0.64</v>
      </c>
      <c r="X1324" t="n">
        <v>0.05</v>
      </c>
      <c r="Y1324" t="n">
        <v>1</v>
      </c>
      <c r="Z1324" t="n">
        <v>10</v>
      </c>
    </row>
    <row r="1325">
      <c r="A1325" t="n">
        <v>85</v>
      </c>
      <c r="B1325" t="n">
        <v>120</v>
      </c>
      <c r="C1325" t="inlineStr">
        <is>
          <t xml:space="preserve">CONCLUIDO	</t>
        </is>
      </c>
      <c r="D1325" t="n">
        <v>12.537</v>
      </c>
      <c r="E1325" t="n">
        <v>7.98</v>
      </c>
      <c r="F1325" t="n">
        <v>5.09</v>
      </c>
      <c r="G1325" t="n">
        <v>76.28</v>
      </c>
      <c r="H1325" t="n">
        <v>1.46</v>
      </c>
      <c r="I1325" t="n">
        <v>4</v>
      </c>
      <c r="J1325" t="n">
        <v>271.05</v>
      </c>
      <c r="K1325" t="n">
        <v>57.72</v>
      </c>
      <c r="L1325" t="n">
        <v>22.25</v>
      </c>
      <c r="M1325" t="n">
        <v>2</v>
      </c>
      <c r="N1325" t="n">
        <v>71.06999999999999</v>
      </c>
      <c r="O1325" t="n">
        <v>33663.24</v>
      </c>
      <c r="P1325" t="n">
        <v>68.09999999999999</v>
      </c>
      <c r="Q1325" t="n">
        <v>202.81</v>
      </c>
      <c r="R1325" t="n">
        <v>19.11</v>
      </c>
      <c r="S1325" t="n">
        <v>13.89</v>
      </c>
      <c r="T1325" t="n">
        <v>934.74</v>
      </c>
      <c r="U1325" t="n">
        <v>0.73</v>
      </c>
      <c r="V1325" t="n">
        <v>0.76</v>
      </c>
      <c r="W1325" t="n">
        <v>0.64</v>
      </c>
      <c r="X1325" t="n">
        <v>0.05</v>
      </c>
      <c r="Y1325" t="n">
        <v>1</v>
      </c>
      <c r="Z1325" t="n">
        <v>10</v>
      </c>
    </row>
    <row r="1326">
      <c r="A1326" t="n">
        <v>86</v>
      </c>
      <c r="B1326" t="n">
        <v>120</v>
      </c>
      <c r="C1326" t="inlineStr">
        <is>
          <t xml:space="preserve">CONCLUIDO	</t>
        </is>
      </c>
      <c r="D1326" t="n">
        <v>12.5335</v>
      </c>
      <c r="E1326" t="n">
        <v>7.98</v>
      </c>
      <c r="F1326" t="n">
        <v>5.09</v>
      </c>
      <c r="G1326" t="n">
        <v>76.31</v>
      </c>
      <c r="H1326" t="n">
        <v>1.47</v>
      </c>
      <c r="I1326" t="n">
        <v>4</v>
      </c>
      <c r="J1326" t="n">
        <v>271.52</v>
      </c>
      <c r="K1326" t="n">
        <v>57.72</v>
      </c>
      <c r="L1326" t="n">
        <v>22.5</v>
      </c>
      <c r="M1326" t="n">
        <v>2</v>
      </c>
      <c r="N1326" t="n">
        <v>71.3</v>
      </c>
      <c r="O1326" t="n">
        <v>33722.28</v>
      </c>
      <c r="P1326" t="n">
        <v>67.95999999999999</v>
      </c>
      <c r="Q1326" t="n">
        <v>202.81</v>
      </c>
      <c r="R1326" t="n">
        <v>19.1</v>
      </c>
      <c r="S1326" t="n">
        <v>13.89</v>
      </c>
      <c r="T1326" t="n">
        <v>927.6900000000001</v>
      </c>
      <c r="U1326" t="n">
        <v>0.73</v>
      </c>
      <c r="V1326" t="n">
        <v>0.76</v>
      </c>
      <c r="W1326" t="n">
        <v>0.64</v>
      </c>
      <c r="X1326" t="n">
        <v>0.05</v>
      </c>
      <c r="Y1326" t="n">
        <v>1</v>
      </c>
      <c r="Z1326" t="n">
        <v>10</v>
      </c>
    </row>
    <row r="1327">
      <c r="A1327" t="n">
        <v>87</v>
      </c>
      <c r="B1327" t="n">
        <v>120</v>
      </c>
      <c r="C1327" t="inlineStr">
        <is>
          <t xml:space="preserve">CONCLUIDO	</t>
        </is>
      </c>
      <c r="D1327" t="n">
        <v>12.5357</v>
      </c>
      <c r="E1327" t="n">
        <v>7.98</v>
      </c>
      <c r="F1327" t="n">
        <v>5.09</v>
      </c>
      <c r="G1327" t="n">
        <v>76.29000000000001</v>
      </c>
      <c r="H1327" t="n">
        <v>1.49</v>
      </c>
      <c r="I1327" t="n">
        <v>4</v>
      </c>
      <c r="J1327" t="n">
        <v>272</v>
      </c>
      <c r="K1327" t="n">
        <v>57.72</v>
      </c>
      <c r="L1327" t="n">
        <v>22.75</v>
      </c>
      <c r="M1327" t="n">
        <v>2</v>
      </c>
      <c r="N1327" t="n">
        <v>71.53</v>
      </c>
      <c r="O1327" t="n">
        <v>33781.41</v>
      </c>
      <c r="P1327" t="n">
        <v>67.56</v>
      </c>
      <c r="Q1327" t="n">
        <v>202.81</v>
      </c>
      <c r="R1327" t="n">
        <v>19.01</v>
      </c>
      <c r="S1327" t="n">
        <v>13.89</v>
      </c>
      <c r="T1327" t="n">
        <v>882.83</v>
      </c>
      <c r="U1327" t="n">
        <v>0.73</v>
      </c>
      <c r="V1327" t="n">
        <v>0.76</v>
      </c>
      <c r="W1327" t="n">
        <v>0.65</v>
      </c>
      <c r="X1327" t="n">
        <v>0.05</v>
      </c>
      <c r="Y1327" t="n">
        <v>1</v>
      </c>
      <c r="Z1327" t="n">
        <v>10</v>
      </c>
    </row>
    <row r="1328">
      <c r="A1328" t="n">
        <v>88</v>
      </c>
      <c r="B1328" t="n">
        <v>120</v>
      </c>
      <c r="C1328" t="inlineStr">
        <is>
          <t xml:space="preserve">CONCLUIDO	</t>
        </is>
      </c>
      <c r="D1328" t="n">
        <v>12.5401</v>
      </c>
      <c r="E1328" t="n">
        <v>7.97</v>
      </c>
      <c r="F1328" t="n">
        <v>5.08</v>
      </c>
      <c r="G1328" t="n">
        <v>76.25</v>
      </c>
      <c r="H1328" t="n">
        <v>1.5</v>
      </c>
      <c r="I1328" t="n">
        <v>4</v>
      </c>
      <c r="J1328" t="n">
        <v>272.49</v>
      </c>
      <c r="K1328" t="n">
        <v>57.72</v>
      </c>
      <c r="L1328" t="n">
        <v>23</v>
      </c>
      <c r="M1328" t="n">
        <v>2</v>
      </c>
      <c r="N1328" t="n">
        <v>71.76000000000001</v>
      </c>
      <c r="O1328" t="n">
        <v>33840.76</v>
      </c>
      <c r="P1328" t="n">
        <v>67.05</v>
      </c>
      <c r="Q1328" t="n">
        <v>202.81</v>
      </c>
      <c r="R1328" t="n">
        <v>19.03</v>
      </c>
      <c r="S1328" t="n">
        <v>13.89</v>
      </c>
      <c r="T1328" t="n">
        <v>894.38</v>
      </c>
      <c r="U1328" t="n">
        <v>0.73</v>
      </c>
      <c r="V1328" t="n">
        <v>0.76</v>
      </c>
      <c r="W1328" t="n">
        <v>0.64</v>
      </c>
      <c r="X1328" t="n">
        <v>0.04</v>
      </c>
      <c r="Y1328" t="n">
        <v>1</v>
      </c>
      <c r="Z1328" t="n">
        <v>10</v>
      </c>
    </row>
    <row r="1329">
      <c r="A1329" t="n">
        <v>89</v>
      </c>
      <c r="B1329" t="n">
        <v>120</v>
      </c>
      <c r="C1329" t="inlineStr">
        <is>
          <t xml:space="preserve">CONCLUIDO	</t>
        </is>
      </c>
      <c r="D1329" t="n">
        <v>12.5361</v>
      </c>
      <c r="E1329" t="n">
        <v>7.98</v>
      </c>
      <c r="F1329" t="n">
        <v>5.09</v>
      </c>
      <c r="G1329" t="n">
        <v>76.29000000000001</v>
      </c>
      <c r="H1329" t="n">
        <v>1.52</v>
      </c>
      <c r="I1329" t="n">
        <v>4</v>
      </c>
      <c r="J1329" t="n">
        <v>272.97</v>
      </c>
      <c r="K1329" t="n">
        <v>57.72</v>
      </c>
      <c r="L1329" t="n">
        <v>23.25</v>
      </c>
      <c r="M1329" t="n">
        <v>2</v>
      </c>
      <c r="N1329" t="n">
        <v>71.98999999999999</v>
      </c>
      <c r="O1329" t="n">
        <v>33900.07</v>
      </c>
      <c r="P1329" t="n">
        <v>66.48999999999999</v>
      </c>
      <c r="Q1329" t="n">
        <v>202.81</v>
      </c>
      <c r="R1329" t="n">
        <v>19.06</v>
      </c>
      <c r="S1329" t="n">
        <v>13.89</v>
      </c>
      <c r="T1329" t="n">
        <v>908.05</v>
      </c>
      <c r="U1329" t="n">
        <v>0.73</v>
      </c>
      <c r="V1329" t="n">
        <v>0.76</v>
      </c>
      <c r="W1329" t="n">
        <v>0.64</v>
      </c>
      <c r="X1329" t="n">
        <v>0.05</v>
      </c>
      <c r="Y1329" t="n">
        <v>1</v>
      </c>
      <c r="Z1329" t="n">
        <v>10</v>
      </c>
    </row>
    <row r="1330">
      <c r="A1330" t="n">
        <v>90</v>
      </c>
      <c r="B1330" t="n">
        <v>120</v>
      </c>
      <c r="C1330" t="inlineStr">
        <is>
          <t xml:space="preserve">CONCLUIDO	</t>
        </is>
      </c>
      <c r="D1330" t="n">
        <v>12.6431</v>
      </c>
      <c r="E1330" t="n">
        <v>7.91</v>
      </c>
      <c r="F1330" t="n">
        <v>5.06</v>
      </c>
      <c r="G1330" t="n">
        <v>101.28</v>
      </c>
      <c r="H1330" t="n">
        <v>1.53</v>
      </c>
      <c r="I1330" t="n">
        <v>3</v>
      </c>
      <c r="J1330" t="n">
        <v>273.45</v>
      </c>
      <c r="K1330" t="n">
        <v>57.72</v>
      </c>
      <c r="L1330" t="n">
        <v>23.5</v>
      </c>
      <c r="M1330" t="n">
        <v>1</v>
      </c>
      <c r="N1330" t="n">
        <v>72.22</v>
      </c>
      <c r="O1330" t="n">
        <v>33959.47</v>
      </c>
      <c r="P1330" t="n">
        <v>65.69</v>
      </c>
      <c r="Q1330" t="n">
        <v>202.81</v>
      </c>
      <c r="R1330" t="n">
        <v>18.4</v>
      </c>
      <c r="S1330" t="n">
        <v>13.89</v>
      </c>
      <c r="T1330" t="n">
        <v>584.97</v>
      </c>
      <c r="U1330" t="n">
        <v>0.75</v>
      </c>
      <c r="V1330" t="n">
        <v>0.76</v>
      </c>
      <c r="W1330" t="n">
        <v>0.64</v>
      </c>
      <c r="X1330" t="n">
        <v>0.03</v>
      </c>
      <c r="Y1330" t="n">
        <v>1</v>
      </c>
      <c r="Z1330" t="n">
        <v>10</v>
      </c>
    </row>
    <row r="1331">
      <c r="A1331" t="n">
        <v>91</v>
      </c>
      <c r="B1331" t="n">
        <v>120</v>
      </c>
      <c r="C1331" t="inlineStr">
        <is>
          <t xml:space="preserve">CONCLUIDO	</t>
        </is>
      </c>
      <c r="D1331" t="n">
        <v>12.6338</v>
      </c>
      <c r="E1331" t="n">
        <v>7.92</v>
      </c>
      <c r="F1331" t="n">
        <v>5.07</v>
      </c>
      <c r="G1331" t="n">
        <v>101.39</v>
      </c>
      <c r="H1331" t="n">
        <v>1.54</v>
      </c>
      <c r="I1331" t="n">
        <v>3</v>
      </c>
      <c r="J1331" t="n">
        <v>273.93</v>
      </c>
      <c r="K1331" t="n">
        <v>57.72</v>
      </c>
      <c r="L1331" t="n">
        <v>23.75</v>
      </c>
      <c r="M1331" t="n">
        <v>1</v>
      </c>
      <c r="N1331" t="n">
        <v>72.45999999999999</v>
      </c>
      <c r="O1331" t="n">
        <v>34018.96</v>
      </c>
      <c r="P1331" t="n">
        <v>65.83</v>
      </c>
      <c r="Q1331" t="n">
        <v>202.83</v>
      </c>
      <c r="R1331" t="n">
        <v>18.6</v>
      </c>
      <c r="S1331" t="n">
        <v>13.89</v>
      </c>
      <c r="T1331" t="n">
        <v>687.16</v>
      </c>
      <c r="U1331" t="n">
        <v>0.75</v>
      </c>
      <c r="V1331" t="n">
        <v>0.76</v>
      </c>
      <c r="W1331" t="n">
        <v>0.64</v>
      </c>
      <c r="X1331" t="n">
        <v>0.03</v>
      </c>
      <c r="Y1331" t="n">
        <v>1</v>
      </c>
      <c r="Z1331" t="n">
        <v>10</v>
      </c>
    </row>
    <row r="1332">
      <c r="A1332" t="n">
        <v>92</v>
      </c>
      <c r="B1332" t="n">
        <v>120</v>
      </c>
      <c r="C1332" t="inlineStr">
        <is>
          <t xml:space="preserve">CONCLUIDO	</t>
        </is>
      </c>
      <c r="D1332" t="n">
        <v>12.6302</v>
      </c>
      <c r="E1332" t="n">
        <v>7.92</v>
      </c>
      <c r="F1332" t="n">
        <v>5.07</v>
      </c>
      <c r="G1332" t="n">
        <v>101.44</v>
      </c>
      <c r="H1332" t="n">
        <v>1.56</v>
      </c>
      <c r="I1332" t="n">
        <v>3</v>
      </c>
      <c r="J1332" t="n">
        <v>274.41</v>
      </c>
      <c r="K1332" t="n">
        <v>57.72</v>
      </c>
      <c r="L1332" t="n">
        <v>24</v>
      </c>
      <c r="M1332" t="n">
        <v>1</v>
      </c>
      <c r="N1332" t="n">
        <v>72.69</v>
      </c>
      <c r="O1332" t="n">
        <v>34078.55</v>
      </c>
      <c r="P1332" t="n">
        <v>65.92</v>
      </c>
      <c r="Q1332" t="n">
        <v>202.81</v>
      </c>
      <c r="R1332" t="n">
        <v>18.64</v>
      </c>
      <c r="S1332" t="n">
        <v>13.89</v>
      </c>
      <c r="T1332" t="n">
        <v>706.55</v>
      </c>
      <c r="U1332" t="n">
        <v>0.75</v>
      </c>
      <c r="V1332" t="n">
        <v>0.76</v>
      </c>
      <c r="W1332" t="n">
        <v>0.64</v>
      </c>
      <c r="X1332" t="n">
        <v>0.03</v>
      </c>
      <c r="Y1332" t="n">
        <v>1</v>
      </c>
      <c r="Z1332" t="n">
        <v>10</v>
      </c>
    </row>
    <row r="1333">
      <c r="A1333" t="n">
        <v>93</v>
      </c>
      <c r="B1333" t="n">
        <v>120</v>
      </c>
      <c r="C1333" t="inlineStr">
        <is>
          <t xml:space="preserve">CONCLUIDO	</t>
        </is>
      </c>
      <c r="D1333" t="n">
        <v>12.6351</v>
      </c>
      <c r="E1333" t="n">
        <v>7.91</v>
      </c>
      <c r="F1333" t="n">
        <v>5.07</v>
      </c>
      <c r="G1333" t="n">
        <v>101.38</v>
      </c>
      <c r="H1333" t="n">
        <v>1.57</v>
      </c>
      <c r="I1333" t="n">
        <v>3</v>
      </c>
      <c r="J1333" t="n">
        <v>274.9</v>
      </c>
      <c r="K1333" t="n">
        <v>57.72</v>
      </c>
      <c r="L1333" t="n">
        <v>24.25</v>
      </c>
      <c r="M1333" t="n">
        <v>1</v>
      </c>
      <c r="N1333" t="n">
        <v>72.92</v>
      </c>
      <c r="O1333" t="n">
        <v>34138.22</v>
      </c>
      <c r="P1333" t="n">
        <v>66.06999999999999</v>
      </c>
      <c r="Q1333" t="n">
        <v>202.81</v>
      </c>
      <c r="R1333" t="n">
        <v>18.56</v>
      </c>
      <c r="S1333" t="n">
        <v>13.89</v>
      </c>
      <c r="T1333" t="n">
        <v>665.7</v>
      </c>
      <c r="U1333" t="n">
        <v>0.75</v>
      </c>
      <c r="V1333" t="n">
        <v>0.76</v>
      </c>
      <c r="W1333" t="n">
        <v>0.64</v>
      </c>
      <c r="X1333" t="n">
        <v>0.03</v>
      </c>
      <c r="Y1333" t="n">
        <v>1</v>
      </c>
      <c r="Z1333" t="n">
        <v>10</v>
      </c>
    </row>
    <row r="1334">
      <c r="A1334" t="n">
        <v>94</v>
      </c>
      <c r="B1334" t="n">
        <v>120</v>
      </c>
      <c r="C1334" t="inlineStr">
        <is>
          <t xml:space="preserve">CONCLUIDO	</t>
        </is>
      </c>
      <c r="D1334" t="n">
        <v>12.6369</v>
      </c>
      <c r="E1334" t="n">
        <v>7.91</v>
      </c>
      <c r="F1334" t="n">
        <v>5.07</v>
      </c>
      <c r="G1334" t="n">
        <v>101.36</v>
      </c>
      <c r="H1334" t="n">
        <v>1.58</v>
      </c>
      <c r="I1334" t="n">
        <v>3</v>
      </c>
      <c r="J1334" t="n">
        <v>275.38</v>
      </c>
      <c r="K1334" t="n">
        <v>57.72</v>
      </c>
      <c r="L1334" t="n">
        <v>24.5</v>
      </c>
      <c r="M1334" t="n">
        <v>1</v>
      </c>
      <c r="N1334" t="n">
        <v>73.16</v>
      </c>
      <c r="O1334" t="n">
        <v>34197.98</v>
      </c>
      <c r="P1334" t="n">
        <v>66.06999999999999</v>
      </c>
      <c r="Q1334" t="n">
        <v>202.81</v>
      </c>
      <c r="R1334" t="n">
        <v>18.51</v>
      </c>
      <c r="S1334" t="n">
        <v>13.89</v>
      </c>
      <c r="T1334" t="n">
        <v>637.88</v>
      </c>
      <c r="U1334" t="n">
        <v>0.75</v>
      </c>
      <c r="V1334" t="n">
        <v>0.76</v>
      </c>
      <c r="W1334" t="n">
        <v>0.64</v>
      </c>
      <c r="X1334" t="n">
        <v>0.03</v>
      </c>
      <c r="Y1334" t="n">
        <v>1</v>
      </c>
      <c r="Z1334" t="n">
        <v>10</v>
      </c>
    </row>
    <row r="1335">
      <c r="A1335" t="n">
        <v>95</v>
      </c>
      <c r="B1335" t="n">
        <v>120</v>
      </c>
      <c r="C1335" t="inlineStr">
        <is>
          <t xml:space="preserve">CONCLUIDO	</t>
        </is>
      </c>
      <c r="D1335" t="n">
        <v>12.6396</v>
      </c>
      <c r="E1335" t="n">
        <v>7.91</v>
      </c>
      <c r="F1335" t="n">
        <v>5.07</v>
      </c>
      <c r="G1335" t="n">
        <v>101.32</v>
      </c>
      <c r="H1335" t="n">
        <v>1.6</v>
      </c>
      <c r="I1335" t="n">
        <v>3</v>
      </c>
      <c r="J1335" t="n">
        <v>275.87</v>
      </c>
      <c r="K1335" t="n">
        <v>57.72</v>
      </c>
      <c r="L1335" t="n">
        <v>24.75</v>
      </c>
      <c r="M1335" t="n">
        <v>1</v>
      </c>
      <c r="N1335" t="n">
        <v>73.39</v>
      </c>
      <c r="O1335" t="n">
        <v>34257.84</v>
      </c>
      <c r="P1335" t="n">
        <v>66.06</v>
      </c>
      <c r="Q1335" t="n">
        <v>202.81</v>
      </c>
      <c r="R1335" t="n">
        <v>18.47</v>
      </c>
      <c r="S1335" t="n">
        <v>13.89</v>
      </c>
      <c r="T1335" t="n">
        <v>619.8</v>
      </c>
      <c r="U1335" t="n">
        <v>0.75</v>
      </c>
      <c r="V1335" t="n">
        <v>0.76</v>
      </c>
      <c r="W1335" t="n">
        <v>0.64</v>
      </c>
      <c r="X1335" t="n">
        <v>0.03</v>
      </c>
      <c r="Y1335" t="n">
        <v>1</v>
      </c>
      <c r="Z1335" t="n">
        <v>10</v>
      </c>
    </row>
    <row r="1336">
      <c r="A1336" t="n">
        <v>96</v>
      </c>
      <c r="B1336" t="n">
        <v>120</v>
      </c>
      <c r="C1336" t="inlineStr">
        <is>
          <t xml:space="preserve">CONCLUIDO	</t>
        </is>
      </c>
      <c r="D1336" t="n">
        <v>12.6369</v>
      </c>
      <c r="E1336" t="n">
        <v>7.91</v>
      </c>
      <c r="F1336" t="n">
        <v>5.07</v>
      </c>
      <c r="G1336" t="n">
        <v>101.36</v>
      </c>
      <c r="H1336" t="n">
        <v>1.61</v>
      </c>
      <c r="I1336" t="n">
        <v>3</v>
      </c>
      <c r="J1336" t="n">
        <v>276.35</v>
      </c>
      <c r="K1336" t="n">
        <v>57.72</v>
      </c>
      <c r="L1336" t="n">
        <v>25</v>
      </c>
      <c r="M1336" t="n">
        <v>1</v>
      </c>
      <c r="N1336" t="n">
        <v>73.63</v>
      </c>
      <c r="O1336" t="n">
        <v>34317.79</v>
      </c>
      <c r="P1336" t="n">
        <v>66.2</v>
      </c>
      <c r="Q1336" t="n">
        <v>202.81</v>
      </c>
      <c r="R1336" t="n">
        <v>18.53</v>
      </c>
      <c r="S1336" t="n">
        <v>13.89</v>
      </c>
      <c r="T1336" t="n">
        <v>652.3099999999999</v>
      </c>
      <c r="U1336" t="n">
        <v>0.75</v>
      </c>
      <c r="V1336" t="n">
        <v>0.76</v>
      </c>
      <c r="W1336" t="n">
        <v>0.64</v>
      </c>
      <c r="X1336" t="n">
        <v>0.03</v>
      </c>
      <c r="Y1336" t="n">
        <v>1</v>
      </c>
      <c r="Z1336" t="n">
        <v>10</v>
      </c>
    </row>
    <row r="1337">
      <c r="A1337" t="n">
        <v>97</v>
      </c>
      <c r="B1337" t="n">
        <v>120</v>
      </c>
      <c r="C1337" t="inlineStr">
        <is>
          <t xml:space="preserve">CONCLUIDO	</t>
        </is>
      </c>
      <c r="D1337" t="n">
        <v>12.6387</v>
      </c>
      <c r="E1337" t="n">
        <v>7.91</v>
      </c>
      <c r="F1337" t="n">
        <v>5.07</v>
      </c>
      <c r="G1337" t="n">
        <v>101.33</v>
      </c>
      <c r="H1337" t="n">
        <v>1.62</v>
      </c>
      <c r="I1337" t="n">
        <v>3</v>
      </c>
      <c r="J1337" t="n">
        <v>276.84</v>
      </c>
      <c r="K1337" t="n">
        <v>57.72</v>
      </c>
      <c r="L1337" t="n">
        <v>25.25</v>
      </c>
      <c r="M1337" t="n">
        <v>1</v>
      </c>
      <c r="N1337" t="n">
        <v>73.87</v>
      </c>
      <c r="O1337" t="n">
        <v>34377.83</v>
      </c>
      <c r="P1337" t="n">
        <v>66.31999999999999</v>
      </c>
      <c r="Q1337" t="n">
        <v>202.94</v>
      </c>
      <c r="R1337" t="n">
        <v>18.5</v>
      </c>
      <c r="S1337" t="n">
        <v>13.89</v>
      </c>
      <c r="T1337" t="n">
        <v>633.98</v>
      </c>
      <c r="U1337" t="n">
        <v>0.75</v>
      </c>
      <c r="V1337" t="n">
        <v>0.76</v>
      </c>
      <c r="W1337" t="n">
        <v>0.64</v>
      </c>
      <c r="X1337" t="n">
        <v>0.03</v>
      </c>
      <c r="Y1337" t="n">
        <v>1</v>
      </c>
      <c r="Z1337" t="n">
        <v>10</v>
      </c>
    </row>
    <row r="1338">
      <c r="A1338" t="n">
        <v>98</v>
      </c>
      <c r="B1338" t="n">
        <v>120</v>
      </c>
      <c r="C1338" t="inlineStr">
        <is>
          <t xml:space="preserve">CONCLUIDO	</t>
        </is>
      </c>
      <c r="D1338" t="n">
        <v>12.6325</v>
      </c>
      <c r="E1338" t="n">
        <v>7.92</v>
      </c>
      <c r="F1338" t="n">
        <v>5.07</v>
      </c>
      <c r="G1338" t="n">
        <v>101.41</v>
      </c>
      <c r="H1338" t="n">
        <v>1.64</v>
      </c>
      <c r="I1338" t="n">
        <v>3</v>
      </c>
      <c r="J1338" t="n">
        <v>277.33</v>
      </c>
      <c r="K1338" t="n">
        <v>57.72</v>
      </c>
      <c r="L1338" t="n">
        <v>25.5</v>
      </c>
      <c r="M1338" t="n">
        <v>1</v>
      </c>
      <c r="N1338" t="n">
        <v>74.09999999999999</v>
      </c>
      <c r="O1338" t="n">
        <v>34437.96</v>
      </c>
      <c r="P1338" t="n">
        <v>66.66</v>
      </c>
      <c r="Q1338" t="n">
        <v>202.81</v>
      </c>
      <c r="R1338" t="n">
        <v>18.58</v>
      </c>
      <c r="S1338" t="n">
        <v>13.89</v>
      </c>
      <c r="T1338" t="n">
        <v>676.36</v>
      </c>
      <c r="U1338" t="n">
        <v>0.75</v>
      </c>
      <c r="V1338" t="n">
        <v>0.76</v>
      </c>
      <c r="W1338" t="n">
        <v>0.64</v>
      </c>
      <c r="X1338" t="n">
        <v>0.03</v>
      </c>
      <c r="Y1338" t="n">
        <v>1</v>
      </c>
      <c r="Z1338" t="n">
        <v>10</v>
      </c>
    </row>
    <row r="1339">
      <c r="A1339" t="n">
        <v>99</v>
      </c>
      <c r="B1339" t="n">
        <v>120</v>
      </c>
      <c r="C1339" t="inlineStr">
        <is>
          <t xml:space="preserve">CONCLUIDO	</t>
        </is>
      </c>
      <c r="D1339" t="n">
        <v>12.6316</v>
      </c>
      <c r="E1339" t="n">
        <v>7.92</v>
      </c>
      <c r="F1339" t="n">
        <v>5.07</v>
      </c>
      <c r="G1339" t="n">
        <v>101.42</v>
      </c>
      <c r="H1339" t="n">
        <v>1.65</v>
      </c>
      <c r="I1339" t="n">
        <v>3</v>
      </c>
      <c r="J1339" t="n">
        <v>277.82</v>
      </c>
      <c r="K1339" t="n">
        <v>57.72</v>
      </c>
      <c r="L1339" t="n">
        <v>25.75</v>
      </c>
      <c r="M1339" t="n">
        <v>1</v>
      </c>
      <c r="N1339" t="n">
        <v>74.34</v>
      </c>
      <c r="O1339" t="n">
        <v>34498.19</v>
      </c>
      <c r="P1339" t="n">
        <v>66.67</v>
      </c>
      <c r="Q1339" t="n">
        <v>202.81</v>
      </c>
      <c r="R1339" t="n">
        <v>18.66</v>
      </c>
      <c r="S1339" t="n">
        <v>13.89</v>
      </c>
      <c r="T1339" t="n">
        <v>712.64</v>
      </c>
      <c r="U1339" t="n">
        <v>0.74</v>
      </c>
      <c r="V1339" t="n">
        <v>0.76</v>
      </c>
      <c r="W1339" t="n">
        <v>0.64</v>
      </c>
      <c r="X1339" t="n">
        <v>0.03</v>
      </c>
      <c r="Y1339" t="n">
        <v>1</v>
      </c>
      <c r="Z1339" t="n">
        <v>10</v>
      </c>
    </row>
    <row r="1340">
      <c r="A1340" t="n">
        <v>100</v>
      </c>
      <c r="B1340" t="n">
        <v>120</v>
      </c>
      <c r="C1340" t="inlineStr">
        <is>
          <t xml:space="preserve">CONCLUIDO	</t>
        </is>
      </c>
      <c r="D1340" t="n">
        <v>12.6347</v>
      </c>
      <c r="E1340" t="n">
        <v>7.91</v>
      </c>
      <c r="F1340" t="n">
        <v>5.07</v>
      </c>
      <c r="G1340" t="n">
        <v>101.38</v>
      </c>
      <c r="H1340" t="n">
        <v>1.66</v>
      </c>
      <c r="I1340" t="n">
        <v>3</v>
      </c>
      <c r="J1340" t="n">
        <v>278.31</v>
      </c>
      <c r="K1340" t="n">
        <v>57.72</v>
      </c>
      <c r="L1340" t="n">
        <v>26</v>
      </c>
      <c r="M1340" t="n">
        <v>1</v>
      </c>
      <c r="N1340" t="n">
        <v>74.58</v>
      </c>
      <c r="O1340" t="n">
        <v>34558.51</v>
      </c>
      <c r="P1340" t="n">
        <v>66.51000000000001</v>
      </c>
      <c r="Q1340" t="n">
        <v>202.81</v>
      </c>
      <c r="R1340" t="n">
        <v>18.53</v>
      </c>
      <c r="S1340" t="n">
        <v>13.89</v>
      </c>
      <c r="T1340" t="n">
        <v>650.2</v>
      </c>
      <c r="U1340" t="n">
        <v>0.75</v>
      </c>
      <c r="V1340" t="n">
        <v>0.76</v>
      </c>
      <c r="W1340" t="n">
        <v>0.64</v>
      </c>
      <c r="X1340" t="n">
        <v>0.03</v>
      </c>
      <c r="Y1340" t="n">
        <v>1</v>
      </c>
      <c r="Z1340" t="n">
        <v>10</v>
      </c>
    </row>
    <row r="1341">
      <c r="A1341" t="n">
        <v>101</v>
      </c>
      <c r="B1341" t="n">
        <v>120</v>
      </c>
      <c r="C1341" t="inlineStr">
        <is>
          <t xml:space="preserve">CONCLUIDO	</t>
        </is>
      </c>
      <c r="D1341" t="n">
        <v>12.6338</v>
      </c>
      <c r="E1341" t="n">
        <v>7.92</v>
      </c>
      <c r="F1341" t="n">
        <v>5.07</v>
      </c>
      <c r="G1341" t="n">
        <v>101.39</v>
      </c>
      <c r="H1341" t="n">
        <v>1.68</v>
      </c>
      <c r="I1341" t="n">
        <v>3</v>
      </c>
      <c r="J1341" t="n">
        <v>278.79</v>
      </c>
      <c r="K1341" t="n">
        <v>57.72</v>
      </c>
      <c r="L1341" t="n">
        <v>26.25</v>
      </c>
      <c r="M1341" t="n">
        <v>0</v>
      </c>
      <c r="N1341" t="n">
        <v>74.81999999999999</v>
      </c>
      <c r="O1341" t="n">
        <v>34618.92</v>
      </c>
      <c r="P1341" t="n">
        <v>66.62</v>
      </c>
      <c r="Q1341" t="n">
        <v>202.81</v>
      </c>
      <c r="R1341" t="n">
        <v>18.57</v>
      </c>
      <c r="S1341" t="n">
        <v>13.89</v>
      </c>
      <c r="T1341" t="n">
        <v>671.65</v>
      </c>
      <c r="U1341" t="n">
        <v>0.75</v>
      </c>
      <c r="V1341" t="n">
        <v>0.76</v>
      </c>
      <c r="W1341" t="n">
        <v>0.64</v>
      </c>
      <c r="X1341" t="n">
        <v>0.03</v>
      </c>
      <c r="Y1341" t="n">
        <v>1</v>
      </c>
      <c r="Z1341" t="n">
        <v>10</v>
      </c>
    </row>
    <row r="1342">
      <c r="A1342" t="n">
        <v>0</v>
      </c>
      <c r="B1342" t="n">
        <v>145</v>
      </c>
      <c r="C1342" t="inlineStr">
        <is>
          <t xml:space="preserve">CONCLUIDO	</t>
        </is>
      </c>
      <c r="D1342" t="n">
        <v>6.8405</v>
      </c>
      <c r="E1342" t="n">
        <v>14.62</v>
      </c>
      <c r="F1342" t="n">
        <v>6.87</v>
      </c>
      <c r="G1342" t="n">
        <v>4.63</v>
      </c>
      <c r="H1342" t="n">
        <v>0.06</v>
      </c>
      <c r="I1342" t="n">
        <v>89</v>
      </c>
      <c r="J1342" t="n">
        <v>285.18</v>
      </c>
      <c r="K1342" t="n">
        <v>61.2</v>
      </c>
      <c r="L1342" t="n">
        <v>1</v>
      </c>
      <c r="M1342" t="n">
        <v>87</v>
      </c>
      <c r="N1342" t="n">
        <v>77.98</v>
      </c>
      <c r="O1342" t="n">
        <v>35406.83</v>
      </c>
      <c r="P1342" t="n">
        <v>121.98</v>
      </c>
      <c r="Q1342" t="n">
        <v>202.89</v>
      </c>
      <c r="R1342" t="n">
        <v>74.65000000000001</v>
      </c>
      <c r="S1342" t="n">
        <v>13.89</v>
      </c>
      <c r="T1342" t="n">
        <v>28278.15</v>
      </c>
      <c r="U1342" t="n">
        <v>0.19</v>
      </c>
      <c r="V1342" t="n">
        <v>0.5600000000000001</v>
      </c>
      <c r="W1342" t="n">
        <v>0.79</v>
      </c>
      <c r="X1342" t="n">
        <v>1.83</v>
      </c>
      <c r="Y1342" t="n">
        <v>1</v>
      </c>
      <c r="Z1342" t="n">
        <v>10</v>
      </c>
    </row>
    <row r="1343">
      <c r="A1343" t="n">
        <v>1</v>
      </c>
      <c r="B1343" t="n">
        <v>145</v>
      </c>
      <c r="C1343" t="inlineStr">
        <is>
          <t xml:space="preserve">CONCLUIDO	</t>
        </is>
      </c>
      <c r="D1343" t="n">
        <v>7.7729</v>
      </c>
      <c r="E1343" t="n">
        <v>12.87</v>
      </c>
      <c r="F1343" t="n">
        <v>6.36</v>
      </c>
      <c r="G1343" t="n">
        <v>5.78</v>
      </c>
      <c r="H1343" t="n">
        <v>0.08</v>
      </c>
      <c r="I1343" t="n">
        <v>66</v>
      </c>
      <c r="J1343" t="n">
        <v>285.68</v>
      </c>
      <c r="K1343" t="n">
        <v>61.2</v>
      </c>
      <c r="L1343" t="n">
        <v>1.25</v>
      </c>
      <c r="M1343" t="n">
        <v>64</v>
      </c>
      <c r="N1343" t="n">
        <v>78.23999999999999</v>
      </c>
      <c r="O1343" t="n">
        <v>35468.6</v>
      </c>
      <c r="P1343" t="n">
        <v>112.75</v>
      </c>
      <c r="Q1343" t="n">
        <v>202.82</v>
      </c>
      <c r="R1343" t="n">
        <v>58.72</v>
      </c>
      <c r="S1343" t="n">
        <v>13.89</v>
      </c>
      <c r="T1343" t="n">
        <v>20428.57</v>
      </c>
      <c r="U1343" t="n">
        <v>0.24</v>
      </c>
      <c r="V1343" t="n">
        <v>0.61</v>
      </c>
      <c r="W1343" t="n">
        <v>0.75</v>
      </c>
      <c r="X1343" t="n">
        <v>1.32</v>
      </c>
      <c r="Y1343" t="n">
        <v>1</v>
      </c>
      <c r="Z1343" t="n">
        <v>10</v>
      </c>
    </row>
    <row r="1344">
      <c r="A1344" t="n">
        <v>2</v>
      </c>
      <c r="B1344" t="n">
        <v>145</v>
      </c>
      <c r="C1344" t="inlineStr">
        <is>
          <t xml:space="preserve">CONCLUIDO	</t>
        </is>
      </c>
      <c r="D1344" t="n">
        <v>8.395899999999999</v>
      </c>
      <c r="E1344" t="n">
        <v>11.91</v>
      </c>
      <c r="F1344" t="n">
        <v>6.11</v>
      </c>
      <c r="G1344" t="n">
        <v>6.91</v>
      </c>
      <c r="H1344" t="n">
        <v>0.09</v>
      </c>
      <c r="I1344" t="n">
        <v>53</v>
      </c>
      <c r="J1344" t="n">
        <v>286.19</v>
      </c>
      <c r="K1344" t="n">
        <v>61.2</v>
      </c>
      <c r="L1344" t="n">
        <v>1.5</v>
      </c>
      <c r="M1344" t="n">
        <v>51</v>
      </c>
      <c r="N1344" t="n">
        <v>78.48999999999999</v>
      </c>
      <c r="O1344" t="n">
        <v>35530.47</v>
      </c>
      <c r="P1344" t="n">
        <v>108.11</v>
      </c>
      <c r="Q1344" t="n">
        <v>202.82</v>
      </c>
      <c r="R1344" t="n">
        <v>50.71</v>
      </c>
      <c r="S1344" t="n">
        <v>13.89</v>
      </c>
      <c r="T1344" t="n">
        <v>16490.68</v>
      </c>
      <c r="U1344" t="n">
        <v>0.27</v>
      </c>
      <c r="V1344" t="n">
        <v>0.63</v>
      </c>
      <c r="W1344" t="n">
        <v>0.73</v>
      </c>
      <c r="X1344" t="n">
        <v>1.07</v>
      </c>
      <c r="Y1344" t="n">
        <v>1</v>
      </c>
      <c r="Z1344" t="n">
        <v>10</v>
      </c>
    </row>
    <row r="1345">
      <c r="A1345" t="n">
        <v>3</v>
      </c>
      <c r="B1345" t="n">
        <v>145</v>
      </c>
      <c r="C1345" t="inlineStr">
        <is>
          <t xml:space="preserve">CONCLUIDO	</t>
        </is>
      </c>
      <c r="D1345" t="n">
        <v>8.8935</v>
      </c>
      <c r="E1345" t="n">
        <v>11.24</v>
      </c>
      <c r="F1345" t="n">
        <v>5.92</v>
      </c>
      <c r="G1345" t="n">
        <v>8.08</v>
      </c>
      <c r="H1345" t="n">
        <v>0.11</v>
      </c>
      <c r="I1345" t="n">
        <v>44</v>
      </c>
      <c r="J1345" t="n">
        <v>286.69</v>
      </c>
      <c r="K1345" t="n">
        <v>61.2</v>
      </c>
      <c r="L1345" t="n">
        <v>1.75</v>
      </c>
      <c r="M1345" t="n">
        <v>42</v>
      </c>
      <c r="N1345" t="n">
        <v>78.73999999999999</v>
      </c>
      <c r="O1345" t="n">
        <v>35592.57</v>
      </c>
      <c r="P1345" t="n">
        <v>104.85</v>
      </c>
      <c r="Q1345" t="n">
        <v>202.87</v>
      </c>
      <c r="R1345" t="n">
        <v>45.27</v>
      </c>
      <c r="S1345" t="n">
        <v>13.89</v>
      </c>
      <c r="T1345" t="n">
        <v>13816.68</v>
      </c>
      <c r="U1345" t="n">
        <v>0.31</v>
      </c>
      <c r="V1345" t="n">
        <v>0.65</v>
      </c>
      <c r="W1345" t="n">
        <v>0.71</v>
      </c>
      <c r="X1345" t="n">
        <v>0.88</v>
      </c>
      <c r="Y1345" t="n">
        <v>1</v>
      </c>
      <c r="Z1345" t="n">
        <v>10</v>
      </c>
    </row>
    <row r="1346">
      <c r="A1346" t="n">
        <v>4</v>
      </c>
      <c r="B1346" t="n">
        <v>145</v>
      </c>
      <c r="C1346" t="inlineStr">
        <is>
          <t xml:space="preserve">CONCLUIDO	</t>
        </is>
      </c>
      <c r="D1346" t="n">
        <v>9.266400000000001</v>
      </c>
      <c r="E1346" t="n">
        <v>10.79</v>
      </c>
      <c r="F1346" t="n">
        <v>5.79</v>
      </c>
      <c r="G1346" t="n">
        <v>9.15</v>
      </c>
      <c r="H1346" t="n">
        <v>0.12</v>
      </c>
      <c r="I1346" t="n">
        <v>38</v>
      </c>
      <c r="J1346" t="n">
        <v>287.19</v>
      </c>
      <c r="K1346" t="n">
        <v>61.2</v>
      </c>
      <c r="L1346" t="n">
        <v>2</v>
      </c>
      <c r="M1346" t="n">
        <v>36</v>
      </c>
      <c r="N1346" t="n">
        <v>78.98999999999999</v>
      </c>
      <c r="O1346" t="n">
        <v>35654.65</v>
      </c>
      <c r="P1346" t="n">
        <v>102.46</v>
      </c>
      <c r="Q1346" t="n">
        <v>202.84</v>
      </c>
      <c r="R1346" t="n">
        <v>41.21</v>
      </c>
      <c r="S1346" t="n">
        <v>13.89</v>
      </c>
      <c r="T1346" t="n">
        <v>11815.25</v>
      </c>
      <c r="U1346" t="n">
        <v>0.34</v>
      </c>
      <c r="V1346" t="n">
        <v>0.67</v>
      </c>
      <c r="W1346" t="n">
        <v>0.7</v>
      </c>
      <c r="X1346" t="n">
        <v>0.76</v>
      </c>
      <c r="Y1346" t="n">
        <v>1</v>
      </c>
      <c r="Z1346" t="n">
        <v>10</v>
      </c>
    </row>
    <row r="1347">
      <c r="A1347" t="n">
        <v>5</v>
      </c>
      <c r="B1347" t="n">
        <v>145</v>
      </c>
      <c r="C1347" t="inlineStr">
        <is>
          <t xml:space="preserve">CONCLUIDO	</t>
        </is>
      </c>
      <c r="D1347" t="n">
        <v>9.6023</v>
      </c>
      <c r="E1347" t="n">
        <v>10.41</v>
      </c>
      <c r="F1347" t="n">
        <v>5.69</v>
      </c>
      <c r="G1347" t="n">
        <v>10.34</v>
      </c>
      <c r="H1347" t="n">
        <v>0.14</v>
      </c>
      <c r="I1347" t="n">
        <v>33</v>
      </c>
      <c r="J1347" t="n">
        <v>287.7</v>
      </c>
      <c r="K1347" t="n">
        <v>61.2</v>
      </c>
      <c r="L1347" t="n">
        <v>2.25</v>
      </c>
      <c r="M1347" t="n">
        <v>31</v>
      </c>
      <c r="N1347" t="n">
        <v>79.25</v>
      </c>
      <c r="O1347" t="n">
        <v>35716.83</v>
      </c>
      <c r="P1347" t="n">
        <v>100.39</v>
      </c>
      <c r="Q1347" t="n">
        <v>202.82</v>
      </c>
      <c r="R1347" t="n">
        <v>37.81</v>
      </c>
      <c r="S1347" t="n">
        <v>13.89</v>
      </c>
      <c r="T1347" t="n">
        <v>10137.96</v>
      </c>
      <c r="U1347" t="n">
        <v>0.37</v>
      </c>
      <c r="V1347" t="n">
        <v>0.68</v>
      </c>
      <c r="W1347" t="n">
        <v>0.6899999999999999</v>
      </c>
      <c r="X1347" t="n">
        <v>0.65</v>
      </c>
      <c r="Y1347" t="n">
        <v>1</v>
      </c>
      <c r="Z1347" t="n">
        <v>10</v>
      </c>
    </row>
    <row r="1348">
      <c r="A1348" t="n">
        <v>6</v>
      </c>
      <c r="B1348" t="n">
        <v>145</v>
      </c>
      <c r="C1348" t="inlineStr">
        <is>
          <t xml:space="preserve">CONCLUIDO	</t>
        </is>
      </c>
      <c r="D1348" t="n">
        <v>9.805300000000001</v>
      </c>
      <c r="E1348" t="n">
        <v>10.2</v>
      </c>
      <c r="F1348" t="n">
        <v>5.63</v>
      </c>
      <c r="G1348" t="n">
        <v>11.27</v>
      </c>
      <c r="H1348" t="n">
        <v>0.15</v>
      </c>
      <c r="I1348" t="n">
        <v>30</v>
      </c>
      <c r="J1348" t="n">
        <v>288.2</v>
      </c>
      <c r="K1348" t="n">
        <v>61.2</v>
      </c>
      <c r="L1348" t="n">
        <v>2.5</v>
      </c>
      <c r="M1348" t="n">
        <v>28</v>
      </c>
      <c r="N1348" t="n">
        <v>79.5</v>
      </c>
      <c r="O1348" t="n">
        <v>35779.11</v>
      </c>
      <c r="P1348" t="n">
        <v>99.41</v>
      </c>
      <c r="Q1348" t="n">
        <v>202.85</v>
      </c>
      <c r="R1348" t="n">
        <v>35.81</v>
      </c>
      <c r="S1348" t="n">
        <v>13.89</v>
      </c>
      <c r="T1348" t="n">
        <v>9156.799999999999</v>
      </c>
      <c r="U1348" t="n">
        <v>0.39</v>
      </c>
      <c r="V1348" t="n">
        <v>0.6899999999999999</v>
      </c>
      <c r="W1348" t="n">
        <v>0.6899999999999999</v>
      </c>
      <c r="X1348" t="n">
        <v>0.59</v>
      </c>
      <c r="Y1348" t="n">
        <v>1</v>
      </c>
      <c r="Z1348" t="n">
        <v>10</v>
      </c>
    </row>
    <row r="1349">
      <c r="A1349" t="n">
        <v>7</v>
      </c>
      <c r="B1349" t="n">
        <v>145</v>
      </c>
      <c r="C1349" t="inlineStr">
        <is>
          <t xml:space="preserve">CONCLUIDO	</t>
        </is>
      </c>
      <c r="D1349" t="n">
        <v>10.0248</v>
      </c>
      <c r="E1349" t="n">
        <v>9.98</v>
      </c>
      <c r="F1349" t="n">
        <v>5.57</v>
      </c>
      <c r="G1349" t="n">
        <v>12.38</v>
      </c>
      <c r="H1349" t="n">
        <v>0.17</v>
      </c>
      <c r="I1349" t="n">
        <v>27</v>
      </c>
      <c r="J1349" t="n">
        <v>288.71</v>
      </c>
      <c r="K1349" t="n">
        <v>61.2</v>
      </c>
      <c r="L1349" t="n">
        <v>2.75</v>
      </c>
      <c r="M1349" t="n">
        <v>25</v>
      </c>
      <c r="N1349" t="n">
        <v>79.76000000000001</v>
      </c>
      <c r="O1349" t="n">
        <v>35841.5</v>
      </c>
      <c r="P1349" t="n">
        <v>98.22</v>
      </c>
      <c r="Q1349" t="n">
        <v>202.89</v>
      </c>
      <c r="R1349" t="n">
        <v>34.04</v>
      </c>
      <c r="S1349" t="n">
        <v>13.89</v>
      </c>
      <c r="T1349" t="n">
        <v>8286.280000000001</v>
      </c>
      <c r="U1349" t="n">
        <v>0.41</v>
      </c>
      <c r="V1349" t="n">
        <v>0.6899999999999999</v>
      </c>
      <c r="W1349" t="n">
        <v>0.6899999999999999</v>
      </c>
      <c r="X1349" t="n">
        <v>0.53</v>
      </c>
      <c r="Y1349" t="n">
        <v>1</v>
      </c>
      <c r="Z1349" t="n">
        <v>10</v>
      </c>
    </row>
    <row r="1350">
      <c r="A1350" t="n">
        <v>8</v>
      </c>
      <c r="B1350" t="n">
        <v>145</v>
      </c>
      <c r="C1350" t="inlineStr">
        <is>
          <t xml:space="preserve">CONCLUIDO	</t>
        </is>
      </c>
      <c r="D1350" t="n">
        <v>10.1986</v>
      </c>
      <c r="E1350" t="n">
        <v>9.81</v>
      </c>
      <c r="F1350" t="n">
        <v>5.51</v>
      </c>
      <c r="G1350" t="n">
        <v>13.22</v>
      </c>
      <c r="H1350" t="n">
        <v>0.18</v>
      </c>
      <c r="I1350" t="n">
        <v>25</v>
      </c>
      <c r="J1350" t="n">
        <v>289.21</v>
      </c>
      <c r="K1350" t="n">
        <v>61.2</v>
      </c>
      <c r="L1350" t="n">
        <v>3</v>
      </c>
      <c r="M1350" t="n">
        <v>23</v>
      </c>
      <c r="N1350" t="n">
        <v>80.02</v>
      </c>
      <c r="O1350" t="n">
        <v>35903.99</v>
      </c>
      <c r="P1350" t="n">
        <v>97.03</v>
      </c>
      <c r="Q1350" t="n">
        <v>202.83</v>
      </c>
      <c r="R1350" t="n">
        <v>32.23</v>
      </c>
      <c r="S1350" t="n">
        <v>13.89</v>
      </c>
      <c r="T1350" t="n">
        <v>7392.09</v>
      </c>
      <c r="U1350" t="n">
        <v>0.43</v>
      </c>
      <c r="V1350" t="n">
        <v>0.7</v>
      </c>
      <c r="W1350" t="n">
        <v>0.68</v>
      </c>
      <c r="X1350" t="n">
        <v>0.47</v>
      </c>
      <c r="Y1350" t="n">
        <v>1</v>
      </c>
      <c r="Z1350" t="n">
        <v>10</v>
      </c>
    </row>
    <row r="1351">
      <c r="A1351" t="n">
        <v>9</v>
      </c>
      <c r="B1351" t="n">
        <v>145</v>
      </c>
      <c r="C1351" t="inlineStr">
        <is>
          <t xml:space="preserve">CONCLUIDO	</t>
        </is>
      </c>
      <c r="D1351" t="n">
        <v>10.3193</v>
      </c>
      <c r="E1351" t="n">
        <v>9.69</v>
      </c>
      <c r="F1351" t="n">
        <v>5.5</v>
      </c>
      <c r="G1351" t="n">
        <v>14.35</v>
      </c>
      <c r="H1351" t="n">
        <v>0.2</v>
      </c>
      <c r="I1351" t="n">
        <v>23</v>
      </c>
      <c r="J1351" t="n">
        <v>289.72</v>
      </c>
      <c r="K1351" t="n">
        <v>61.2</v>
      </c>
      <c r="L1351" t="n">
        <v>3.25</v>
      </c>
      <c r="M1351" t="n">
        <v>21</v>
      </c>
      <c r="N1351" t="n">
        <v>80.27</v>
      </c>
      <c r="O1351" t="n">
        <v>35966.59</v>
      </c>
      <c r="P1351" t="n">
        <v>96.84</v>
      </c>
      <c r="Q1351" t="n">
        <v>202.83</v>
      </c>
      <c r="R1351" t="n">
        <v>31.94</v>
      </c>
      <c r="S1351" t="n">
        <v>13.89</v>
      </c>
      <c r="T1351" t="n">
        <v>7256.32</v>
      </c>
      <c r="U1351" t="n">
        <v>0.43</v>
      </c>
      <c r="V1351" t="n">
        <v>0.7</v>
      </c>
      <c r="W1351" t="n">
        <v>0.68</v>
      </c>
      <c r="X1351" t="n">
        <v>0.46</v>
      </c>
      <c r="Y1351" t="n">
        <v>1</v>
      </c>
      <c r="Z1351" t="n">
        <v>10</v>
      </c>
    </row>
    <row r="1352">
      <c r="A1352" t="n">
        <v>10</v>
      </c>
      <c r="B1352" t="n">
        <v>145</v>
      </c>
      <c r="C1352" t="inlineStr">
        <is>
          <t xml:space="preserve">CONCLUIDO	</t>
        </is>
      </c>
      <c r="D1352" t="n">
        <v>10.4981</v>
      </c>
      <c r="E1352" t="n">
        <v>9.529999999999999</v>
      </c>
      <c r="F1352" t="n">
        <v>5.44</v>
      </c>
      <c r="G1352" t="n">
        <v>15.56</v>
      </c>
      <c r="H1352" t="n">
        <v>0.21</v>
      </c>
      <c r="I1352" t="n">
        <v>21</v>
      </c>
      <c r="J1352" t="n">
        <v>290.23</v>
      </c>
      <c r="K1352" t="n">
        <v>61.2</v>
      </c>
      <c r="L1352" t="n">
        <v>3.5</v>
      </c>
      <c r="M1352" t="n">
        <v>19</v>
      </c>
      <c r="N1352" t="n">
        <v>80.53</v>
      </c>
      <c r="O1352" t="n">
        <v>36029.29</v>
      </c>
      <c r="P1352" t="n">
        <v>95.75</v>
      </c>
      <c r="Q1352" t="n">
        <v>202.84</v>
      </c>
      <c r="R1352" t="n">
        <v>30.3</v>
      </c>
      <c r="S1352" t="n">
        <v>13.89</v>
      </c>
      <c r="T1352" t="n">
        <v>6445.86</v>
      </c>
      <c r="U1352" t="n">
        <v>0.46</v>
      </c>
      <c r="V1352" t="n">
        <v>0.71</v>
      </c>
      <c r="W1352" t="n">
        <v>0.67</v>
      </c>
      <c r="X1352" t="n">
        <v>0.41</v>
      </c>
      <c r="Y1352" t="n">
        <v>1</v>
      </c>
      <c r="Z1352" t="n">
        <v>10</v>
      </c>
    </row>
    <row r="1353">
      <c r="A1353" t="n">
        <v>11</v>
      </c>
      <c r="B1353" t="n">
        <v>145</v>
      </c>
      <c r="C1353" t="inlineStr">
        <is>
          <t xml:space="preserve">CONCLUIDO	</t>
        </is>
      </c>
      <c r="D1353" t="n">
        <v>10.5857</v>
      </c>
      <c r="E1353" t="n">
        <v>9.449999999999999</v>
      </c>
      <c r="F1353" t="n">
        <v>5.42</v>
      </c>
      <c r="G1353" t="n">
        <v>16.26</v>
      </c>
      <c r="H1353" t="n">
        <v>0.23</v>
      </c>
      <c r="I1353" t="n">
        <v>20</v>
      </c>
      <c r="J1353" t="n">
        <v>290.74</v>
      </c>
      <c r="K1353" t="n">
        <v>61.2</v>
      </c>
      <c r="L1353" t="n">
        <v>3.75</v>
      </c>
      <c r="M1353" t="n">
        <v>18</v>
      </c>
      <c r="N1353" t="n">
        <v>80.79000000000001</v>
      </c>
      <c r="O1353" t="n">
        <v>36092.1</v>
      </c>
      <c r="P1353" t="n">
        <v>95.23</v>
      </c>
      <c r="Q1353" t="n">
        <v>202.84</v>
      </c>
      <c r="R1353" t="n">
        <v>29.43</v>
      </c>
      <c r="S1353" t="n">
        <v>13.89</v>
      </c>
      <c r="T1353" t="n">
        <v>6016.47</v>
      </c>
      <c r="U1353" t="n">
        <v>0.47</v>
      </c>
      <c r="V1353" t="n">
        <v>0.71</v>
      </c>
      <c r="W1353" t="n">
        <v>0.67</v>
      </c>
      <c r="X1353" t="n">
        <v>0.38</v>
      </c>
      <c r="Y1353" t="n">
        <v>1</v>
      </c>
      <c r="Z1353" t="n">
        <v>10</v>
      </c>
    </row>
    <row r="1354">
      <c r="A1354" t="n">
        <v>12</v>
      </c>
      <c r="B1354" t="n">
        <v>145</v>
      </c>
      <c r="C1354" t="inlineStr">
        <is>
          <t xml:space="preserve">CONCLUIDO	</t>
        </is>
      </c>
      <c r="D1354" t="n">
        <v>10.7717</v>
      </c>
      <c r="E1354" t="n">
        <v>9.279999999999999</v>
      </c>
      <c r="F1354" t="n">
        <v>5.36</v>
      </c>
      <c r="G1354" t="n">
        <v>17.88</v>
      </c>
      <c r="H1354" t="n">
        <v>0.24</v>
      </c>
      <c r="I1354" t="n">
        <v>18</v>
      </c>
      <c r="J1354" t="n">
        <v>291.25</v>
      </c>
      <c r="K1354" t="n">
        <v>61.2</v>
      </c>
      <c r="L1354" t="n">
        <v>4</v>
      </c>
      <c r="M1354" t="n">
        <v>16</v>
      </c>
      <c r="N1354" t="n">
        <v>81.05</v>
      </c>
      <c r="O1354" t="n">
        <v>36155.02</v>
      </c>
      <c r="P1354" t="n">
        <v>94.22</v>
      </c>
      <c r="Q1354" t="n">
        <v>202.83</v>
      </c>
      <c r="R1354" t="n">
        <v>27.78</v>
      </c>
      <c r="S1354" t="n">
        <v>13.89</v>
      </c>
      <c r="T1354" t="n">
        <v>5200.27</v>
      </c>
      <c r="U1354" t="n">
        <v>0.5</v>
      </c>
      <c r="V1354" t="n">
        <v>0.72</v>
      </c>
      <c r="W1354" t="n">
        <v>0.66</v>
      </c>
      <c r="X1354" t="n">
        <v>0.33</v>
      </c>
      <c r="Y1354" t="n">
        <v>1</v>
      </c>
      <c r="Z1354" t="n">
        <v>10</v>
      </c>
    </row>
    <row r="1355">
      <c r="A1355" t="n">
        <v>13</v>
      </c>
      <c r="B1355" t="n">
        <v>145</v>
      </c>
      <c r="C1355" t="inlineStr">
        <is>
          <t xml:space="preserve">CONCLUIDO	</t>
        </is>
      </c>
      <c r="D1355" t="n">
        <v>10.8496</v>
      </c>
      <c r="E1355" t="n">
        <v>9.220000000000001</v>
      </c>
      <c r="F1355" t="n">
        <v>5.35</v>
      </c>
      <c r="G1355" t="n">
        <v>18.89</v>
      </c>
      <c r="H1355" t="n">
        <v>0.26</v>
      </c>
      <c r="I1355" t="n">
        <v>17</v>
      </c>
      <c r="J1355" t="n">
        <v>291.76</v>
      </c>
      <c r="K1355" t="n">
        <v>61.2</v>
      </c>
      <c r="L1355" t="n">
        <v>4.25</v>
      </c>
      <c r="M1355" t="n">
        <v>15</v>
      </c>
      <c r="N1355" t="n">
        <v>81.31</v>
      </c>
      <c r="O1355" t="n">
        <v>36218.04</v>
      </c>
      <c r="P1355" t="n">
        <v>93.73</v>
      </c>
      <c r="Q1355" t="n">
        <v>202.82</v>
      </c>
      <c r="R1355" t="n">
        <v>27.34</v>
      </c>
      <c r="S1355" t="n">
        <v>13.89</v>
      </c>
      <c r="T1355" t="n">
        <v>4986.18</v>
      </c>
      <c r="U1355" t="n">
        <v>0.51</v>
      </c>
      <c r="V1355" t="n">
        <v>0.72</v>
      </c>
      <c r="W1355" t="n">
        <v>0.66</v>
      </c>
      <c r="X1355" t="n">
        <v>0.31</v>
      </c>
      <c r="Y1355" t="n">
        <v>1</v>
      </c>
      <c r="Z1355" t="n">
        <v>10</v>
      </c>
    </row>
    <row r="1356">
      <c r="A1356" t="n">
        <v>14</v>
      </c>
      <c r="B1356" t="n">
        <v>145</v>
      </c>
      <c r="C1356" t="inlineStr">
        <is>
          <t xml:space="preserve">CONCLUIDO	</t>
        </is>
      </c>
      <c r="D1356" t="n">
        <v>10.9293</v>
      </c>
      <c r="E1356" t="n">
        <v>9.15</v>
      </c>
      <c r="F1356" t="n">
        <v>5.34</v>
      </c>
      <c r="G1356" t="n">
        <v>20.02</v>
      </c>
      <c r="H1356" t="n">
        <v>0.27</v>
      </c>
      <c r="I1356" t="n">
        <v>16</v>
      </c>
      <c r="J1356" t="n">
        <v>292.27</v>
      </c>
      <c r="K1356" t="n">
        <v>61.2</v>
      </c>
      <c r="L1356" t="n">
        <v>4.5</v>
      </c>
      <c r="M1356" t="n">
        <v>14</v>
      </c>
      <c r="N1356" t="n">
        <v>81.56999999999999</v>
      </c>
      <c r="O1356" t="n">
        <v>36281.16</v>
      </c>
      <c r="P1356" t="n">
        <v>93.45999999999999</v>
      </c>
      <c r="Q1356" t="n">
        <v>202.83</v>
      </c>
      <c r="R1356" t="n">
        <v>26.86</v>
      </c>
      <c r="S1356" t="n">
        <v>13.89</v>
      </c>
      <c r="T1356" t="n">
        <v>4747.42</v>
      </c>
      <c r="U1356" t="n">
        <v>0.52</v>
      </c>
      <c r="V1356" t="n">
        <v>0.72</v>
      </c>
      <c r="W1356" t="n">
        <v>0.67</v>
      </c>
      <c r="X1356" t="n">
        <v>0.3</v>
      </c>
      <c r="Y1356" t="n">
        <v>1</v>
      </c>
      <c r="Z1356" t="n">
        <v>10</v>
      </c>
    </row>
    <row r="1357">
      <c r="A1357" t="n">
        <v>15</v>
      </c>
      <c r="B1357" t="n">
        <v>145</v>
      </c>
      <c r="C1357" t="inlineStr">
        <is>
          <t xml:space="preserve">CONCLUIDO	</t>
        </is>
      </c>
      <c r="D1357" t="n">
        <v>10.9111</v>
      </c>
      <c r="E1357" t="n">
        <v>9.16</v>
      </c>
      <c r="F1357" t="n">
        <v>5.35</v>
      </c>
      <c r="G1357" t="n">
        <v>20.08</v>
      </c>
      <c r="H1357" t="n">
        <v>0.29</v>
      </c>
      <c r="I1357" t="n">
        <v>16</v>
      </c>
      <c r="J1357" t="n">
        <v>292.79</v>
      </c>
      <c r="K1357" t="n">
        <v>61.2</v>
      </c>
      <c r="L1357" t="n">
        <v>4.75</v>
      </c>
      <c r="M1357" t="n">
        <v>14</v>
      </c>
      <c r="N1357" t="n">
        <v>81.84</v>
      </c>
      <c r="O1357" t="n">
        <v>36344.4</v>
      </c>
      <c r="P1357" t="n">
        <v>93.7</v>
      </c>
      <c r="Q1357" t="n">
        <v>202.82</v>
      </c>
      <c r="R1357" t="n">
        <v>27.45</v>
      </c>
      <c r="S1357" t="n">
        <v>13.89</v>
      </c>
      <c r="T1357" t="n">
        <v>5044.6</v>
      </c>
      <c r="U1357" t="n">
        <v>0.51</v>
      </c>
      <c r="V1357" t="n">
        <v>0.72</v>
      </c>
      <c r="W1357" t="n">
        <v>0.67</v>
      </c>
      <c r="X1357" t="n">
        <v>0.32</v>
      </c>
      <c r="Y1357" t="n">
        <v>1</v>
      </c>
      <c r="Z1357" t="n">
        <v>10</v>
      </c>
    </row>
    <row r="1358">
      <c r="A1358" t="n">
        <v>16</v>
      </c>
      <c r="B1358" t="n">
        <v>145</v>
      </c>
      <c r="C1358" t="inlineStr">
        <is>
          <t xml:space="preserve">CONCLUIDO	</t>
        </is>
      </c>
      <c r="D1358" t="n">
        <v>11.0078</v>
      </c>
      <c r="E1358" t="n">
        <v>9.08</v>
      </c>
      <c r="F1358" t="n">
        <v>5.33</v>
      </c>
      <c r="G1358" t="n">
        <v>21.31</v>
      </c>
      <c r="H1358" t="n">
        <v>0.3</v>
      </c>
      <c r="I1358" t="n">
        <v>15</v>
      </c>
      <c r="J1358" t="n">
        <v>293.3</v>
      </c>
      <c r="K1358" t="n">
        <v>61.2</v>
      </c>
      <c r="L1358" t="n">
        <v>5</v>
      </c>
      <c r="M1358" t="n">
        <v>13</v>
      </c>
      <c r="N1358" t="n">
        <v>82.09999999999999</v>
      </c>
      <c r="O1358" t="n">
        <v>36407.75</v>
      </c>
      <c r="P1358" t="n">
        <v>93.16</v>
      </c>
      <c r="Q1358" t="n">
        <v>202.83</v>
      </c>
      <c r="R1358" t="n">
        <v>26.77</v>
      </c>
      <c r="S1358" t="n">
        <v>13.89</v>
      </c>
      <c r="T1358" t="n">
        <v>4712.08</v>
      </c>
      <c r="U1358" t="n">
        <v>0.52</v>
      </c>
      <c r="V1358" t="n">
        <v>0.73</v>
      </c>
      <c r="W1358" t="n">
        <v>0.66</v>
      </c>
      <c r="X1358" t="n">
        <v>0.29</v>
      </c>
      <c r="Y1358" t="n">
        <v>1</v>
      </c>
      <c r="Z1358" t="n">
        <v>10</v>
      </c>
    </row>
    <row r="1359">
      <c r="A1359" t="n">
        <v>17</v>
      </c>
      <c r="B1359" t="n">
        <v>145</v>
      </c>
      <c r="C1359" t="inlineStr">
        <is>
          <t xml:space="preserve">CONCLUIDO	</t>
        </is>
      </c>
      <c r="D1359" t="n">
        <v>11.107</v>
      </c>
      <c r="E1359" t="n">
        <v>9</v>
      </c>
      <c r="F1359" t="n">
        <v>5.3</v>
      </c>
      <c r="G1359" t="n">
        <v>22.71</v>
      </c>
      <c r="H1359" t="n">
        <v>0.32</v>
      </c>
      <c r="I1359" t="n">
        <v>14</v>
      </c>
      <c r="J1359" t="n">
        <v>293.81</v>
      </c>
      <c r="K1359" t="n">
        <v>61.2</v>
      </c>
      <c r="L1359" t="n">
        <v>5.25</v>
      </c>
      <c r="M1359" t="n">
        <v>12</v>
      </c>
      <c r="N1359" t="n">
        <v>82.36</v>
      </c>
      <c r="O1359" t="n">
        <v>36471.2</v>
      </c>
      <c r="P1359" t="n">
        <v>92.61</v>
      </c>
      <c r="Q1359" t="n">
        <v>202.82</v>
      </c>
      <c r="R1359" t="n">
        <v>25.76</v>
      </c>
      <c r="S1359" t="n">
        <v>13.89</v>
      </c>
      <c r="T1359" t="n">
        <v>4209.81</v>
      </c>
      <c r="U1359" t="n">
        <v>0.54</v>
      </c>
      <c r="V1359" t="n">
        <v>0.73</v>
      </c>
      <c r="W1359" t="n">
        <v>0.66</v>
      </c>
      <c r="X1359" t="n">
        <v>0.26</v>
      </c>
      <c r="Y1359" t="n">
        <v>1</v>
      </c>
      <c r="Z1359" t="n">
        <v>10</v>
      </c>
    </row>
    <row r="1360">
      <c r="A1360" t="n">
        <v>18</v>
      </c>
      <c r="B1360" t="n">
        <v>145</v>
      </c>
      <c r="C1360" t="inlineStr">
        <is>
          <t xml:space="preserve">CONCLUIDO	</t>
        </is>
      </c>
      <c r="D1360" t="n">
        <v>11.1982</v>
      </c>
      <c r="E1360" t="n">
        <v>8.93</v>
      </c>
      <c r="F1360" t="n">
        <v>5.28</v>
      </c>
      <c r="G1360" t="n">
        <v>24.37</v>
      </c>
      <c r="H1360" t="n">
        <v>0.33</v>
      </c>
      <c r="I1360" t="n">
        <v>13</v>
      </c>
      <c r="J1360" t="n">
        <v>294.33</v>
      </c>
      <c r="K1360" t="n">
        <v>61.2</v>
      </c>
      <c r="L1360" t="n">
        <v>5.5</v>
      </c>
      <c r="M1360" t="n">
        <v>11</v>
      </c>
      <c r="N1360" t="n">
        <v>82.63</v>
      </c>
      <c r="O1360" t="n">
        <v>36534.76</v>
      </c>
      <c r="P1360" t="n">
        <v>92.23999999999999</v>
      </c>
      <c r="Q1360" t="n">
        <v>202.82</v>
      </c>
      <c r="R1360" t="n">
        <v>25.28</v>
      </c>
      <c r="S1360" t="n">
        <v>13.89</v>
      </c>
      <c r="T1360" t="n">
        <v>3974.28</v>
      </c>
      <c r="U1360" t="n">
        <v>0.55</v>
      </c>
      <c r="V1360" t="n">
        <v>0.73</v>
      </c>
      <c r="W1360" t="n">
        <v>0.66</v>
      </c>
      <c r="X1360" t="n">
        <v>0.24</v>
      </c>
      <c r="Y1360" t="n">
        <v>1</v>
      </c>
      <c r="Z1360" t="n">
        <v>10</v>
      </c>
    </row>
    <row r="1361">
      <c r="A1361" t="n">
        <v>19</v>
      </c>
      <c r="B1361" t="n">
        <v>145</v>
      </c>
      <c r="C1361" t="inlineStr">
        <is>
          <t xml:space="preserve">CONCLUIDO	</t>
        </is>
      </c>
      <c r="D1361" t="n">
        <v>11.2118</v>
      </c>
      <c r="E1361" t="n">
        <v>8.92</v>
      </c>
      <c r="F1361" t="n">
        <v>5.27</v>
      </c>
      <c r="G1361" t="n">
        <v>24.32</v>
      </c>
      <c r="H1361" t="n">
        <v>0.35</v>
      </c>
      <c r="I1361" t="n">
        <v>13</v>
      </c>
      <c r="J1361" t="n">
        <v>294.84</v>
      </c>
      <c r="K1361" t="n">
        <v>61.2</v>
      </c>
      <c r="L1361" t="n">
        <v>5.75</v>
      </c>
      <c r="M1361" t="n">
        <v>11</v>
      </c>
      <c r="N1361" t="n">
        <v>82.90000000000001</v>
      </c>
      <c r="O1361" t="n">
        <v>36598.44</v>
      </c>
      <c r="P1361" t="n">
        <v>91.98</v>
      </c>
      <c r="Q1361" t="n">
        <v>202.82</v>
      </c>
      <c r="R1361" t="n">
        <v>24.84</v>
      </c>
      <c r="S1361" t="n">
        <v>13.89</v>
      </c>
      <c r="T1361" t="n">
        <v>3755.7</v>
      </c>
      <c r="U1361" t="n">
        <v>0.5600000000000001</v>
      </c>
      <c r="V1361" t="n">
        <v>0.73</v>
      </c>
      <c r="W1361" t="n">
        <v>0.66</v>
      </c>
      <c r="X1361" t="n">
        <v>0.23</v>
      </c>
      <c r="Y1361" t="n">
        <v>1</v>
      </c>
      <c r="Z1361" t="n">
        <v>10</v>
      </c>
    </row>
    <row r="1362">
      <c r="A1362" t="n">
        <v>20</v>
      </c>
      <c r="B1362" t="n">
        <v>145</v>
      </c>
      <c r="C1362" t="inlineStr">
        <is>
          <t xml:space="preserve">CONCLUIDO	</t>
        </is>
      </c>
      <c r="D1362" t="n">
        <v>11.2952</v>
      </c>
      <c r="E1362" t="n">
        <v>8.85</v>
      </c>
      <c r="F1362" t="n">
        <v>5.26</v>
      </c>
      <c r="G1362" t="n">
        <v>26.29</v>
      </c>
      <c r="H1362" t="n">
        <v>0.36</v>
      </c>
      <c r="I1362" t="n">
        <v>12</v>
      </c>
      <c r="J1362" t="n">
        <v>295.36</v>
      </c>
      <c r="K1362" t="n">
        <v>61.2</v>
      </c>
      <c r="L1362" t="n">
        <v>6</v>
      </c>
      <c r="M1362" t="n">
        <v>10</v>
      </c>
      <c r="N1362" t="n">
        <v>83.16</v>
      </c>
      <c r="O1362" t="n">
        <v>36662.22</v>
      </c>
      <c r="P1362" t="n">
        <v>91.70999999999999</v>
      </c>
      <c r="Q1362" t="n">
        <v>202.81</v>
      </c>
      <c r="R1362" t="n">
        <v>24.47</v>
      </c>
      <c r="S1362" t="n">
        <v>13.89</v>
      </c>
      <c r="T1362" t="n">
        <v>3576.38</v>
      </c>
      <c r="U1362" t="n">
        <v>0.57</v>
      </c>
      <c r="V1362" t="n">
        <v>0.74</v>
      </c>
      <c r="W1362" t="n">
        <v>0.66</v>
      </c>
      <c r="X1362" t="n">
        <v>0.22</v>
      </c>
      <c r="Y1362" t="n">
        <v>1</v>
      </c>
      <c r="Z1362" t="n">
        <v>10</v>
      </c>
    </row>
    <row r="1363">
      <c r="A1363" t="n">
        <v>21</v>
      </c>
      <c r="B1363" t="n">
        <v>145</v>
      </c>
      <c r="C1363" t="inlineStr">
        <is>
          <t xml:space="preserve">CONCLUIDO	</t>
        </is>
      </c>
      <c r="D1363" t="n">
        <v>11.2959</v>
      </c>
      <c r="E1363" t="n">
        <v>8.85</v>
      </c>
      <c r="F1363" t="n">
        <v>5.26</v>
      </c>
      <c r="G1363" t="n">
        <v>26.28</v>
      </c>
      <c r="H1363" t="n">
        <v>0.38</v>
      </c>
      <c r="I1363" t="n">
        <v>12</v>
      </c>
      <c r="J1363" t="n">
        <v>295.88</v>
      </c>
      <c r="K1363" t="n">
        <v>61.2</v>
      </c>
      <c r="L1363" t="n">
        <v>6.25</v>
      </c>
      <c r="M1363" t="n">
        <v>10</v>
      </c>
      <c r="N1363" t="n">
        <v>83.43000000000001</v>
      </c>
      <c r="O1363" t="n">
        <v>36726.12</v>
      </c>
      <c r="P1363" t="n">
        <v>91.67</v>
      </c>
      <c r="Q1363" t="n">
        <v>202.81</v>
      </c>
      <c r="R1363" t="n">
        <v>24.43</v>
      </c>
      <c r="S1363" t="n">
        <v>13.89</v>
      </c>
      <c r="T1363" t="n">
        <v>3552.95</v>
      </c>
      <c r="U1363" t="n">
        <v>0.57</v>
      </c>
      <c r="V1363" t="n">
        <v>0.74</v>
      </c>
      <c r="W1363" t="n">
        <v>0.66</v>
      </c>
      <c r="X1363" t="n">
        <v>0.22</v>
      </c>
      <c r="Y1363" t="n">
        <v>1</v>
      </c>
      <c r="Z1363" t="n">
        <v>10</v>
      </c>
    </row>
    <row r="1364">
      <c r="A1364" t="n">
        <v>22</v>
      </c>
      <c r="B1364" t="n">
        <v>145</v>
      </c>
      <c r="C1364" t="inlineStr">
        <is>
          <t xml:space="preserve">CONCLUIDO	</t>
        </is>
      </c>
      <c r="D1364" t="n">
        <v>11.2831</v>
      </c>
      <c r="E1364" t="n">
        <v>8.859999999999999</v>
      </c>
      <c r="F1364" t="n">
        <v>5.27</v>
      </c>
      <c r="G1364" t="n">
        <v>26.33</v>
      </c>
      <c r="H1364" t="n">
        <v>0.39</v>
      </c>
      <c r="I1364" t="n">
        <v>12</v>
      </c>
      <c r="J1364" t="n">
        <v>296.4</v>
      </c>
      <c r="K1364" t="n">
        <v>61.2</v>
      </c>
      <c r="L1364" t="n">
        <v>6.5</v>
      </c>
      <c r="M1364" t="n">
        <v>10</v>
      </c>
      <c r="N1364" t="n">
        <v>83.7</v>
      </c>
      <c r="O1364" t="n">
        <v>36790.13</v>
      </c>
      <c r="P1364" t="n">
        <v>91.67</v>
      </c>
      <c r="Q1364" t="n">
        <v>202.81</v>
      </c>
      <c r="R1364" t="n">
        <v>24.85</v>
      </c>
      <c r="S1364" t="n">
        <v>13.89</v>
      </c>
      <c r="T1364" t="n">
        <v>3763.55</v>
      </c>
      <c r="U1364" t="n">
        <v>0.5600000000000001</v>
      </c>
      <c r="V1364" t="n">
        <v>0.73</v>
      </c>
      <c r="W1364" t="n">
        <v>0.66</v>
      </c>
      <c r="X1364" t="n">
        <v>0.23</v>
      </c>
      <c r="Y1364" t="n">
        <v>1</v>
      </c>
      <c r="Z1364" t="n">
        <v>10</v>
      </c>
    </row>
    <row r="1365">
      <c r="A1365" t="n">
        <v>23</v>
      </c>
      <c r="B1365" t="n">
        <v>145</v>
      </c>
      <c r="C1365" t="inlineStr">
        <is>
          <t xml:space="preserve">CONCLUIDO	</t>
        </is>
      </c>
      <c r="D1365" t="n">
        <v>11.3935</v>
      </c>
      <c r="E1365" t="n">
        <v>8.779999999999999</v>
      </c>
      <c r="F1365" t="n">
        <v>5.24</v>
      </c>
      <c r="G1365" t="n">
        <v>28.55</v>
      </c>
      <c r="H1365" t="n">
        <v>0.4</v>
      </c>
      <c r="I1365" t="n">
        <v>11</v>
      </c>
      <c r="J1365" t="n">
        <v>296.92</v>
      </c>
      <c r="K1365" t="n">
        <v>61.2</v>
      </c>
      <c r="L1365" t="n">
        <v>6.75</v>
      </c>
      <c r="M1365" t="n">
        <v>9</v>
      </c>
      <c r="N1365" t="n">
        <v>83.97</v>
      </c>
      <c r="O1365" t="n">
        <v>36854.25</v>
      </c>
      <c r="P1365" t="n">
        <v>91.01000000000001</v>
      </c>
      <c r="Q1365" t="n">
        <v>202.83</v>
      </c>
      <c r="R1365" t="n">
        <v>23.78</v>
      </c>
      <c r="S1365" t="n">
        <v>13.89</v>
      </c>
      <c r="T1365" t="n">
        <v>3234.32</v>
      </c>
      <c r="U1365" t="n">
        <v>0.58</v>
      </c>
      <c r="V1365" t="n">
        <v>0.74</v>
      </c>
      <c r="W1365" t="n">
        <v>0.65</v>
      </c>
      <c r="X1365" t="n">
        <v>0.2</v>
      </c>
      <c r="Y1365" t="n">
        <v>1</v>
      </c>
      <c r="Z1365" t="n">
        <v>10</v>
      </c>
    </row>
    <row r="1366">
      <c r="A1366" t="n">
        <v>24</v>
      </c>
      <c r="B1366" t="n">
        <v>145</v>
      </c>
      <c r="C1366" t="inlineStr">
        <is>
          <t xml:space="preserve">CONCLUIDO	</t>
        </is>
      </c>
      <c r="D1366" t="n">
        <v>11.3848</v>
      </c>
      <c r="E1366" t="n">
        <v>8.779999999999999</v>
      </c>
      <c r="F1366" t="n">
        <v>5.24</v>
      </c>
      <c r="G1366" t="n">
        <v>28.59</v>
      </c>
      <c r="H1366" t="n">
        <v>0.42</v>
      </c>
      <c r="I1366" t="n">
        <v>11</v>
      </c>
      <c r="J1366" t="n">
        <v>297.44</v>
      </c>
      <c r="K1366" t="n">
        <v>61.2</v>
      </c>
      <c r="L1366" t="n">
        <v>7</v>
      </c>
      <c r="M1366" t="n">
        <v>9</v>
      </c>
      <c r="N1366" t="n">
        <v>84.23999999999999</v>
      </c>
      <c r="O1366" t="n">
        <v>36918.48</v>
      </c>
      <c r="P1366" t="n">
        <v>91.09999999999999</v>
      </c>
      <c r="Q1366" t="n">
        <v>202.84</v>
      </c>
      <c r="R1366" t="n">
        <v>24.14</v>
      </c>
      <c r="S1366" t="n">
        <v>13.89</v>
      </c>
      <c r="T1366" t="n">
        <v>3412.89</v>
      </c>
      <c r="U1366" t="n">
        <v>0.58</v>
      </c>
      <c r="V1366" t="n">
        <v>0.74</v>
      </c>
      <c r="W1366" t="n">
        <v>0.65</v>
      </c>
      <c r="X1366" t="n">
        <v>0.2</v>
      </c>
      <c r="Y1366" t="n">
        <v>1</v>
      </c>
      <c r="Z1366" t="n">
        <v>10</v>
      </c>
    </row>
    <row r="1367">
      <c r="A1367" t="n">
        <v>25</v>
      </c>
      <c r="B1367" t="n">
        <v>145</v>
      </c>
      <c r="C1367" t="inlineStr">
        <is>
          <t xml:space="preserve">CONCLUIDO	</t>
        </is>
      </c>
      <c r="D1367" t="n">
        <v>11.4767</v>
      </c>
      <c r="E1367" t="n">
        <v>8.710000000000001</v>
      </c>
      <c r="F1367" t="n">
        <v>5.23</v>
      </c>
      <c r="G1367" t="n">
        <v>31.35</v>
      </c>
      <c r="H1367" t="n">
        <v>0.43</v>
      </c>
      <c r="I1367" t="n">
        <v>10</v>
      </c>
      <c r="J1367" t="n">
        <v>297.96</v>
      </c>
      <c r="K1367" t="n">
        <v>61.2</v>
      </c>
      <c r="L1367" t="n">
        <v>7.25</v>
      </c>
      <c r="M1367" t="n">
        <v>8</v>
      </c>
      <c r="N1367" t="n">
        <v>84.51000000000001</v>
      </c>
      <c r="O1367" t="n">
        <v>36982.83</v>
      </c>
      <c r="P1367" t="n">
        <v>90.59</v>
      </c>
      <c r="Q1367" t="n">
        <v>202.83</v>
      </c>
      <c r="R1367" t="n">
        <v>23.29</v>
      </c>
      <c r="S1367" t="n">
        <v>13.89</v>
      </c>
      <c r="T1367" t="n">
        <v>2995.34</v>
      </c>
      <c r="U1367" t="n">
        <v>0.6</v>
      </c>
      <c r="V1367" t="n">
        <v>0.74</v>
      </c>
      <c r="W1367" t="n">
        <v>0.66</v>
      </c>
      <c r="X1367" t="n">
        <v>0.19</v>
      </c>
      <c r="Y1367" t="n">
        <v>1</v>
      </c>
      <c r="Z1367" t="n">
        <v>10</v>
      </c>
    </row>
    <row r="1368">
      <c r="A1368" t="n">
        <v>26</v>
      </c>
      <c r="B1368" t="n">
        <v>145</v>
      </c>
      <c r="C1368" t="inlineStr">
        <is>
          <t xml:space="preserve">CONCLUIDO	</t>
        </is>
      </c>
      <c r="D1368" t="n">
        <v>11.4939</v>
      </c>
      <c r="E1368" t="n">
        <v>8.699999999999999</v>
      </c>
      <c r="F1368" t="n">
        <v>5.21</v>
      </c>
      <c r="G1368" t="n">
        <v>31.27</v>
      </c>
      <c r="H1368" t="n">
        <v>0.45</v>
      </c>
      <c r="I1368" t="n">
        <v>10</v>
      </c>
      <c r="J1368" t="n">
        <v>298.48</v>
      </c>
      <c r="K1368" t="n">
        <v>61.2</v>
      </c>
      <c r="L1368" t="n">
        <v>7.5</v>
      </c>
      <c r="M1368" t="n">
        <v>8</v>
      </c>
      <c r="N1368" t="n">
        <v>84.79000000000001</v>
      </c>
      <c r="O1368" t="n">
        <v>37047.29</v>
      </c>
      <c r="P1368" t="n">
        <v>90.37</v>
      </c>
      <c r="Q1368" t="n">
        <v>202.81</v>
      </c>
      <c r="R1368" t="n">
        <v>23.11</v>
      </c>
      <c r="S1368" t="n">
        <v>13.89</v>
      </c>
      <c r="T1368" t="n">
        <v>2904.64</v>
      </c>
      <c r="U1368" t="n">
        <v>0.6</v>
      </c>
      <c r="V1368" t="n">
        <v>0.74</v>
      </c>
      <c r="W1368" t="n">
        <v>0.65</v>
      </c>
      <c r="X1368" t="n">
        <v>0.17</v>
      </c>
      <c r="Y1368" t="n">
        <v>1</v>
      </c>
      <c r="Z1368" t="n">
        <v>10</v>
      </c>
    </row>
    <row r="1369">
      <c r="A1369" t="n">
        <v>27</v>
      </c>
      <c r="B1369" t="n">
        <v>145</v>
      </c>
      <c r="C1369" t="inlineStr">
        <is>
          <t xml:space="preserve">CONCLUIDO	</t>
        </is>
      </c>
      <c r="D1369" t="n">
        <v>11.4917</v>
      </c>
      <c r="E1369" t="n">
        <v>8.699999999999999</v>
      </c>
      <c r="F1369" t="n">
        <v>5.21</v>
      </c>
      <c r="G1369" t="n">
        <v>31.28</v>
      </c>
      <c r="H1369" t="n">
        <v>0.46</v>
      </c>
      <c r="I1369" t="n">
        <v>10</v>
      </c>
      <c r="J1369" t="n">
        <v>299.01</v>
      </c>
      <c r="K1369" t="n">
        <v>61.2</v>
      </c>
      <c r="L1369" t="n">
        <v>7.75</v>
      </c>
      <c r="M1369" t="n">
        <v>8</v>
      </c>
      <c r="N1369" t="n">
        <v>85.06</v>
      </c>
      <c r="O1369" t="n">
        <v>37111.87</v>
      </c>
      <c r="P1369" t="n">
        <v>90.48</v>
      </c>
      <c r="Q1369" t="n">
        <v>202.81</v>
      </c>
      <c r="R1369" t="n">
        <v>23.1</v>
      </c>
      <c r="S1369" t="n">
        <v>13.89</v>
      </c>
      <c r="T1369" t="n">
        <v>2899.88</v>
      </c>
      <c r="U1369" t="n">
        <v>0.6</v>
      </c>
      <c r="V1369" t="n">
        <v>0.74</v>
      </c>
      <c r="W1369" t="n">
        <v>0.65</v>
      </c>
      <c r="X1369" t="n">
        <v>0.18</v>
      </c>
      <c r="Y1369" t="n">
        <v>1</v>
      </c>
      <c r="Z1369" t="n">
        <v>10</v>
      </c>
    </row>
    <row r="1370">
      <c r="A1370" t="n">
        <v>28</v>
      </c>
      <c r="B1370" t="n">
        <v>145</v>
      </c>
      <c r="C1370" t="inlineStr">
        <is>
          <t xml:space="preserve">CONCLUIDO	</t>
        </is>
      </c>
      <c r="D1370" t="n">
        <v>11.4829</v>
      </c>
      <c r="E1370" t="n">
        <v>8.710000000000001</v>
      </c>
      <c r="F1370" t="n">
        <v>5.22</v>
      </c>
      <c r="G1370" t="n">
        <v>31.32</v>
      </c>
      <c r="H1370" t="n">
        <v>0.48</v>
      </c>
      <c r="I1370" t="n">
        <v>10</v>
      </c>
      <c r="J1370" t="n">
        <v>299.53</v>
      </c>
      <c r="K1370" t="n">
        <v>61.2</v>
      </c>
      <c r="L1370" t="n">
        <v>8</v>
      </c>
      <c r="M1370" t="n">
        <v>8</v>
      </c>
      <c r="N1370" t="n">
        <v>85.33</v>
      </c>
      <c r="O1370" t="n">
        <v>37176.68</v>
      </c>
      <c r="P1370" t="n">
        <v>90.38</v>
      </c>
      <c r="Q1370" t="n">
        <v>202.83</v>
      </c>
      <c r="R1370" t="n">
        <v>23.3</v>
      </c>
      <c r="S1370" t="n">
        <v>13.89</v>
      </c>
      <c r="T1370" t="n">
        <v>3000.78</v>
      </c>
      <c r="U1370" t="n">
        <v>0.6</v>
      </c>
      <c r="V1370" t="n">
        <v>0.74</v>
      </c>
      <c r="W1370" t="n">
        <v>0.65</v>
      </c>
      <c r="X1370" t="n">
        <v>0.18</v>
      </c>
      <c r="Y1370" t="n">
        <v>1</v>
      </c>
      <c r="Z1370" t="n">
        <v>10</v>
      </c>
    </row>
    <row r="1371">
      <c r="A1371" t="n">
        <v>29</v>
      </c>
      <c r="B1371" t="n">
        <v>145</v>
      </c>
      <c r="C1371" t="inlineStr">
        <is>
          <t xml:space="preserve">CONCLUIDO	</t>
        </is>
      </c>
      <c r="D1371" t="n">
        <v>11.5793</v>
      </c>
      <c r="E1371" t="n">
        <v>8.640000000000001</v>
      </c>
      <c r="F1371" t="n">
        <v>5.2</v>
      </c>
      <c r="G1371" t="n">
        <v>34.68</v>
      </c>
      <c r="H1371" t="n">
        <v>0.49</v>
      </c>
      <c r="I1371" t="n">
        <v>9</v>
      </c>
      <c r="J1371" t="n">
        <v>300.06</v>
      </c>
      <c r="K1371" t="n">
        <v>61.2</v>
      </c>
      <c r="L1371" t="n">
        <v>8.25</v>
      </c>
      <c r="M1371" t="n">
        <v>7</v>
      </c>
      <c r="N1371" t="n">
        <v>85.61</v>
      </c>
      <c r="O1371" t="n">
        <v>37241.49</v>
      </c>
      <c r="P1371" t="n">
        <v>89.95999999999999</v>
      </c>
      <c r="Q1371" t="n">
        <v>202.82</v>
      </c>
      <c r="R1371" t="n">
        <v>22.71</v>
      </c>
      <c r="S1371" t="n">
        <v>13.89</v>
      </c>
      <c r="T1371" t="n">
        <v>2707.41</v>
      </c>
      <c r="U1371" t="n">
        <v>0.61</v>
      </c>
      <c r="V1371" t="n">
        <v>0.74</v>
      </c>
      <c r="W1371" t="n">
        <v>0.65</v>
      </c>
      <c r="X1371" t="n">
        <v>0.16</v>
      </c>
      <c r="Y1371" t="n">
        <v>1</v>
      </c>
      <c r="Z1371" t="n">
        <v>10</v>
      </c>
    </row>
    <row r="1372">
      <c r="A1372" t="n">
        <v>30</v>
      </c>
      <c r="B1372" t="n">
        <v>145</v>
      </c>
      <c r="C1372" t="inlineStr">
        <is>
          <t xml:space="preserve">CONCLUIDO	</t>
        </is>
      </c>
      <c r="D1372" t="n">
        <v>11.5849</v>
      </c>
      <c r="E1372" t="n">
        <v>8.630000000000001</v>
      </c>
      <c r="F1372" t="n">
        <v>5.2</v>
      </c>
      <c r="G1372" t="n">
        <v>34.65</v>
      </c>
      <c r="H1372" t="n">
        <v>0.5</v>
      </c>
      <c r="I1372" t="n">
        <v>9</v>
      </c>
      <c r="J1372" t="n">
        <v>300.59</v>
      </c>
      <c r="K1372" t="n">
        <v>61.2</v>
      </c>
      <c r="L1372" t="n">
        <v>8.5</v>
      </c>
      <c r="M1372" t="n">
        <v>7</v>
      </c>
      <c r="N1372" t="n">
        <v>85.89</v>
      </c>
      <c r="O1372" t="n">
        <v>37306.42</v>
      </c>
      <c r="P1372" t="n">
        <v>89.79000000000001</v>
      </c>
      <c r="Q1372" t="n">
        <v>202.83</v>
      </c>
      <c r="R1372" t="n">
        <v>22.58</v>
      </c>
      <c r="S1372" t="n">
        <v>13.89</v>
      </c>
      <c r="T1372" t="n">
        <v>2645.22</v>
      </c>
      <c r="U1372" t="n">
        <v>0.62</v>
      </c>
      <c r="V1372" t="n">
        <v>0.74</v>
      </c>
      <c r="W1372" t="n">
        <v>0.65</v>
      </c>
      <c r="X1372" t="n">
        <v>0.16</v>
      </c>
      <c r="Y1372" t="n">
        <v>1</v>
      </c>
      <c r="Z1372" t="n">
        <v>10</v>
      </c>
    </row>
    <row r="1373">
      <c r="A1373" t="n">
        <v>31</v>
      </c>
      <c r="B1373" t="n">
        <v>145</v>
      </c>
      <c r="C1373" t="inlineStr">
        <is>
          <t xml:space="preserve">CONCLUIDO	</t>
        </is>
      </c>
      <c r="D1373" t="n">
        <v>11.5774</v>
      </c>
      <c r="E1373" t="n">
        <v>8.640000000000001</v>
      </c>
      <c r="F1373" t="n">
        <v>5.2</v>
      </c>
      <c r="G1373" t="n">
        <v>34.69</v>
      </c>
      <c r="H1373" t="n">
        <v>0.52</v>
      </c>
      <c r="I1373" t="n">
        <v>9</v>
      </c>
      <c r="J1373" t="n">
        <v>301.11</v>
      </c>
      <c r="K1373" t="n">
        <v>61.2</v>
      </c>
      <c r="L1373" t="n">
        <v>8.75</v>
      </c>
      <c r="M1373" t="n">
        <v>7</v>
      </c>
      <c r="N1373" t="n">
        <v>86.16</v>
      </c>
      <c r="O1373" t="n">
        <v>37371.47</v>
      </c>
      <c r="P1373" t="n">
        <v>89.79000000000001</v>
      </c>
      <c r="Q1373" t="n">
        <v>202.81</v>
      </c>
      <c r="R1373" t="n">
        <v>22.65</v>
      </c>
      <c r="S1373" t="n">
        <v>13.89</v>
      </c>
      <c r="T1373" t="n">
        <v>2677.71</v>
      </c>
      <c r="U1373" t="n">
        <v>0.61</v>
      </c>
      <c r="V1373" t="n">
        <v>0.74</v>
      </c>
      <c r="W1373" t="n">
        <v>0.66</v>
      </c>
      <c r="X1373" t="n">
        <v>0.17</v>
      </c>
      <c r="Y1373" t="n">
        <v>1</v>
      </c>
      <c r="Z1373" t="n">
        <v>10</v>
      </c>
    </row>
    <row r="1374">
      <c r="A1374" t="n">
        <v>32</v>
      </c>
      <c r="B1374" t="n">
        <v>145</v>
      </c>
      <c r="C1374" t="inlineStr">
        <is>
          <t xml:space="preserve">CONCLUIDO	</t>
        </is>
      </c>
      <c r="D1374" t="n">
        <v>11.5793</v>
      </c>
      <c r="E1374" t="n">
        <v>8.640000000000001</v>
      </c>
      <c r="F1374" t="n">
        <v>5.2</v>
      </c>
      <c r="G1374" t="n">
        <v>34.68</v>
      </c>
      <c r="H1374" t="n">
        <v>0.53</v>
      </c>
      <c r="I1374" t="n">
        <v>9</v>
      </c>
      <c r="J1374" t="n">
        <v>301.64</v>
      </c>
      <c r="K1374" t="n">
        <v>61.2</v>
      </c>
      <c r="L1374" t="n">
        <v>9</v>
      </c>
      <c r="M1374" t="n">
        <v>7</v>
      </c>
      <c r="N1374" t="n">
        <v>86.44</v>
      </c>
      <c r="O1374" t="n">
        <v>37436.63</v>
      </c>
      <c r="P1374" t="n">
        <v>89.68000000000001</v>
      </c>
      <c r="Q1374" t="n">
        <v>202.82</v>
      </c>
      <c r="R1374" t="n">
        <v>22.72</v>
      </c>
      <c r="S1374" t="n">
        <v>13.89</v>
      </c>
      <c r="T1374" t="n">
        <v>2713.58</v>
      </c>
      <c r="U1374" t="n">
        <v>0.61</v>
      </c>
      <c r="V1374" t="n">
        <v>0.74</v>
      </c>
      <c r="W1374" t="n">
        <v>0.65</v>
      </c>
      <c r="X1374" t="n">
        <v>0.16</v>
      </c>
      <c r="Y1374" t="n">
        <v>1</v>
      </c>
      <c r="Z1374" t="n">
        <v>10</v>
      </c>
    </row>
    <row r="1375">
      <c r="A1375" t="n">
        <v>33</v>
      </c>
      <c r="B1375" t="n">
        <v>145</v>
      </c>
      <c r="C1375" t="inlineStr">
        <is>
          <t xml:space="preserve">CONCLUIDO	</t>
        </is>
      </c>
      <c r="D1375" t="n">
        <v>11.675</v>
      </c>
      <c r="E1375" t="n">
        <v>8.57</v>
      </c>
      <c r="F1375" t="n">
        <v>5.18</v>
      </c>
      <c r="G1375" t="n">
        <v>38.89</v>
      </c>
      <c r="H1375" t="n">
        <v>0.55</v>
      </c>
      <c r="I1375" t="n">
        <v>8</v>
      </c>
      <c r="J1375" t="n">
        <v>302.17</v>
      </c>
      <c r="K1375" t="n">
        <v>61.2</v>
      </c>
      <c r="L1375" t="n">
        <v>9.25</v>
      </c>
      <c r="M1375" t="n">
        <v>6</v>
      </c>
      <c r="N1375" t="n">
        <v>86.72</v>
      </c>
      <c r="O1375" t="n">
        <v>37501.91</v>
      </c>
      <c r="P1375" t="n">
        <v>89.34</v>
      </c>
      <c r="Q1375" t="n">
        <v>202.81</v>
      </c>
      <c r="R1375" t="n">
        <v>22.26</v>
      </c>
      <c r="S1375" t="n">
        <v>13.89</v>
      </c>
      <c r="T1375" t="n">
        <v>2490.63</v>
      </c>
      <c r="U1375" t="n">
        <v>0.62</v>
      </c>
      <c r="V1375" t="n">
        <v>0.75</v>
      </c>
      <c r="W1375" t="n">
        <v>0.65</v>
      </c>
      <c r="X1375" t="n">
        <v>0.15</v>
      </c>
      <c r="Y1375" t="n">
        <v>1</v>
      </c>
      <c r="Z1375" t="n">
        <v>10</v>
      </c>
    </row>
    <row r="1376">
      <c r="A1376" t="n">
        <v>34</v>
      </c>
      <c r="B1376" t="n">
        <v>145</v>
      </c>
      <c r="C1376" t="inlineStr">
        <is>
          <t xml:space="preserve">CONCLUIDO	</t>
        </is>
      </c>
      <c r="D1376" t="n">
        <v>11.6762</v>
      </c>
      <c r="E1376" t="n">
        <v>8.56</v>
      </c>
      <c r="F1376" t="n">
        <v>5.18</v>
      </c>
      <c r="G1376" t="n">
        <v>38.88</v>
      </c>
      <c r="H1376" t="n">
        <v>0.5600000000000001</v>
      </c>
      <c r="I1376" t="n">
        <v>8</v>
      </c>
      <c r="J1376" t="n">
        <v>302.7</v>
      </c>
      <c r="K1376" t="n">
        <v>61.2</v>
      </c>
      <c r="L1376" t="n">
        <v>9.5</v>
      </c>
      <c r="M1376" t="n">
        <v>6</v>
      </c>
      <c r="N1376" t="n">
        <v>87</v>
      </c>
      <c r="O1376" t="n">
        <v>37567.32</v>
      </c>
      <c r="P1376" t="n">
        <v>89.38</v>
      </c>
      <c r="Q1376" t="n">
        <v>202.82</v>
      </c>
      <c r="R1376" t="n">
        <v>22.15</v>
      </c>
      <c r="S1376" t="n">
        <v>13.89</v>
      </c>
      <c r="T1376" t="n">
        <v>2436.87</v>
      </c>
      <c r="U1376" t="n">
        <v>0.63</v>
      </c>
      <c r="V1376" t="n">
        <v>0.75</v>
      </c>
      <c r="W1376" t="n">
        <v>0.65</v>
      </c>
      <c r="X1376" t="n">
        <v>0.15</v>
      </c>
      <c r="Y1376" t="n">
        <v>1</v>
      </c>
      <c r="Z1376" t="n">
        <v>10</v>
      </c>
    </row>
    <row r="1377">
      <c r="A1377" t="n">
        <v>35</v>
      </c>
      <c r="B1377" t="n">
        <v>145</v>
      </c>
      <c r="C1377" t="inlineStr">
        <is>
          <t xml:space="preserve">CONCLUIDO	</t>
        </is>
      </c>
      <c r="D1377" t="n">
        <v>11.6758</v>
      </c>
      <c r="E1377" t="n">
        <v>8.56</v>
      </c>
      <c r="F1377" t="n">
        <v>5.18</v>
      </c>
      <c r="G1377" t="n">
        <v>38.88</v>
      </c>
      <c r="H1377" t="n">
        <v>0.57</v>
      </c>
      <c r="I1377" t="n">
        <v>8</v>
      </c>
      <c r="J1377" t="n">
        <v>303.23</v>
      </c>
      <c r="K1377" t="n">
        <v>61.2</v>
      </c>
      <c r="L1377" t="n">
        <v>9.75</v>
      </c>
      <c r="M1377" t="n">
        <v>6</v>
      </c>
      <c r="N1377" t="n">
        <v>87.28</v>
      </c>
      <c r="O1377" t="n">
        <v>37632.84</v>
      </c>
      <c r="P1377" t="n">
        <v>89.31999999999999</v>
      </c>
      <c r="Q1377" t="n">
        <v>202.83</v>
      </c>
      <c r="R1377" t="n">
        <v>22.01</v>
      </c>
      <c r="S1377" t="n">
        <v>13.89</v>
      </c>
      <c r="T1377" t="n">
        <v>2365.02</v>
      </c>
      <c r="U1377" t="n">
        <v>0.63</v>
      </c>
      <c r="V1377" t="n">
        <v>0.75</v>
      </c>
      <c r="W1377" t="n">
        <v>0.65</v>
      </c>
      <c r="X1377" t="n">
        <v>0.15</v>
      </c>
      <c r="Y1377" t="n">
        <v>1</v>
      </c>
      <c r="Z1377" t="n">
        <v>10</v>
      </c>
    </row>
    <row r="1378">
      <c r="A1378" t="n">
        <v>36</v>
      </c>
      <c r="B1378" t="n">
        <v>145</v>
      </c>
      <c r="C1378" t="inlineStr">
        <is>
          <t xml:space="preserve">CONCLUIDO	</t>
        </is>
      </c>
      <c r="D1378" t="n">
        <v>11.6811</v>
      </c>
      <c r="E1378" t="n">
        <v>8.56</v>
      </c>
      <c r="F1378" t="n">
        <v>5.18</v>
      </c>
      <c r="G1378" t="n">
        <v>38.85</v>
      </c>
      <c r="H1378" t="n">
        <v>0.59</v>
      </c>
      <c r="I1378" t="n">
        <v>8</v>
      </c>
      <c r="J1378" t="n">
        <v>303.76</v>
      </c>
      <c r="K1378" t="n">
        <v>61.2</v>
      </c>
      <c r="L1378" t="n">
        <v>10</v>
      </c>
      <c r="M1378" t="n">
        <v>6</v>
      </c>
      <c r="N1378" t="n">
        <v>87.56999999999999</v>
      </c>
      <c r="O1378" t="n">
        <v>37698.48</v>
      </c>
      <c r="P1378" t="n">
        <v>89.03</v>
      </c>
      <c r="Q1378" t="n">
        <v>202.82</v>
      </c>
      <c r="R1378" t="n">
        <v>22.02</v>
      </c>
      <c r="S1378" t="n">
        <v>13.89</v>
      </c>
      <c r="T1378" t="n">
        <v>2369.88</v>
      </c>
      <c r="U1378" t="n">
        <v>0.63</v>
      </c>
      <c r="V1378" t="n">
        <v>0.75</v>
      </c>
      <c r="W1378" t="n">
        <v>0.65</v>
      </c>
      <c r="X1378" t="n">
        <v>0.14</v>
      </c>
      <c r="Y1378" t="n">
        <v>1</v>
      </c>
      <c r="Z1378" t="n">
        <v>10</v>
      </c>
    </row>
    <row r="1379">
      <c r="A1379" t="n">
        <v>37</v>
      </c>
      <c r="B1379" t="n">
        <v>145</v>
      </c>
      <c r="C1379" t="inlineStr">
        <is>
          <t xml:space="preserve">CONCLUIDO	</t>
        </is>
      </c>
      <c r="D1379" t="n">
        <v>11.6925</v>
      </c>
      <c r="E1379" t="n">
        <v>8.550000000000001</v>
      </c>
      <c r="F1379" t="n">
        <v>5.17</v>
      </c>
      <c r="G1379" t="n">
        <v>38.79</v>
      </c>
      <c r="H1379" t="n">
        <v>0.6</v>
      </c>
      <c r="I1379" t="n">
        <v>8</v>
      </c>
      <c r="J1379" t="n">
        <v>304.3</v>
      </c>
      <c r="K1379" t="n">
        <v>61.2</v>
      </c>
      <c r="L1379" t="n">
        <v>10.25</v>
      </c>
      <c r="M1379" t="n">
        <v>6</v>
      </c>
      <c r="N1379" t="n">
        <v>87.84999999999999</v>
      </c>
      <c r="O1379" t="n">
        <v>37764.25</v>
      </c>
      <c r="P1379" t="n">
        <v>88.78</v>
      </c>
      <c r="Q1379" t="n">
        <v>202.81</v>
      </c>
      <c r="R1379" t="n">
        <v>21.85</v>
      </c>
      <c r="S1379" t="n">
        <v>13.89</v>
      </c>
      <c r="T1379" t="n">
        <v>2284.09</v>
      </c>
      <c r="U1379" t="n">
        <v>0.64</v>
      </c>
      <c r="V1379" t="n">
        <v>0.75</v>
      </c>
      <c r="W1379" t="n">
        <v>0.65</v>
      </c>
      <c r="X1379" t="n">
        <v>0.13</v>
      </c>
      <c r="Y1379" t="n">
        <v>1</v>
      </c>
      <c r="Z1379" t="n">
        <v>10</v>
      </c>
    </row>
    <row r="1380">
      <c r="A1380" t="n">
        <v>38</v>
      </c>
      <c r="B1380" t="n">
        <v>145</v>
      </c>
      <c r="C1380" t="inlineStr">
        <is>
          <t xml:space="preserve">CONCLUIDO	</t>
        </is>
      </c>
      <c r="D1380" t="n">
        <v>11.6853</v>
      </c>
      <c r="E1380" t="n">
        <v>8.56</v>
      </c>
      <c r="F1380" t="n">
        <v>5.18</v>
      </c>
      <c r="G1380" t="n">
        <v>38.83</v>
      </c>
      <c r="H1380" t="n">
        <v>0.61</v>
      </c>
      <c r="I1380" t="n">
        <v>8</v>
      </c>
      <c r="J1380" t="n">
        <v>304.83</v>
      </c>
      <c r="K1380" t="n">
        <v>61.2</v>
      </c>
      <c r="L1380" t="n">
        <v>10.5</v>
      </c>
      <c r="M1380" t="n">
        <v>6</v>
      </c>
      <c r="N1380" t="n">
        <v>88.13</v>
      </c>
      <c r="O1380" t="n">
        <v>37830.13</v>
      </c>
      <c r="P1380" t="n">
        <v>88.77</v>
      </c>
      <c r="Q1380" t="n">
        <v>202.85</v>
      </c>
      <c r="R1380" t="n">
        <v>21.94</v>
      </c>
      <c r="S1380" t="n">
        <v>13.89</v>
      </c>
      <c r="T1380" t="n">
        <v>2327.52</v>
      </c>
      <c r="U1380" t="n">
        <v>0.63</v>
      </c>
      <c r="V1380" t="n">
        <v>0.75</v>
      </c>
      <c r="W1380" t="n">
        <v>0.65</v>
      </c>
      <c r="X1380" t="n">
        <v>0.14</v>
      </c>
      <c r="Y1380" t="n">
        <v>1</v>
      </c>
      <c r="Z1380" t="n">
        <v>10</v>
      </c>
    </row>
    <row r="1381">
      <c r="A1381" t="n">
        <v>39</v>
      </c>
      <c r="B1381" t="n">
        <v>145</v>
      </c>
      <c r="C1381" t="inlineStr">
        <is>
          <t xml:space="preserve">CONCLUIDO	</t>
        </is>
      </c>
      <c r="D1381" t="n">
        <v>11.7816</v>
      </c>
      <c r="E1381" t="n">
        <v>8.49</v>
      </c>
      <c r="F1381" t="n">
        <v>5.16</v>
      </c>
      <c r="G1381" t="n">
        <v>44.24</v>
      </c>
      <c r="H1381" t="n">
        <v>0.63</v>
      </c>
      <c r="I1381" t="n">
        <v>7</v>
      </c>
      <c r="J1381" t="n">
        <v>305.37</v>
      </c>
      <c r="K1381" t="n">
        <v>61.2</v>
      </c>
      <c r="L1381" t="n">
        <v>10.75</v>
      </c>
      <c r="M1381" t="n">
        <v>5</v>
      </c>
      <c r="N1381" t="n">
        <v>88.42</v>
      </c>
      <c r="O1381" t="n">
        <v>37896.14</v>
      </c>
      <c r="P1381" t="n">
        <v>88.41</v>
      </c>
      <c r="Q1381" t="n">
        <v>202.81</v>
      </c>
      <c r="R1381" t="n">
        <v>21.51</v>
      </c>
      <c r="S1381" t="n">
        <v>13.89</v>
      </c>
      <c r="T1381" t="n">
        <v>2121.25</v>
      </c>
      <c r="U1381" t="n">
        <v>0.65</v>
      </c>
      <c r="V1381" t="n">
        <v>0.75</v>
      </c>
      <c r="W1381" t="n">
        <v>0.65</v>
      </c>
      <c r="X1381" t="n">
        <v>0.12</v>
      </c>
      <c r="Y1381" t="n">
        <v>1</v>
      </c>
      <c r="Z1381" t="n">
        <v>10</v>
      </c>
    </row>
    <row r="1382">
      <c r="A1382" t="n">
        <v>40</v>
      </c>
      <c r="B1382" t="n">
        <v>145</v>
      </c>
      <c r="C1382" t="inlineStr">
        <is>
          <t xml:space="preserve">CONCLUIDO	</t>
        </is>
      </c>
      <c r="D1382" t="n">
        <v>11.7925</v>
      </c>
      <c r="E1382" t="n">
        <v>8.48</v>
      </c>
      <c r="F1382" t="n">
        <v>5.15</v>
      </c>
      <c r="G1382" t="n">
        <v>44.17</v>
      </c>
      <c r="H1382" t="n">
        <v>0.64</v>
      </c>
      <c r="I1382" t="n">
        <v>7</v>
      </c>
      <c r="J1382" t="n">
        <v>305.9</v>
      </c>
      <c r="K1382" t="n">
        <v>61.2</v>
      </c>
      <c r="L1382" t="n">
        <v>11</v>
      </c>
      <c r="M1382" t="n">
        <v>5</v>
      </c>
      <c r="N1382" t="n">
        <v>88.7</v>
      </c>
      <c r="O1382" t="n">
        <v>37962.28</v>
      </c>
      <c r="P1382" t="n">
        <v>88.37</v>
      </c>
      <c r="Q1382" t="n">
        <v>202.81</v>
      </c>
      <c r="R1382" t="n">
        <v>21.31</v>
      </c>
      <c r="S1382" t="n">
        <v>13.89</v>
      </c>
      <c r="T1382" t="n">
        <v>2018.17</v>
      </c>
      <c r="U1382" t="n">
        <v>0.65</v>
      </c>
      <c r="V1382" t="n">
        <v>0.75</v>
      </c>
      <c r="W1382" t="n">
        <v>0.65</v>
      </c>
      <c r="X1382" t="n">
        <v>0.12</v>
      </c>
      <c r="Y1382" t="n">
        <v>1</v>
      </c>
      <c r="Z1382" t="n">
        <v>10</v>
      </c>
    </row>
    <row r="1383">
      <c r="A1383" t="n">
        <v>41</v>
      </c>
      <c r="B1383" t="n">
        <v>145</v>
      </c>
      <c r="C1383" t="inlineStr">
        <is>
          <t xml:space="preserve">CONCLUIDO	</t>
        </is>
      </c>
      <c r="D1383" t="n">
        <v>11.7905</v>
      </c>
      <c r="E1383" t="n">
        <v>8.48</v>
      </c>
      <c r="F1383" t="n">
        <v>5.16</v>
      </c>
      <c r="G1383" t="n">
        <v>44.19</v>
      </c>
      <c r="H1383" t="n">
        <v>0.65</v>
      </c>
      <c r="I1383" t="n">
        <v>7</v>
      </c>
      <c r="J1383" t="n">
        <v>306.44</v>
      </c>
      <c r="K1383" t="n">
        <v>61.2</v>
      </c>
      <c r="L1383" t="n">
        <v>11.25</v>
      </c>
      <c r="M1383" t="n">
        <v>5</v>
      </c>
      <c r="N1383" t="n">
        <v>88.98999999999999</v>
      </c>
      <c r="O1383" t="n">
        <v>38028.53</v>
      </c>
      <c r="P1383" t="n">
        <v>88.48</v>
      </c>
      <c r="Q1383" t="n">
        <v>202.81</v>
      </c>
      <c r="R1383" t="n">
        <v>21.23</v>
      </c>
      <c r="S1383" t="n">
        <v>13.89</v>
      </c>
      <c r="T1383" t="n">
        <v>1979.06</v>
      </c>
      <c r="U1383" t="n">
        <v>0.65</v>
      </c>
      <c r="V1383" t="n">
        <v>0.75</v>
      </c>
      <c r="W1383" t="n">
        <v>0.65</v>
      </c>
      <c r="X1383" t="n">
        <v>0.12</v>
      </c>
      <c r="Y1383" t="n">
        <v>1</v>
      </c>
      <c r="Z1383" t="n">
        <v>10</v>
      </c>
    </row>
    <row r="1384">
      <c r="A1384" t="n">
        <v>42</v>
      </c>
      <c r="B1384" t="n">
        <v>145</v>
      </c>
      <c r="C1384" t="inlineStr">
        <is>
          <t xml:space="preserve">CONCLUIDO	</t>
        </is>
      </c>
      <c r="D1384" t="n">
        <v>11.7874</v>
      </c>
      <c r="E1384" t="n">
        <v>8.48</v>
      </c>
      <c r="F1384" t="n">
        <v>5.16</v>
      </c>
      <c r="G1384" t="n">
        <v>44.2</v>
      </c>
      <c r="H1384" t="n">
        <v>0.67</v>
      </c>
      <c r="I1384" t="n">
        <v>7</v>
      </c>
      <c r="J1384" t="n">
        <v>306.98</v>
      </c>
      <c r="K1384" t="n">
        <v>61.2</v>
      </c>
      <c r="L1384" t="n">
        <v>11.5</v>
      </c>
      <c r="M1384" t="n">
        <v>5</v>
      </c>
      <c r="N1384" t="n">
        <v>89.28</v>
      </c>
      <c r="O1384" t="n">
        <v>38094.91</v>
      </c>
      <c r="P1384" t="n">
        <v>88.58</v>
      </c>
      <c r="Q1384" t="n">
        <v>202.81</v>
      </c>
      <c r="R1384" t="n">
        <v>21.38</v>
      </c>
      <c r="S1384" t="n">
        <v>13.89</v>
      </c>
      <c r="T1384" t="n">
        <v>2052.69</v>
      </c>
      <c r="U1384" t="n">
        <v>0.65</v>
      </c>
      <c r="V1384" t="n">
        <v>0.75</v>
      </c>
      <c r="W1384" t="n">
        <v>0.65</v>
      </c>
      <c r="X1384" t="n">
        <v>0.12</v>
      </c>
      <c r="Y1384" t="n">
        <v>1</v>
      </c>
      <c r="Z1384" t="n">
        <v>10</v>
      </c>
    </row>
    <row r="1385">
      <c r="A1385" t="n">
        <v>43</v>
      </c>
      <c r="B1385" t="n">
        <v>145</v>
      </c>
      <c r="C1385" t="inlineStr">
        <is>
          <t xml:space="preserve">CONCLUIDO	</t>
        </is>
      </c>
      <c r="D1385" t="n">
        <v>11.7743</v>
      </c>
      <c r="E1385" t="n">
        <v>8.49</v>
      </c>
      <c r="F1385" t="n">
        <v>5.17</v>
      </c>
      <c r="G1385" t="n">
        <v>44.29</v>
      </c>
      <c r="H1385" t="n">
        <v>0.68</v>
      </c>
      <c r="I1385" t="n">
        <v>7</v>
      </c>
      <c r="J1385" t="n">
        <v>307.52</v>
      </c>
      <c r="K1385" t="n">
        <v>61.2</v>
      </c>
      <c r="L1385" t="n">
        <v>11.75</v>
      </c>
      <c r="M1385" t="n">
        <v>5</v>
      </c>
      <c r="N1385" t="n">
        <v>89.56999999999999</v>
      </c>
      <c r="O1385" t="n">
        <v>38161.42</v>
      </c>
      <c r="P1385" t="n">
        <v>88.64</v>
      </c>
      <c r="Q1385" t="n">
        <v>202.83</v>
      </c>
      <c r="R1385" t="n">
        <v>21.66</v>
      </c>
      <c r="S1385" t="n">
        <v>13.89</v>
      </c>
      <c r="T1385" t="n">
        <v>2193.62</v>
      </c>
      <c r="U1385" t="n">
        <v>0.64</v>
      </c>
      <c r="V1385" t="n">
        <v>0.75</v>
      </c>
      <c r="W1385" t="n">
        <v>0.65</v>
      </c>
      <c r="X1385" t="n">
        <v>0.13</v>
      </c>
      <c r="Y1385" t="n">
        <v>1</v>
      </c>
      <c r="Z1385" t="n">
        <v>10</v>
      </c>
    </row>
    <row r="1386">
      <c r="A1386" t="n">
        <v>44</v>
      </c>
      <c r="B1386" t="n">
        <v>145</v>
      </c>
      <c r="C1386" t="inlineStr">
        <is>
          <t xml:space="preserve">CONCLUIDO	</t>
        </is>
      </c>
      <c r="D1386" t="n">
        <v>11.7921</v>
      </c>
      <c r="E1386" t="n">
        <v>8.48</v>
      </c>
      <c r="F1386" t="n">
        <v>5.15</v>
      </c>
      <c r="G1386" t="n">
        <v>44.18</v>
      </c>
      <c r="H1386" t="n">
        <v>0.6899999999999999</v>
      </c>
      <c r="I1386" t="n">
        <v>7</v>
      </c>
      <c r="J1386" t="n">
        <v>308.06</v>
      </c>
      <c r="K1386" t="n">
        <v>61.2</v>
      </c>
      <c r="L1386" t="n">
        <v>12</v>
      </c>
      <c r="M1386" t="n">
        <v>5</v>
      </c>
      <c r="N1386" t="n">
        <v>89.86</v>
      </c>
      <c r="O1386" t="n">
        <v>38228.06</v>
      </c>
      <c r="P1386" t="n">
        <v>88.17</v>
      </c>
      <c r="Q1386" t="n">
        <v>202.81</v>
      </c>
      <c r="R1386" t="n">
        <v>21.24</v>
      </c>
      <c r="S1386" t="n">
        <v>13.89</v>
      </c>
      <c r="T1386" t="n">
        <v>1984.1</v>
      </c>
      <c r="U1386" t="n">
        <v>0.65</v>
      </c>
      <c r="V1386" t="n">
        <v>0.75</v>
      </c>
      <c r="W1386" t="n">
        <v>0.65</v>
      </c>
      <c r="X1386" t="n">
        <v>0.12</v>
      </c>
      <c r="Y1386" t="n">
        <v>1</v>
      </c>
      <c r="Z1386" t="n">
        <v>10</v>
      </c>
    </row>
    <row r="1387">
      <c r="A1387" t="n">
        <v>45</v>
      </c>
      <c r="B1387" t="n">
        <v>145</v>
      </c>
      <c r="C1387" t="inlineStr">
        <is>
          <t xml:space="preserve">CONCLUIDO	</t>
        </is>
      </c>
      <c r="D1387" t="n">
        <v>11.7736</v>
      </c>
      <c r="E1387" t="n">
        <v>8.49</v>
      </c>
      <c r="F1387" t="n">
        <v>5.17</v>
      </c>
      <c r="G1387" t="n">
        <v>44.29</v>
      </c>
      <c r="H1387" t="n">
        <v>0.71</v>
      </c>
      <c r="I1387" t="n">
        <v>7</v>
      </c>
      <c r="J1387" t="n">
        <v>308.6</v>
      </c>
      <c r="K1387" t="n">
        <v>61.2</v>
      </c>
      <c r="L1387" t="n">
        <v>12.25</v>
      </c>
      <c r="M1387" t="n">
        <v>5</v>
      </c>
      <c r="N1387" t="n">
        <v>90.15000000000001</v>
      </c>
      <c r="O1387" t="n">
        <v>38294.82</v>
      </c>
      <c r="P1387" t="n">
        <v>88.25</v>
      </c>
      <c r="Q1387" t="n">
        <v>202.82</v>
      </c>
      <c r="R1387" t="n">
        <v>21.69</v>
      </c>
      <c r="S1387" t="n">
        <v>13.89</v>
      </c>
      <c r="T1387" t="n">
        <v>2207.63</v>
      </c>
      <c r="U1387" t="n">
        <v>0.64</v>
      </c>
      <c r="V1387" t="n">
        <v>0.75</v>
      </c>
      <c r="W1387" t="n">
        <v>0.65</v>
      </c>
      <c r="X1387" t="n">
        <v>0.13</v>
      </c>
      <c r="Y1387" t="n">
        <v>1</v>
      </c>
      <c r="Z1387" t="n">
        <v>10</v>
      </c>
    </row>
    <row r="1388">
      <c r="A1388" t="n">
        <v>46</v>
      </c>
      <c r="B1388" t="n">
        <v>145</v>
      </c>
      <c r="C1388" t="inlineStr">
        <is>
          <t xml:space="preserve">CONCLUIDO	</t>
        </is>
      </c>
      <c r="D1388" t="n">
        <v>11.7709</v>
      </c>
      <c r="E1388" t="n">
        <v>8.5</v>
      </c>
      <c r="F1388" t="n">
        <v>5.17</v>
      </c>
      <c r="G1388" t="n">
        <v>44.31</v>
      </c>
      <c r="H1388" t="n">
        <v>0.72</v>
      </c>
      <c r="I1388" t="n">
        <v>7</v>
      </c>
      <c r="J1388" t="n">
        <v>309.14</v>
      </c>
      <c r="K1388" t="n">
        <v>61.2</v>
      </c>
      <c r="L1388" t="n">
        <v>12.5</v>
      </c>
      <c r="M1388" t="n">
        <v>5</v>
      </c>
      <c r="N1388" t="n">
        <v>90.44</v>
      </c>
      <c r="O1388" t="n">
        <v>38361.7</v>
      </c>
      <c r="P1388" t="n">
        <v>88.11</v>
      </c>
      <c r="Q1388" t="n">
        <v>202.82</v>
      </c>
      <c r="R1388" t="n">
        <v>21.71</v>
      </c>
      <c r="S1388" t="n">
        <v>13.89</v>
      </c>
      <c r="T1388" t="n">
        <v>2221.78</v>
      </c>
      <c r="U1388" t="n">
        <v>0.64</v>
      </c>
      <c r="V1388" t="n">
        <v>0.75</v>
      </c>
      <c r="W1388" t="n">
        <v>0.65</v>
      </c>
      <c r="X1388" t="n">
        <v>0.13</v>
      </c>
      <c r="Y1388" t="n">
        <v>1</v>
      </c>
      <c r="Z1388" t="n">
        <v>10</v>
      </c>
    </row>
    <row r="1389">
      <c r="A1389" t="n">
        <v>47</v>
      </c>
      <c r="B1389" t="n">
        <v>145</v>
      </c>
      <c r="C1389" t="inlineStr">
        <is>
          <t xml:space="preserve">CONCLUIDO	</t>
        </is>
      </c>
      <c r="D1389" t="n">
        <v>11.8953</v>
      </c>
      <c r="E1389" t="n">
        <v>8.41</v>
      </c>
      <c r="F1389" t="n">
        <v>5.13</v>
      </c>
      <c r="G1389" t="n">
        <v>51.34</v>
      </c>
      <c r="H1389" t="n">
        <v>0.73</v>
      </c>
      <c r="I1389" t="n">
        <v>6</v>
      </c>
      <c r="J1389" t="n">
        <v>309.68</v>
      </c>
      <c r="K1389" t="n">
        <v>61.2</v>
      </c>
      <c r="L1389" t="n">
        <v>12.75</v>
      </c>
      <c r="M1389" t="n">
        <v>4</v>
      </c>
      <c r="N1389" t="n">
        <v>90.73999999999999</v>
      </c>
      <c r="O1389" t="n">
        <v>38428.72</v>
      </c>
      <c r="P1389" t="n">
        <v>87.45</v>
      </c>
      <c r="Q1389" t="n">
        <v>202.81</v>
      </c>
      <c r="R1389" t="n">
        <v>20.66</v>
      </c>
      <c r="S1389" t="n">
        <v>13.89</v>
      </c>
      <c r="T1389" t="n">
        <v>1699.46</v>
      </c>
      <c r="U1389" t="n">
        <v>0.67</v>
      </c>
      <c r="V1389" t="n">
        <v>0.75</v>
      </c>
      <c r="W1389" t="n">
        <v>0.65</v>
      </c>
      <c r="X1389" t="n">
        <v>0.1</v>
      </c>
      <c r="Y1389" t="n">
        <v>1</v>
      </c>
      <c r="Z1389" t="n">
        <v>10</v>
      </c>
    </row>
    <row r="1390">
      <c r="A1390" t="n">
        <v>48</v>
      </c>
      <c r="B1390" t="n">
        <v>145</v>
      </c>
      <c r="C1390" t="inlineStr">
        <is>
          <t xml:space="preserve">CONCLUIDO	</t>
        </is>
      </c>
      <c r="D1390" t="n">
        <v>11.8879</v>
      </c>
      <c r="E1390" t="n">
        <v>8.41</v>
      </c>
      <c r="F1390" t="n">
        <v>5.14</v>
      </c>
      <c r="G1390" t="n">
        <v>51.39</v>
      </c>
      <c r="H1390" t="n">
        <v>0.75</v>
      </c>
      <c r="I1390" t="n">
        <v>6</v>
      </c>
      <c r="J1390" t="n">
        <v>310.23</v>
      </c>
      <c r="K1390" t="n">
        <v>61.2</v>
      </c>
      <c r="L1390" t="n">
        <v>13</v>
      </c>
      <c r="M1390" t="n">
        <v>4</v>
      </c>
      <c r="N1390" t="n">
        <v>91.03</v>
      </c>
      <c r="O1390" t="n">
        <v>38495.87</v>
      </c>
      <c r="P1390" t="n">
        <v>87.53</v>
      </c>
      <c r="Q1390" t="n">
        <v>202.83</v>
      </c>
      <c r="R1390" t="n">
        <v>20.72</v>
      </c>
      <c r="S1390" t="n">
        <v>13.89</v>
      </c>
      <c r="T1390" t="n">
        <v>1729.92</v>
      </c>
      <c r="U1390" t="n">
        <v>0.67</v>
      </c>
      <c r="V1390" t="n">
        <v>0.75</v>
      </c>
      <c r="W1390" t="n">
        <v>0.65</v>
      </c>
      <c r="X1390" t="n">
        <v>0.1</v>
      </c>
      <c r="Y1390" t="n">
        <v>1</v>
      </c>
      <c r="Z1390" t="n">
        <v>10</v>
      </c>
    </row>
    <row r="1391">
      <c r="A1391" t="n">
        <v>49</v>
      </c>
      <c r="B1391" t="n">
        <v>145</v>
      </c>
      <c r="C1391" t="inlineStr">
        <is>
          <t xml:space="preserve">CONCLUIDO	</t>
        </is>
      </c>
      <c r="D1391" t="n">
        <v>11.8879</v>
      </c>
      <c r="E1391" t="n">
        <v>8.41</v>
      </c>
      <c r="F1391" t="n">
        <v>5.14</v>
      </c>
      <c r="G1391" t="n">
        <v>51.39</v>
      </c>
      <c r="H1391" t="n">
        <v>0.76</v>
      </c>
      <c r="I1391" t="n">
        <v>6</v>
      </c>
      <c r="J1391" t="n">
        <v>310.77</v>
      </c>
      <c r="K1391" t="n">
        <v>61.2</v>
      </c>
      <c r="L1391" t="n">
        <v>13.25</v>
      </c>
      <c r="M1391" t="n">
        <v>4</v>
      </c>
      <c r="N1391" t="n">
        <v>91.33</v>
      </c>
      <c r="O1391" t="n">
        <v>38563.14</v>
      </c>
      <c r="P1391" t="n">
        <v>87.51000000000001</v>
      </c>
      <c r="Q1391" t="n">
        <v>202.85</v>
      </c>
      <c r="R1391" t="n">
        <v>20.8</v>
      </c>
      <c r="S1391" t="n">
        <v>13.89</v>
      </c>
      <c r="T1391" t="n">
        <v>1767.58</v>
      </c>
      <c r="U1391" t="n">
        <v>0.67</v>
      </c>
      <c r="V1391" t="n">
        <v>0.75</v>
      </c>
      <c r="W1391" t="n">
        <v>0.65</v>
      </c>
      <c r="X1391" t="n">
        <v>0.1</v>
      </c>
      <c r="Y1391" t="n">
        <v>1</v>
      </c>
      <c r="Z1391" t="n">
        <v>10</v>
      </c>
    </row>
    <row r="1392">
      <c r="A1392" t="n">
        <v>50</v>
      </c>
      <c r="B1392" t="n">
        <v>145</v>
      </c>
      <c r="C1392" t="inlineStr">
        <is>
          <t xml:space="preserve">CONCLUIDO	</t>
        </is>
      </c>
      <c r="D1392" t="n">
        <v>11.8906</v>
      </c>
      <c r="E1392" t="n">
        <v>8.41</v>
      </c>
      <c r="F1392" t="n">
        <v>5.14</v>
      </c>
      <c r="G1392" t="n">
        <v>51.38</v>
      </c>
      <c r="H1392" t="n">
        <v>0.77</v>
      </c>
      <c r="I1392" t="n">
        <v>6</v>
      </c>
      <c r="J1392" t="n">
        <v>311.32</v>
      </c>
      <c r="K1392" t="n">
        <v>61.2</v>
      </c>
      <c r="L1392" t="n">
        <v>13.5</v>
      </c>
      <c r="M1392" t="n">
        <v>4</v>
      </c>
      <c r="N1392" t="n">
        <v>91.62</v>
      </c>
      <c r="O1392" t="n">
        <v>38630.55</v>
      </c>
      <c r="P1392" t="n">
        <v>87.54000000000001</v>
      </c>
      <c r="Q1392" t="n">
        <v>202.81</v>
      </c>
      <c r="R1392" t="n">
        <v>20.77</v>
      </c>
      <c r="S1392" t="n">
        <v>13.89</v>
      </c>
      <c r="T1392" t="n">
        <v>1754.93</v>
      </c>
      <c r="U1392" t="n">
        <v>0.67</v>
      </c>
      <c r="V1392" t="n">
        <v>0.75</v>
      </c>
      <c r="W1392" t="n">
        <v>0.65</v>
      </c>
      <c r="X1392" t="n">
        <v>0.1</v>
      </c>
      <c r="Y1392" t="n">
        <v>1</v>
      </c>
      <c r="Z1392" t="n">
        <v>10</v>
      </c>
    </row>
    <row r="1393">
      <c r="A1393" t="n">
        <v>51</v>
      </c>
      <c r="B1393" t="n">
        <v>145</v>
      </c>
      <c r="C1393" t="inlineStr">
        <is>
          <t xml:space="preserve">CONCLUIDO	</t>
        </is>
      </c>
      <c r="D1393" t="n">
        <v>11.902</v>
      </c>
      <c r="E1393" t="n">
        <v>8.4</v>
      </c>
      <c r="F1393" t="n">
        <v>5.13</v>
      </c>
      <c r="G1393" t="n">
        <v>51.29</v>
      </c>
      <c r="H1393" t="n">
        <v>0.79</v>
      </c>
      <c r="I1393" t="n">
        <v>6</v>
      </c>
      <c r="J1393" t="n">
        <v>311.87</v>
      </c>
      <c r="K1393" t="n">
        <v>61.2</v>
      </c>
      <c r="L1393" t="n">
        <v>13.75</v>
      </c>
      <c r="M1393" t="n">
        <v>4</v>
      </c>
      <c r="N1393" t="n">
        <v>91.92</v>
      </c>
      <c r="O1393" t="n">
        <v>38698.21</v>
      </c>
      <c r="P1393" t="n">
        <v>87.28</v>
      </c>
      <c r="Q1393" t="n">
        <v>202.82</v>
      </c>
      <c r="R1393" t="n">
        <v>20.48</v>
      </c>
      <c r="S1393" t="n">
        <v>13.89</v>
      </c>
      <c r="T1393" t="n">
        <v>1608.03</v>
      </c>
      <c r="U1393" t="n">
        <v>0.68</v>
      </c>
      <c r="V1393" t="n">
        <v>0.75</v>
      </c>
      <c r="W1393" t="n">
        <v>0.65</v>
      </c>
      <c r="X1393" t="n">
        <v>0.09</v>
      </c>
      <c r="Y1393" t="n">
        <v>1</v>
      </c>
      <c r="Z1393" t="n">
        <v>10</v>
      </c>
    </row>
    <row r="1394">
      <c r="A1394" t="n">
        <v>52</v>
      </c>
      <c r="B1394" t="n">
        <v>145</v>
      </c>
      <c r="C1394" t="inlineStr">
        <is>
          <t xml:space="preserve">CONCLUIDO	</t>
        </is>
      </c>
      <c r="D1394" t="n">
        <v>11.8847</v>
      </c>
      <c r="E1394" t="n">
        <v>8.41</v>
      </c>
      <c r="F1394" t="n">
        <v>5.14</v>
      </c>
      <c r="G1394" t="n">
        <v>51.42</v>
      </c>
      <c r="H1394" t="n">
        <v>0.8</v>
      </c>
      <c r="I1394" t="n">
        <v>6</v>
      </c>
      <c r="J1394" t="n">
        <v>312.42</v>
      </c>
      <c r="K1394" t="n">
        <v>61.2</v>
      </c>
      <c r="L1394" t="n">
        <v>14</v>
      </c>
      <c r="M1394" t="n">
        <v>4</v>
      </c>
      <c r="N1394" t="n">
        <v>92.22</v>
      </c>
      <c r="O1394" t="n">
        <v>38765.89</v>
      </c>
      <c r="P1394" t="n">
        <v>87.42</v>
      </c>
      <c r="Q1394" t="n">
        <v>202.83</v>
      </c>
      <c r="R1394" t="n">
        <v>20.73</v>
      </c>
      <c r="S1394" t="n">
        <v>13.89</v>
      </c>
      <c r="T1394" t="n">
        <v>1733.98</v>
      </c>
      <c r="U1394" t="n">
        <v>0.67</v>
      </c>
      <c r="V1394" t="n">
        <v>0.75</v>
      </c>
      <c r="W1394" t="n">
        <v>0.65</v>
      </c>
      <c r="X1394" t="n">
        <v>0.1</v>
      </c>
      <c r="Y1394" t="n">
        <v>1</v>
      </c>
      <c r="Z1394" t="n">
        <v>10</v>
      </c>
    </row>
    <row r="1395">
      <c r="A1395" t="n">
        <v>53</v>
      </c>
      <c r="B1395" t="n">
        <v>145</v>
      </c>
      <c r="C1395" t="inlineStr">
        <is>
          <t xml:space="preserve">CONCLUIDO	</t>
        </is>
      </c>
      <c r="D1395" t="n">
        <v>11.8886</v>
      </c>
      <c r="E1395" t="n">
        <v>8.41</v>
      </c>
      <c r="F1395" t="n">
        <v>5.14</v>
      </c>
      <c r="G1395" t="n">
        <v>51.39</v>
      </c>
      <c r="H1395" t="n">
        <v>0.8100000000000001</v>
      </c>
      <c r="I1395" t="n">
        <v>6</v>
      </c>
      <c r="J1395" t="n">
        <v>312.97</v>
      </c>
      <c r="K1395" t="n">
        <v>61.2</v>
      </c>
      <c r="L1395" t="n">
        <v>14.25</v>
      </c>
      <c r="M1395" t="n">
        <v>4</v>
      </c>
      <c r="N1395" t="n">
        <v>92.52</v>
      </c>
      <c r="O1395" t="n">
        <v>38833.69</v>
      </c>
      <c r="P1395" t="n">
        <v>87.34</v>
      </c>
      <c r="Q1395" t="n">
        <v>202.81</v>
      </c>
      <c r="R1395" t="n">
        <v>20.69</v>
      </c>
      <c r="S1395" t="n">
        <v>13.89</v>
      </c>
      <c r="T1395" t="n">
        <v>1716.11</v>
      </c>
      <c r="U1395" t="n">
        <v>0.67</v>
      </c>
      <c r="V1395" t="n">
        <v>0.75</v>
      </c>
      <c r="W1395" t="n">
        <v>0.65</v>
      </c>
      <c r="X1395" t="n">
        <v>0.1</v>
      </c>
      <c r="Y1395" t="n">
        <v>1</v>
      </c>
      <c r="Z1395" t="n">
        <v>10</v>
      </c>
    </row>
    <row r="1396">
      <c r="A1396" t="n">
        <v>54</v>
      </c>
      <c r="B1396" t="n">
        <v>145</v>
      </c>
      <c r="C1396" t="inlineStr">
        <is>
          <t xml:space="preserve">CONCLUIDO	</t>
        </is>
      </c>
      <c r="D1396" t="n">
        <v>11.8922</v>
      </c>
      <c r="E1396" t="n">
        <v>8.41</v>
      </c>
      <c r="F1396" t="n">
        <v>5.14</v>
      </c>
      <c r="G1396" t="n">
        <v>51.36</v>
      </c>
      <c r="H1396" t="n">
        <v>0.82</v>
      </c>
      <c r="I1396" t="n">
        <v>6</v>
      </c>
      <c r="J1396" t="n">
        <v>313.52</v>
      </c>
      <c r="K1396" t="n">
        <v>61.2</v>
      </c>
      <c r="L1396" t="n">
        <v>14.5</v>
      </c>
      <c r="M1396" t="n">
        <v>4</v>
      </c>
      <c r="N1396" t="n">
        <v>92.81999999999999</v>
      </c>
      <c r="O1396" t="n">
        <v>38901.63</v>
      </c>
      <c r="P1396" t="n">
        <v>87.29000000000001</v>
      </c>
      <c r="Q1396" t="n">
        <v>202.81</v>
      </c>
      <c r="R1396" t="n">
        <v>20.71</v>
      </c>
      <c r="S1396" t="n">
        <v>13.89</v>
      </c>
      <c r="T1396" t="n">
        <v>1725.72</v>
      </c>
      <c r="U1396" t="n">
        <v>0.67</v>
      </c>
      <c r="V1396" t="n">
        <v>0.75</v>
      </c>
      <c r="W1396" t="n">
        <v>0.65</v>
      </c>
      <c r="X1396" t="n">
        <v>0.1</v>
      </c>
      <c r="Y1396" t="n">
        <v>1</v>
      </c>
      <c r="Z1396" t="n">
        <v>10</v>
      </c>
    </row>
    <row r="1397">
      <c r="A1397" t="n">
        <v>55</v>
      </c>
      <c r="B1397" t="n">
        <v>145</v>
      </c>
      <c r="C1397" t="inlineStr">
        <is>
          <t xml:space="preserve">CONCLUIDO	</t>
        </is>
      </c>
      <c r="D1397" t="n">
        <v>11.882</v>
      </c>
      <c r="E1397" t="n">
        <v>8.42</v>
      </c>
      <c r="F1397" t="n">
        <v>5.14</v>
      </c>
      <c r="G1397" t="n">
        <v>51.44</v>
      </c>
      <c r="H1397" t="n">
        <v>0.84</v>
      </c>
      <c r="I1397" t="n">
        <v>6</v>
      </c>
      <c r="J1397" t="n">
        <v>314.07</v>
      </c>
      <c r="K1397" t="n">
        <v>61.2</v>
      </c>
      <c r="L1397" t="n">
        <v>14.75</v>
      </c>
      <c r="M1397" t="n">
        <v>4</v>
      </c>
      <c r="N1397" t="n">
        <v>93.12</v>
      </c>
      <c r="O1397" t="n">
        <v>38969.71</v>
      </c>
      <c r="P1397" t="n">
        <v>87.34999999999999</v>
      </c>
      <c r="Q1397" t="n">
        <v>202.82</v>
      </c>
      <c r="R1397" t="n">
        <v>20.84</v>
      </c>
      <c r="S1397" t="n">
        <v>13.89</v>
      </c>
      <c r="T1397" t="n">
        <v>1790.58</v>
      </c>
      <c r="U1397" t="n">
        <v>0.67</v>
      </c>
      <c r="V1397" t="n">
        <v>0.75</v>
      </c>
      <c r="W1397" t="n">
        <v>0.65</v>
      </c>
      <c r="X1397" t="n">
        <v>0.1</v>
      </c>
      <c r="Y1397" t="n">
        <v>1</v>
      </c>
      <c r="Z1397" t="n">
        <v>10</v>
      </c>
    </row>
    <row r="1398">
      <c r="A1398" t="n">
        <v>56</v>
      </c>
      <c r="B1398" t="n">
        <v>145</v>
      </c>
      <c r="C1398" t="inlineStr">
        <is>
          <t xml:space="preserve">CONCLUIDO	</t>
        </is>
      </c>
      <c r="D1398" t="n">
        <v>11.8906</v>
      </c>
      <c r="E1398" t="n">
        <v>8.41</v>
      </c>
      <c r="F1398" t="n">
        <v>5.14</v>
      </c>
      <c r="G1398" t="n">
        <v>51.38</v>
      </c>
      <c r="H1398" t="n">
        <v>0.85</v>
      </c>
      <c r="I1398" t="n">
        <v>6</v>
      </c>
      <c r="J1398" t="n">
        <v>314.62</v>
      </c>
      <c r="K1398" t="n">
        <v>61.2</v>
      </c>
      <c r="L1398" t="n">
        <v>15</v>
      </c>
      <c r="M1398" t="n">
        <v>4</v>
      </c>
      <c r="N1398" t="n">
        <v>93.43000000000001</v>
      </c>
      <c r="O1398" t="n">
        <v>39037.92</v>
      </c>
      <c r="P1398" t="n">
        <v>87.04000000000001</v>
      </c>
      <c r="Q1398" t="n">
        <v>202.81</v>
      </c>
      <c r="R1398" t="n">
        <v>20.74</v>
      </c>
      <c r="S1398" t="n">
        <v>13.89</v>
      </c>
      <c r="T1398" t="n">
        <v>1738.68</v>
      </c>
      <c r="U1398" t="n">
        <v>0.67</v>
      </c>
      <c r="V1398" t="n">
        <v>0.75</v>
      </c>
      <c r="W1398" t="n">
        <v>0.65</v>
      </c>
      <c r="X1398" t="n">
        <v>0.1</v>
      </c>
      <c r="Y1398" t="n">
        <v>1</v>
      </c>
      <c r="Z1398" t="n">
        <v>10</v>
      </c>
    </row>
    <row r="1399">
      <c r="A1399" t="n">
        <v>57</v>
      </c>
      <c r="B1399" t="n">
        <v>145</v>
      </c>
      <c r="C1399" t="inlineStr">
        <is>
          <t xml:space="preserve">CONCLUIDO	</t>
        </is>
      </c>
      <c r="D1399" t="n">
        <v>11.893</v>
      </c>
      <c r="E1399" t="n">
        <v>8.41</v>
      </c>
      <c r="F1399" t="n">
        <v>5.14</v>
      </c>
      <c r="G1399" t="n">
        <v>51.36</v>
      </c>
      <c r="H1399" t="n">
        <v>0.86</v>
      </c>
      <c r="I1399" t="n">
        <v>6</v>
      </c>
      <c r="J1399" t="n">
        <v>315.18</v>
      </c>
      <c r="K1399" t="n">
        <v>61.2</v>
      </c>
      <c r="L1399" t="n">
        <v>15.25</v>
      </c>
      <c r="M1399" t="n">
        <v>4</v>
      </c>
      <c r="N1399" t="n">
        <v>93.73</v>
      </c>
      <c r="O1399" t="n">
        <v>39106.27</v>
      </c>
      <c r="P1399" t="n">
        <v>86.86</v>
      </c>
      <c r="Q1399" t="n">
        <v>202.81</v>
      </c>
      <c r="R1399" t="n">
        <v>20.69</v>
      </c>
      <c r="S1399" t="n">
        <v>13.89</v>
      </c>
      <c r="T1399" t="n">
        <v>1716.21</v>
      </c>
      <c r="U1399" t="n">
        <v>0.67</v>
      </c>
      <c r="V1399" t="n">
        <v>0.75</v>
      </c>
      <c r="W1399" t="n">
        <v>0.65</v>
      </c>
      <c r="X1399" t="n">
        <v>0.1</v>
      </c>
      <c r="Y1399" t="n">
        <v>1</v>
      </c>
      <c r="Z1399" t="n">
        <v>10</v>
      </c>
    </row>
    <row r="1400">
      <c r="A1400" t="n">
        <v>58</v>
      </c>
      <c r="B1400" t="n">
        <v>145</v>
      </c>
      <c r="C1400" t="inlineStr">
        <is>
          <t xml:space="preserve">CONCLUIDO	</t>
        </is>
      </c>
      <c r="D1400" t="n">
        <v>11.9908</v>
      </c>
      <c r="E1400" t="n">
        <v>8.34</v>
      </c>
      <c r="F1400" t="n">
        <v>5.12</v>
      </c>
      <c r="G1400" t="n">
        <v>61.45</v>
      </c>
      <c r="H1400" t="n">
        <v>0.87</v>
      </c>
      <c r="I1400" t="n">
        <v>5</v>
      </c>
      <c r="J1400" t="n">
        <v>315.73</v>
      </c>
      <c r="K1400" t="n">
        <v>61.2</v>
      </c>
      <c r="L1400" t="n">
        <v>15.5</v>
      </c>
      <c r="M1400" t="n">
        <v>3</v>
      </c>
      <c r="N1400" t="n">
        <v>94.03</v>
      </c>
      <c r="O1400" t="n">
        <v>39174.75</v>
      </c>
      <c r="P1400" t="n">
        <v>86.51000000000001</v>
      </c>
      <c r="Q1400" t="n">
        <v>202.81</v>
      </c>
      <c r="R1400" t="n">
        <v>20.26</v>
      </c>
      <c r="S1400" t="n">
        <v>13.89</v>
      </c>
      <c r="T1400" t="n">
        <v>1505.57</v>
      </c>
      <c r="U1400" t="n">
        <v>0.6899999999999999</v>
      </c>
      <c r="V1400" t="n">
        <v>0.76</v>
      </c>
      <c r="W1400" t="n">
        <v>0.65</v>
      </c>
      <c r="X1400" t="n">
        <v>0.08</v>
      </c>
      <c r="Y1400" t="n">
        <v>1</v>
      </c>
      <c r="Z1400" t="n">
        <v>10</v>
      </c>
    </row>
    <row r="1401">
      <c r="A1401" t="n">
        <v>59</v>
      </c>
      <c r="B1401" t="n">
        <v>145</v>
      </c>
      <c r="C1401" t="inlineStr">
        <is>
          <t xml:space="preserve">CONCLUIDO	</t>
        </is>
      </c>
      <c r="D1401" t="n">
        <v>11.9876</v>
      </c>
      <c r="E1401" t="n">
        <v>8.34</v>
      </c>
      <c r="F1401" t="n">
        <v>5.12</v>
      </c>
      <c r="G1401" t="n">
        <v>61.48</v>
      </c>
      <c r="H1401" t="n">
        <v>0.89</v>
      </c>
      <c r="I1401" t="n">
        <v>5</v>
      </c>
      <c r="J1401" t="n">
        <v>316.29</v>
      </c>
      <c r="K1401" t="n">
        <v>61.2</v>
      </c>
      <c r="L1401" t="n">
        <v>15.75</v>
      </c>
      <c r="M1401" t="n">
        <v>3</v>
      </c>
      <c r="N1401" t="n">
        <v>94.34</v>
      </c>
      <c r="O1401" t="n">
        <v>39243.37</v>
      </c>
      <c r="P1401" t="n">
        <v>86.58</v>
      </c>
      <c r="Q1401" t="n">
        <v>202.81</v>
      </c>
      <c r="R1401" t="n">
        <v>20.23</v>
      </c>
      <c r="S1401" t="n">
        <v>13.89</v>
      </c>
      <c r="T1401" t="n">
        <v>1487.55</v>
      </c>
      <c r="U1401" t="n">
        <v>0.6899999999999999</v>
      </c>
      <c r="V1401" t="n">
        <v>0.76</v>
      </c>
      <c r="W1401" t="n">
        <v>0.65</v>
      </c>
      <c r="X1401" t="n">
        <v>0.09</v>
      </c>
      <c r="Y1401" t="n">
        <v>1</v>
      </c>
      <c r="Z1401" t="n">
        <v>10</v>
      </c>
    </row>
    <row r="1402">
      <c r="A1402" t="n">
        <v>60</v>
      </c>
      <c r="B1402" t="n">
        <v>145</v>
      </c>
      <c r="C1402" t="inlineStr">
        <is>
          <t xml:space="preserve">CONCLUIDO	</t>
        </is>
      </c>
      <c r="D1402" t="n">
        <v>11.9932</v>
      </c>
      <c r="E1402" t="n">
        <v>8.34</v>
      </c>
      <c r="F1402" t="n">
        <v>5.12</v>
      </c>
      <c r="G1402" t="n">
        <v>61.43</v>
      </c>
      <c r="H1402" t="n">
        <v>0.9</v>
      </c>
      <c r="I1402" t="n">
        <v>5</v>
      </c>
      <c r="J1402" t="n">
        <v>316.85</v>
      </c>
      <c r="K1402" t="n">
        <v>61.2</v>
      </c>
      <c r="L1402" t="n">
        <v>16</v>
      </c>
      <c r="M1402" t="n">
        <v>3</v>
      </c>
      <c r="N1402" t="n">
        <v>94.65000000000001</v>
      </c>
      <c r="O1402" t="n">
        <v>39312.13</v>
      </c>
      <c r="P1402" t="n">
        <v>86.45</v>
      </c>
      <c r="Q1402" t="n">
        <v>202.81</v>
      </c>
      <c r="R1402" t="n">
        <v>20.23</v>
      </c>
      <c r="S1402" t="n">
        <v>13.89</v>
      </c>
      <c r="T1402" t="n">
        <v>1491.57</v>
      </c>
      <c r="U1402" t="n">
        <v>0.6899999999999999</v>
      </c>
      <c r="V1402" t="n">
        <v>0.76</v>
      </c>
      <c r="W1402" t="n">
        <v>0.64</v>
      </c>
      <c r="X1402" t="n">
        <v>0.08</v>
      </c>
      <c r="Y1402" t="n">
        <v>1</v>
      </c>
      <c r="Z1402" t="n">
        <v>10</v>
      </c>
    </row>
    <row r="1403">
      <c r="A1403" t="n">
        <v>61</v>
      </c>
      <c r="B1403" t="n">
        <v>145</v>
      </c>
      <c r="C1403" t="inlineStr">
        <is>
          <t xml:space="preserve">CONCLUIDO	</t>
        </is>
      </c>
      <c r="D1403" t="n">
        <v>11.99</v>
      </c>
      <c r="E1403" t="n">
        <v>8.34</v>
      </c>
      <c r="F1403" t="n">
        <v>5.12</v>
      </c>
      <c r="G1403" t="n">
        <v>61.46</v>
      </c>
      <c r="H1403" t="n">
        <v>0.91</v>
      </c>
      <c r="I1403" t="n">
        <v>5</v>
      </c>
      <c r="J1403" t="n">
        <v>317.41</v>
      </c>
      <c r="K1403" t="n">
        <v>61.2</v>
      </c>
      <c r="L1403" t="n">
        <v>16.25</v>
      </c>
      <c r="M1403" t="n">
        <v>3</v>
      </c>
      <c r="N1403" t="n">
        <v>94.95999999999999</v>
      </c>
      <c r="O1403" t="n">
        <v>39381.03</v>
      </c>
      <c r="P1403" t="n">
        <v>86.48999999999999</v>
      </c>
      <c r="Q1403" t="n">
        <v>202.81</v>
      </c>
      <c r="R1403" t="n">
        <v>20.26</v>
      </c>
      <c r="S1403" t="n">
        <v>13.89</v>
      </c>
      <c r="T1403" t="n">
        <v>1505.04</v>
      </c>
      <c r="U1403" t="n">
        <v>0.6899999999999999</v>
      </c>
      <c r="V1403" t="n">
        <v>0.76</v>
      </c>
      <c r="W1403" t="n">
        <v>0.64</v>
      </c>
      <c r="X1403" t="n">
        <v>0.08</v>
      </c>
      <c r="Y1403" t="n">
        <v>1</v>
      </c>
      <c r="Z1403" t="n">
        <v>10</v>
      </c>
    </row>
    <row r="1404">
      <c r="A1404" t="n">
        <v>62</v>
      </c>
      <c r="B1404" t="n">
        <v>145</v>
      </c>
      <c r="C1404" t="inlineStr">
        <is>
          <t xml:space="preserve">CONCLUIDO	</t>
        </is>
      </c>
      <c r="D1404" t="n">
        <v>11.9948</v>
      </c>
      <c r="E1404" t="n">
        <v>8.34</v>
      </c>
      <c r="F1404" t="n">
        <v>5.12</v>
      </c>
      <c r="G1404" t="n">
        <v>61.42</v>
      </c>
      <c r="H1404" t="n">
        <v>0.92</v>
      </c>
      <c r="I1404" t="n">
        <v>5</v>
      </c>
      <c r="J1404" t="n">
        <v>317.97</v>
      </c>
      <c r="K1404" t="n">
        <v>61.2</v>
      </c>
      <c r="L1404" t="n">
        <v>16.5</v>
      </c>
      <c r="M1404" t="n">
        <v>3</v>
      </c>
      <c r="N1404" t="n">
        <v>95.27</v>
      </c>
      <c r="O1404" t="n">
        <v>39450.07</v>
      </c>
      <c r="P1404" t="n">
        <v>86.34</v>
      </c>
      <c r="Q1404" t="n">
        <v>202.81</v>
      </c>
      <c r="R1404" t="n">
        <v>20.16</v>
      </c>
      <c r="S1404" t="n">
        <v>13.89</v>
      </c>
      <c r="T1404" t="n">
        <v>1453.06</v>
      </c>
      <c r="U1404" t="n">
        <v>0.6899999999999999</v>
      </c>
      <c r="V1404" t="n">
        <v>0.76</v>
      </c>
      <c r="W1404" t="n">
        <v>0.64</v>
      </c>
      <c r="X1404" t="n">
        <v>0.08</v>
      </c>
      <c r="Y1404" t="n">
        <v>1</v>
      </c>
      <c r="Z1404" t="n">
        <v>10</v>
      </c>
    </row>
    <row r="1405">
      <c r="A1405" t="n">
        <v>63</v>
      </c>
      <c r="B1405" t="n">
        <v>145</v>
      </c>
      <c r="C1405" t="inlineStr">
        <is>
          <t xml:space="preserve">CONCLUIDO	</t>
        </is>
      </c>
      <c r="D1405" t="n">
        <v>11.9968</v>
      </c>
      <c r="E1405" t="n">
        <v>8.34</v>
      </c>
      <c r="F1405" t="n">
        <v>5.12</v>
      </c>
      <c r="G1405" t="n">
        <v>61.4</v>
      </c>
      <c r="H1405" t="n">
        <v>0.9399999999999999</v>
      </c>
      <c r="I1405" t="n">
        <v>5</v>
      </c>
      <c r="J1405" t="n">
        <v>318.53</v>
      </c>
      <c r="K1405" t="n">
        <v>61.2</v>
      </c>
      <c r="L1405" t="n">
        <v>16.75</v>
      </c>
      <c r="M1405" t="n">
        <v>3</v>
      </c>
      <c r="N1405" t="n">
        <v>95.58</v>
      </c>
      <c r="O1405" t="n">
        <v>39519.26</v>
      </c>
      <c r="P1405" t="n">
        <v>86.31</v>
      </c>
      <c r="Q1405" t="n">
        <v>202.81</v>
      </c>
      <c r="R1405" t="n">
        <v>20.14</v>
      </c>
      <c r="S1405" t="n">
        <v>13.89</v>
      </c>
      <c r="T1405" t="n">
        <v>1442.93</v>
      </c>
      <c r="U1405" t="n">
        <v>0.6899999999999999</v>
      </c>
      <c r="V1405" t="n">
        <v>0.76</v>
      </c>
      <c r="W1405" t="n">
        <v>0.64</v>
      </c>
      <c r="X1405" t="n">
        <v>0.08</v>
      </c>
      <c r="Y1405" t="n">
        <v>1</v>
      </c>
      <c r="Z1405" t="n">
        <v>10</v>
      </c>
    </row>
    <row r="1406">
      <c r="A1406" t="n">
        <v>64</v>
      </c>
      <c r="B1406" t="n">
        <v>145</v>
      </c>
      <c r="C1406" t="inlineStr">
        <is>
          <t xml:space="preserve">CONCLUIDO	</t>
        </is>
      </c>
      <c r="D1406" t="n">
        <v>11.9924</v>
      </c>
      <c r="E1406" t="n">
        <v>8.34</v>
      </c>
      <c r="F1406" t="n">
        <v>5.12</v>
      </c>
      <c r="G1406" t="n">
        <v>61.44</v>
      </c>
      <c r="H1406" t="n">
        <v>0.95</v>
      </c>
      <c r="I1406" t="n">
        <v>5</v>
      </c>
      <c r="J1406" t="n">
        <v>319.09</v>
      </c>
      <c r="K1406" t="n">
        <v>61.2</v>
      </c>
      <c r="L1406" t="n">
        <v>17</v>
      </c>
      <c r="M1406" t="n">
        <v>3</v>
      </c>
      <c r="N1406" t="n">
        <v>95.89</v>
      </c>
      <c r="O1406" t="n">
        <v>39588.58</v>
      </c>
      <c r="P1406" t="n">
        <v>86.63</v>
      </c>
      <c r="Q1406" t="n">
        <v>202.85</v>
      </c>
      <c r="R1406" t="n">
        <v>20.21</v>
      </c>
      <c r="S1406" t="n">
        <v>13.89</v>
      </c>
      <c r="T1406" t="n">
        <v>1480.17</v>
      </c>
      <c r="U1406" t="n">
        <v>0.6899999999999999</v>
      </c>
      <c r="V1406" t="n">
        <v>0.76</v>
      </c>
      <c r="W1406" t="n">
        <v>0.64</v>
      </c>
      <c r="X1406" t="n">
        <v>0.08</v>
      </c>
      <c r="Y1406" t="n">
        <v>1</v>
      </c>
      <c r="Z1406" t="n">
        <v>10</v>
      </c>
    </row>
    <row r="1407">
      <c r="A1407" t="n">
        <v>65</v>
      </c>
      <c r="B1407" t="n">
        <v>145</v>
      </c>
      <c r="C1407" t="inlineStr">
        <is>
          <t xml:space="preserve">CONCLUIDO	</t>
        </is>
      </c>
      <c r="D1407" t="n">
        <v>11.9852</v>
      </c>
      <c r="E1407" t="n">
        <v>8.34</v>
      </c>
      <c r="F1407" t="n">
        <v>5.12</v>
      </c>
      <c r="G1407" t="n">
        <v>61.5</v>
      </c>
      <c r="H1407" t="n">
        <v>0.96</v>
      </c>
      <c r="I1407" t="n">
        <v>5</v>
      </c>
      <c r="J1407" t="n">
        <v>319.65</v>
      </c>
      <c r="K1407" t="n">
        <v>61.2</v>
      </c>
      <c r="L1407" t="n">
        <v>17.25</v>
      </c>
      <c r="M1407" t="n">
        <v>3</v>
      </c>
      <c r="N1407" t="n">
        <v>96.2</v>
      </c>
      <c r="O1407" t="n">
        <v>39658.05</v>
      </c>
      <c r="P1407" t="n">
        <v>86.7</v>
      </c>
      <c r="Q1407" t="n">
        <v>202.81</v>
      </c>
      <c r="R1407" t="n">
        <v>20.37</v>
      </c>
      <c r="S1407" t="n">
        <v>13.89</v>
      </c>
      <c r="T1407" t="n">
        <v>1561.37</v>
      </c>
      <c r="U1407" t="n">
        <v>0.68</v>
      </c>
      <c r="V1407" t="n">
        <v>0.75</v>
      </c>
      <c r="W1407" t="n">
        <v>0.65</v>
      </c>
      <c r="X1407" t="n">
        <v>0.09</v>
      </c>
      <c r="Y1407" t="n">
        <v>1</v>
      </c>
      <c r="Z1407" t="n">
        <v>10</v>
      </c>
    </row>
    <row r="1408">
      <c r="A1408" t="n">
        <v>66</v>
      </c>
      <c r="B1408" t="n">
        <v>145</v>
      </c>
      <c r="C1408" t="inlineStr">
        <is>
          <t xml:space="preserve">CONCLUIDO	</t>
        </is>
      </c>
      <c r="D1408" t="n">
        <v>11.9868</v>
      </c>
      <c r="E1408" t="n">
        <v>8.34</v>
      </c>
      <c r="F1408" t="n">
        <v>5.12</v>
      </c>
      <c r="G1408" t="n">
        <v>61.49</v>
      </c>
      <c r="H1408" t="n">
        <v>0.97</v>
      </c>
      <c r="I1408" t="n">
        <v>5</v>
      </c>
      <c r="J1408" t="n">
        <v>320.22</v>
      </c>
      <c r="K1408" t="n">
        <v>61.2</v>
      </c>
      <c r="L1408" t="n">
        <v>17.5</v>
      </c>
      <c r="M1408" t="n">
        <v>3</v>
      </c>
      <c r="N1408" t="n">
        <v>96.52</v>
      </c>
      <c r="O1408" t="n">
        <v>39727.66</v>
      </c>
      <c r="P1408" t="n">
        <v>86.53</v>
      </c>
      <c r="Q1408" t="n">
        <v>202.82</v>
      </c>
      <c r="R1408" t="n">
        <v>20.33</v>
      </c>
      <c r="S1408" t="n">
        <v>13.89</v>
      </c>
      <c r="T1408" t="n">
        <v>1538.44</v>
      </c>
      <c r="U1408" t="n">
        <v>0.68</v>
      </c>
      <c r="V1408" t="n">
        <v>0.76</v>
      </c>
      <c r="W1408" t="n">
        <v>0.65</v>
      </c>
      <c r="X1408" t="n">
        <v>0.09</v>
      </c>
      <c r="Y1408" t="n">
        <v>1</v>
      </c>
      <c r="Z1408" t="n">
        <v>10</v>
      </c>
    </row>
    <row r="1409">
      <c r="A1409" t="n">
        <v>67</v>
      </c>
      <c r="B1409" t="n">
        <v>145</v>
      </c>
      <c r="C1409" t="inlineStr">
        <is>
          <t xml:space="preserve">CONCLUIDO	</t>
        </is>
      </c>
      <c r="D1409" t="n">
        <v>11.988</v>
      </c>
      <c r="E1409" t="n">
        <v>8.34</v>
      </c>
      <c r="F1409" t="n">
        <v>5.12</v>
      </c>
      <c r="G1409" t="n">
        <v>61.48</v>
      </c>
      <c r="H1409" t="n">
        <v>0.99</v>
      </c>
      <c r="I1409" t="n">
        <v>5</v>
      </c>
      <c r="J1409" t="n">
        <v>320.78</v>
      </c>
      <c r="K1409" t="n">
        <v>61.2</v>
      </c>
      <c r="L1409" t="n">
        <v>17.75</v>
      </c>
      <c r="M1409" t="n">
        <v>3</v>
      </c>
      <c r="N1409" t="n">
        <v>96.83</v>
      </c>
      <c r="O1409" t="n">
        <v>39797.41</v>
      </c>
      <c r="P1409" t="n">
        <v>86.5</v>
      </c>
      <c r="Q1409" t="n">
        <v>202.86</v>
      </c>
      <c r="R1409" t="n">
        <v>20.34</v>
      </c>
      <c r="S1409" t="n">
        <v>13.89</v>
      </c>
      <c r="T1409" t="n">
        <v>1547.21</v>
      </c>
      <c r="U1409" t="n">
        <v>0.68</v>
      </c>
      <c r="V1409" t="n">
        <v>0.76</v>
      </c>
      <c r="W1409" t="n">
        <v>0.64</v>
      </c>
      <c r="X1409" t="n">
        <v>0.08</v>
      </c>
      <c r="Y1409" t="n">
        <v>1</v>
      </c>
      <c r="Z1409" t="n">
        <v>10</v>
      </c>
    </row>
    <row r="1410">
      <c r="A1410" t="n">
        <v>68</v>
      </c>
      <c r="B1410" t="n">
        <v>145</v>
      </c>
      <c r="C1410" t="inlineStr">
        <is>
          <t xml:space="preserve">CONCLUIDO	</t>
        </is>
      </c>
      <c r="D1410" t="n">
        <v>11.9852</v>
      </c>
      <c r="E1410" t="n">
        <v>8.34</v>
      </c>
      <c r="F1410" t="n">
        <v>5.12</v>
      </c>
      <c r="G1410" t="n">
        <v>61.5</v>
      </c>
      <c r="H1410" t="n">
        <v>1</v>
      </c>
      <c r="I1410" t="n">
        <v>5</v>
      </c>
      <c r="J1410" t="n">
        <v>321.35</v>
      </c>
      <c r="K1410" t="n">
        <v>61.2</v>
      </c>
      <c r="L1410" t="n">
        <v>18</v>
      </c>
      <c r="M1410" t="n">
        <v>3</v>
      </c>
      <c r="N1410" t="n">
        <v>97.15000000000001</v>
      </c>
      <c r="O1410" t="n">
        <v>39867.32</v>
      </c>
      <c r="P1410" t="n">
        <v>86.37</v>
      </c>
      <c r="Q1410" t="n">
        <v>202.82</v>
      </c>
      <c r="R1410" t="n">
        <v>20.33</v>
      </c>
      <c r="S1410" t="n">
        <v>13.89</v>
      </c>
      <c r="T1410" t="n">
        <v>1539.89</v>
      </c>
      <c r="U1410" t="n">
        <v>0.68</v>
      </c>
      <c r="V1410" t="n">
        <v>0.75</v>
      </c>
      <c r="W1410" t="n">
        <v>0.65</v>
      </c>
      <c r="X1410" t="n">
        <v>0.09</v>
      </c>
      <c r="Y1410" t="n">
        <v>1</v>
      </c>
      <c r="Z1410" t="n">
        <v>10</v>
      </c>
    </row>
    <row r="1411">
      <c r="A1411" t="n">
        <v>69</v>
      </c>
      <c r="B1411" t="n">
        <v>145</v>
      </c>
      <c r="C1411" t="inlineStr">
        <is>
          <t xml:space="preserve">CONCLUIDO	</t>
        </is>
      </c>
      <c r="D1411" t="n">
        <v>11.9832</v>
      </c>
      <c r="E1411" t="n">
        <v>8.35</v>
      </c>
      <c r="F1411" t="n">
        <v>5.13</v>
      </c>
      <c r="G1411" t="n">
        <v>61.52</v>
      </c>
      <c r="H1411" t="n">
        <v>1.01</v>
      </c>
      <c r="I1411" t="n">
        <v>5</v>
      </c>
      <c r="J1411" t="n">
        <v>321.92</v>
      </c>
      <c r="K1411" t="n">
        <v>61.2</v>
      </c>
      <c r="L1411" t="n">
        <v>18.25</v>
      </c>
      <c r="M1411" t="n">
        <v>3</v>
      </c>
      <c r="N1411" t="n">
        <v>97.47</v>
      </c>
      <c r="O1411" t="n">
        <v>39937.36</v>
      </c>
      <c r="P1411" t="n">
        <v>86.3</v>
      </c>
      <c r="Q1411" t="n">
        <v>202.81</v>
      </c>
      <c r="R1411" t="n">
        <v>20.3</v>
      </c>
      <c r="S1411" t="n">
        <v>13.89</v>
      </c>
      <c r="T1411" t="n">
        <v>1525.08</v>
      </c>
      <c r="U1411" t="n">
        <v>0.68</v>
      </c>
      <c r="V1411" t="n">
        <v>0.75</v>
      </c>
      <c r="W1411" t="n">
        <v>0.65</v>
      </c>
      <c r="X1411" t="n">
        <v>0.09</v>
      </c>
      <c r="Y1411" t="n">
        <v>1</v>
      </c>
      <c r="Z1411" t="n">
        <v>10</v>
      </c>
    </row>
    <row r="1412">
      <c r="A1412" t="n">
        <v>70</v>
      </c>
      <c r="B1412" t="n">
        <v>145</v>
      </c>
      <c r="C1412" t="inlineStr">
        <is>
          <t xml:space="preserve">CONCLUIDO	</t>
        </is>
      </c>
      <c r="D1412" t="n">
        <v>11.9924</v>
      </c>
      <c r="E1412" t="n">
        <v>8.34</v>
      </c>
      <c r="F1412" t="n">
        <v>5.12</v>
      </c>
      <c r="G1412" t="n">
        <v>61.44</v>
      </c>
      <c r="H1412" t="n">
        <v>1.02</v>
      </c>
      <c r="I1412" t="n">
        <v>5</v>
      </c>
      <c r="J1412" t="n">
        <v>322.49</v>
      </c>
      <c r="K1412" t="n">
        <v>61.2</v>
      </c>
      <c r="L1412" t="n">
        <v>18.5</v>
      </c>
      <c r="M1412" t="n">
        <v>3</v>
      </c>
      <c r="N1412" t="n">
        <v>97.79000000000001</v>
      </c>
      <c r="O1412" t="n">
        <v>40007.56</v>
      </c>
      <c r="P1412" t="n">
        <v>86</v>
      </c>
      <c r="Q1412" t="n">
        <v>202.81</v>
      </c>
      <c r="R1412" t="n">
        <v>20.23</v>
      </c>
      <c r="S1412" t="n">
        <v>13.89</v>
      </c>
      <c r="T1412" t="n">
        <v>1489.84</v>
      </c>
      <c r="U1412" t="n">
        <v>0.6899999999999999</v>
      </c>
      <c r="V1412" t="n">
        <v>0.76</v>
      </c>
      <c r="W1412" t="n">
        <v>0.64</v>
      </c>
      <c r="X1412" t="n">
        <v>0.08</v>
      </c>
      <c r="Y1412" t="n">
        <v>1</v>
      </c>
      <c r="Z1412" t="n">
        <v>10</v>
      </c>
    </row>
    <row r="1413">
      <c r="A1413" t="n">
        <v>71</v>
      </c>
      <c r="B1413" t="n">
        <v>145</v>
      </c>
      <c r="C1413" t="inlineStr">
        <is>
          <t xml:space="preserve">CONCLUIDO	</t>
        </is>
      </c>
      <c r="D1413" t="n">
        <v>12.0044</v>
      </c>
      <c r="E1413" t="n">
        <v>8.33</v>
      </c>
      <c r="F1413" t="n">
        <v>5.11</v>
      </c>
      <c r="G1413" t="n">
        <v>61.34</v>
      </c>
      <c r="H1413" t="n">
        <v>1.03</v>
      </c>
      <c r="I1413" t="n">
        <v>5</v>
      </c>
      <c r="J1413" t="n">
        <v>323.06</v>
      </c>
      <c r="K1413" t="n">
        <v>61.2</v>
      </c>
      <c r="L1413" t="n">
        <v>18.75</v>
      </c>
      <c r="M1413" t="n">
        <v>3</v>
      </c>
      <c r="N1413" t="n">
        <v>98.11</v>
      </c>
      <c r="O1413" t="n">
        <v>40077.9</v>
      </c>
      <c r="P1413" t="n">
        <v>85.53</v>
      </c>
      <c r="Q1413" t="n">
        <v>202.81</v>
      </c>
      <c r="R1413" t="n">
        <v>19.97</v>
      </c>
      <c r="S1413" t="n">
        <v>13.89</v>
      </c>
      <c r="T1413" t="n">
        <v>1360.8</v>
      </c>
      <c r="U1413" t="n">
        <v>0.7</v>
      </c>
      <c r="V1413" t="n">
        <v>0.76</v>
      </c>
      <c r="W1413" t="n">
        <v>0.64</v>
      </c>
      <c r="X1413" t="n">
        <v>0.07000000000000001</v>
      </c>
      <c r="Y1413" t="n">
        <v>1</v>
      </c>
      <c r="Z1413" t="n">
        <v>10</v>
      </c>
    </row>
    <row r="1414">
      <c r="A1414" t="n">
        <v>72</v>
      </c>
      <c r="B1414" t="n">
        <v>145</v>
      </c>
      <c r="C1414" t="inlineStr">
        <is>
          <t xml:space="preserve">CONCLUIDO	</t>
        </is>
      </c>
      <c r="D1414" t="n">
        <v>12.0016</v>
      </c>
      <c r="E1414" t="n">
        <v>8.33</v>
      </c>
      <c r="F1414" t="n">
        <v>5.11</v>
      </c>
      <c r="G1414" t="n">
        <v>61.36</v>
      </c>
      <c r="H1414" t="n">
        <v>1.05</v>
      </c>
      <c r="I1414" t="n">
        <v>5</v>
      </c>
      <c r="J1414" t="n">
        <v>323.63</v>
      </c>
      <c r="K1414" t="n">
        <v>61.2</v>
      </c>
      <c r="L1414" t="n">
        <v>19</v>
      </c>
      <c r="M1414" t="n">
        <v>3</v>
      </c>
      <c r="N1414" t="n">
        <v>98.43000000000001</v>
      </c>
      <c r="O1414" t="n">
        <v>40148.52</v>
      </c>
      <c r="P1414" t="n">
        <v>85.28</v>
      </c>
      <c r="Q1414" t="n">
        <v>202.81</v>
      </c>
      <c r="R1414" t="n">
        <v>19.96</v>
      </c>
      <c r="S1414" t="n">
        <v>13.89</v>
      </c>
      <c r="T1414" t="n">
        <v>1352.55</v>
      </c>
      <c r="U1414" t="n">
        <v>0.7</v>
      </c>
      <c r="V1414" t="n">
        <v>0.76</v>
      </c>
      <c r="W1414" t="n">
        <v>0.64</v>
      </c>
      <c r="X1414" t="n">
        <v>0.08</v>
      </c>
      <c r="Y1414" t="n">
        <v>1</v>
      </c>
      <c r="Z1414" t="n">
        <v>10</v>
      </c>
    </row>
    <row r="1415">
      <c r="A1415" t="n">
        <v>73</v>
      </c>
      <c r="B1415" t="n">
        <v>145</v>
      </c>
      <c r="C1415" t="inlineStr">
        <is>
          <t xml:space="preserve">CONCLUIDO	</t>
        </is>
      </c>
      <c r="D1415" t="n">
        <v>12.0028</v>
      </c>
      <c r="E1415" t="n">
        <v>8.33</v>
      </c>
      <c r="F1415" t="n">
        <v>5.11</v>
      </c>
      <c r="G1415" t="n">
        <v>61.35</v>
      </c>
      <c r="H1415" t="n">
        <v>1.06</v>
      </c>
      <c r="I1415" t="n">
        <v>5</v>
      </c>
      <c r="J1415" t="n">
        <v>324.2</v>
      </c>
      <c r="K1415" t="n">
        <v>61.2</v>
      </c>
      <c r="L1415" t="n">
        <v>19.25</v>
      </c>
      <c r="M1415" t="n">
        <v>3</v>
      </c>
      <c r="N1415" t="n">
        <v>98.75</v>
      </c>
      <c r="O1415" t="n">
        <v>40219.17</v>
      </c>
      <c r="P1415" t="n">
        <v>85.14</v>
      </c>
      <c r="Q1415" t="n">
        <v>202.81</v>
      </c>
      <c r="R1415" t="n">
        <v>19.95</v>
      </c>
      <c r="S1415" t="n">
        <v>13.89</v>
      </c>
      <c r="T1415" t="n">
        <v>1347.9</v>
      </c>
      <c r="U1415" t="n">
        <v>0.7</v>
      </c>
      <c r="V1415" t="n">
        <v>0.76</v>
      </c>
      <c r="W1415" t="n">
        <v>0.64</v>
      </c>
      <c r="X1415" t="n">
        <v>0.07000000000000001</v>
      </c>
      <c r="Y1415" t="n">
        <v>1</v>
      </c>
      <c r="Z1415" t="n">
        <v>10</v>
      </c>
    </row>
    <row r="1416">
      <c r="A1416" t="n">
        <v>74</v>
      </c>
      <c r="B1416" t="n">
        <v>145</v>
      </c>
      <c r="C1416" t="inlineStr">
        <is>
          <t xml:space="preserve">CONCLUIDO	</t>
        </is>
      </c>
      <c r="D1416" t="n">
        <v>11.992</v>
      </c>
      <c r="E1416" t="n">
        <v>8.34</v>
      </c>
      <c r="F1416" t="n">
        <v>5.12</v>
      </c>
      <c r="G1416" t="n">
        <v>61.44</v>
      </c>
      <c r="H1416" t="n">
        <v>1.07</v>
      </c>
      <c r="I1416" t="n">
        <v>5</v>
      </c>
      <c r="J1416" t="n">
        <v>324.78</v>
      </c>
      <c r="K1416" t="n">
        <v>61.2</v>
      </c>
      <c r="L1416" t="n">
        <v>19.5</v>
      </c>
      <c r="M1416" t="n">
        <v>3</v>
      </c>
      <c r="N1416" t="n">
        <v>99.08</v>
      </c>
      <c r="O1416" t="n">
        <v>40289.97</v>
      </c>
      <c r="P1416" t="n">
        <v>85.23999999999999</v>
      </c>
      <c r="Q1416" t="n">
        <v>202.81</v>
      </c>
      <c r="R1416" t="n">
        <v>20.15</v>
      </c>
      <c r="S1416" t="n">
        <v>13.89</v>
      </c>
      <c r="T1416" t="n">
        <v>1447.52</v>
      </c>
      <c r="U1416" t="n">
        <v>0.6899999999999999</v>
      </c>
      <c r="V1416" t="n">
        <v>0.76</v>
      </c>
      <c r="W1416" t="n">
        <v>0.65</v>
      </c>
      <c r="X1416" t="n">
        <v>0.08</v>
      </c>
      <c r="Y1416" t="n">
        <v>1</v>
      </c>
      <c r="Z1416" t="n">
        <v>10</v>
      </c>
    </row>
    <row r="1417">
      <c r="A1417" t="n">
        <v>75</v>
      </c>
      <c r="B1417" t="n">
        <v>145</v>
      </c>
      <c r="C1417" t="inlineStr">
        <is>
          <t xml:space="preserve">CONCLUIDO	</t>
        </is>
      </c>
      <c r="D1417" t="n">
        <v>11.992</v>
      </c>
      <c r="E1417" t="n">
        <v>8.34</v>
      </c>
      <c r="F1417" t="n">
        <v>5.12</v>
      </c>
      <c r="G1417" t="n">
        <v>61.44</v>
      </c>
      <c r="H1417" t="n">
        <v>1.08</v>
      </c>
      <c r="I1417" t="n">
        <v>5</v>
      </c>
      <c r="J1417" t="n">
        <v>325.35</v>
      </c>
      <c r="K1417" t="n">
        <v>61.2</v>
      </c>
      <c r="L1417" t="n">
        <v>19.75</v>
      </c>
      <c r="M1417" t="n">
        <v>3</v>
      </c>
      <c r="N1417" t="n">
        <v>99.40000000000001</v>
      </c>
      <c r="O1417" t="n">
        <v>40360.92</v>
      </c>
      <c r="P1417" t="n">
        <v>85.22</v>
      </c>
      <c r="Q1417" t="n">
        <v>202.81</v>
      </c>
      <c r="R1417" t="n">
        <v>20.29</v>
      </c>
      <c r="S1417" t="n">
        <v>13.89</v>
      </c>
      <c r="T1417" t="n">
        <v>1519.26</v>
      </c>
      <c r="U1417" t="n">
        <v>0.68</v>
      </c>
      <c r="V1417" t="n">
        <v>0.76</v>
      </c>
      <c r="W1417" t="n">
        <v>0.64</v>
      </c>
      <c r="X1417" t="n">
        <v>0.08</v>
      </c>
      <c r="Y1417" t="n">
        <v>1</v>
      </c>
      <c r="Z1417" t="n">
        <v>10</v>
      </c>
    </row>
    <row r="1418">
      <c r="A1418" t="n">
        <v>76</v>
      </c>
      <c r="B1418" t="n">
        <v>145</v>
      </c>
      <c r="C1418" t="inlineStr">
        <is>
          <t xml:space="preserve">CONCLUIDO	</t>
        </is>
      </c>
      <c r="D1418" t="n">
        <v>11.9972</v>
      </c>
      <c r="E1418" t="n">
        <v>8.34</v>
      </c>
      <c r="F1418" t="n">
        <v>5.12</v>
      </c>
      <c r="G1418" t="n">
        <v>61.4</v>
      </c>
      <c r="H1418" t="n">
        <v>1.09</v>
      </c>
      <c r="I1418" t="n">
        <v>5</v>
      </c>
      <c r="J1418" t="n">
        <v>325.93</v>
      </c>
      <c r="K1418" t="n">
        <v>61.2</v>
      </c>
      <c r="L1418" t="n">
        <v>20</v>
      </c>
      <c r="M1418" t="n">
        <v>3</v>
      </c>
      <c r="N1418" t="n">
        <v>99.73</v>
      </c>
      <c r="O1418" t="n">
        <v>40432.03</v>
      </c>
      <c r="P1418" t="n">
        <v>84.84</v>
      </c>
      <c r="Q1418" t="n">
        <v>202.81</v>
      </c>
      <c r="R1418" t="n">
        <v>20.1</v>
      </c>
      <c r="S1418" t="n">
        <v>13.89</v>
      </c>
      <c r="T1418" t="n">
        <v>1427</v>
      </c>
      <c r="U1418" t="n">
        <v>0.6899999999999999</v>
      </c>
      <c r="V1418" t="n">
        <v>0.76</v>
      </c>
      <c r="W1418" t="n">
        <v>0.64</v>
      </c>
      <c r="X1418" t="n">
        <v>0.08</v>
      </c>
      <c r="Y1418" t="n">
        <v>1</v>
      </c>
      <c r="Z1418" t="n">
        <v>10</v>
      </c>
    </row>
    <row r="1419">
      <c r="A1419" t="n">
        <v>77</v>
      </c>
      <c r="B1419" t="n">
        <v>145</v>
      </c>
      <c r="C1419" t="inlineStr">
        <is>
          <t xml:space="preserve">CONCLUIDO	</t>
        </is>
      </c>
      <c r="D1419" t="n">
        <v>12.1065</v>
      </c>
      <c r="E1419" t="n">
        <v>8.26</v>
      </c>
      <c r="F1419" t="n">
        <v>5.1</v>
      </c>
      <c r="G1419" t="n">
        <v>76.43000000000001</v>
      </c>
      <c r="H1419" t="n">
        <v>1.11</v>
      </c>
      <c r="I1419" t="n">
        <v>4</v>
      </c>
      <c r="J1419" t="n">
        <v>326.51</v>
      </c>
      <c r="K1419" t="n">
        <v>61.2</v>
      </c>
      <c r="L1419" t="n">
        <v>20.25</v>
      </c>
      <c r="M1419" t="n">
        <v>2</v>
      </c>
      <c r="N1419" t="n">
        <v>100.06</v>
      </c>
      <c r="O1419" t="n">
        <v>40503.29</v>
      </c>
      <c r="P1419" t="n">
        <v>84.39</v>
      </c>
      <c r="Q1419" t="n">
        <v>202.83</v>
      </c>
      <c r="R1419" t="n">
        <v>19.33</v>
      </c>
      <c r="S1419" t="n">
        <v>13.89</v>
      </c>
      <c r="T1419" t="n">
        <v>1044.24</v>
      </c>
      <c r="U1419" t="n">
        <v>0.72</v>
      </c>
      <c r="V1419" t="n">
        <v>0.76</v>
      </c>
      <c r="W1419" t="n">
        <v>0.65</v>
      </c>
      <c r="X1419" t="n">
        <v>0.06</v>
      </c>
      <c r="Y1419" t="n">
        <v>1</v>
      </c>
      <c r="Z1419" t="n">
        <v>10</v>
      </c>
    </row>
    <row r="1420">
      <c r="A1420" t="n">
        <v>78</v>
      </c>
      <c r="B1420" t="n">
        <v>145</v>
      </c>
      <c r="C1420" t="inlineStr">
        <is>
          <t xml:space="preserve">CONCLUIDO	</t>
        </is>
      </c>
      <c r="D1420" t="n">
        <v>12.1086</v>
      </c>
      <c r="E1420" t="n">
        <v>8.26</v>
      </c>
      <c r="F1420" t="n">
        <v>5.09</v>
      </c>
      <c r="G1420" t="n">
        <v>76.41</v>
      </c>
      <c r="H1420" t="n">
        <v>1.12</v>
      </c>
      <c r="I1420" t="n">
        <v>4</v>
      </c>
      <c r="J1420" t="n">
        <v>327.08</v>
      </c>
      <c r="K1420" t="n">
        <v>61.2</v>
      </c>
      <c r="L1420" t="n">
        <v>20.5</v>
      </c>
      <c r="M1420" t="n">
        <v>2</v>
      </c>
      <c r="N1420" t="n">
        <v>100.39</v>
      </c>
      <c r="O1420" t="n">
        <v>40574.7</v>
      </c>
      <c r="P1420" t="n">
        <v>84.36</v>
      </c>
      <c r="Q1420" t="n">
        <v>202.82</v>
      </c>
      <c r="R1420" t="n">
        <v>19.36</v>
      </c>
      <c r="S1420" t="n">
        <v>13.89</v>
      </c>
      <c r="T1420" t="n">
        <v>1057.81</v>
      </c>
      <c r="U1420" t="n">
        <v>0.72</v>
      </c>
      <c r="V1420" t="n">
        <v>0.76</v>
      </c>
      <c r="W1420" t="n">
        <v>0.64</v>
      </c>
      <c r="X1420" t="n">
        <v>0.06</v>
      </c>
      <c r="Y1420" t="n">
        <v>1</v>
      </c>
      <c r="Z1420" t="n">
        <v>10</v>
      </c>
    </row>
    <row r="1421">
      <c r="A1421" t="n">
        <v>79</v>
      </c>
      <c r="B1421" t="n">
        <v>145</v>
      </c>
      <c r="C1421" t="inlineStr">
        <is>
          <t xml:space="preserve">CONCLUIDO	</t>
        </is>
      </c>
      <c r="D1421" t="n">
        <v>12.1037</v>
      </c>
      <c r="E1421" t="n">
        <v>8.26</v>
      </c>
      <c r="F1421" t="n">
        <v>5.1</v>
      </c>
      <c r="G1421" t="n">
        <v>76.45999999999999</v>
      </c>
      <c r="H1421" t="n">
        <v>1.13</v>
      </c>
      <c r="I1421" t="n">
        <v>4</v>
      </c>
      <c r="J1421" t="n">
        <v>327.66</v>
      </c>
      <c r="K1421" t="n">
        <v>61.2</v>
      </c>
      <c r="L1421" t="n">
        <v>20.75</v>
      </c>
      <c r="M1421" t="n">
        <v>2</v>
      </c>
      <c r="N1421" t="n">
        <v>100.72</v>
      </c>
      <c r="O1421" t="n">
        <v>40646.27</v>
      </c>
      <c r="P1421" t="n">
        <v>84.55</v>
      </c>
      <c r="Q1421" t="n">
        <v>202.81</v>
      </c>
      <c r="R1421" t="n">
        <v>19.48</v>
      </c>
      <c r="S1421" t="n">
        <v>13.89</v>
      </c>
      <c r="T1421" t="n">
        <v>1118.97</v>
      </c>
      <c r="U1421" t="n">
        <v>0.71</v>
      </c>
      <c r="V1421" t="n">
        <v>0.76</v>
      </c>
      <c r="W1421" t="n">
        <v>0.64</v>
      </c>
      <c r="X1421" t="n">
        <v>0.06</v>
      </c>
      <c r="Y1421" t="n">
        <v>1</v>
      </c>
      <c r="Z1421" t="n">
        <v>10</v>
      </c>
    </row>
    <row r="1422">
      <c r="A1422" t="n">
        <v>80</v>
      </c>
      <c r="B1422" t="n">
        <v>145</v>
      </c>
      <c r="C1422" t="inlineStr">
        <is>
          <t xml:space="preserve">CONCLUIDO	</t>
        </is>
      </c>
      <c r="D1422" t="n">
        <v>12.1053</v>
      </c>
      <c r="E1422" t="n">
        <v>8.26</v>
      </c>
      <c r="F1422" t="n">
        <v>5.1</v>
      </c>
      <c r="G1422" t="n">
        <v>76.44</v>
      </c>
      <c r="H1422" t="n">
        <v>1.14</v>
      </c>
      <c r="I1422" t="n">
        <v>4</v>
      </c>
      <c r="J1422" t="n">
        <v>328.25</v>
      </c>
      <c r="K1422" t="n">
        <v>61.2</v>
      </c>
      <c r="L1422" t="n">
        <v>21</v>
      </c>
      <c r="M1422" t="n">
        <v>2</v>
      </c>
      <c r="N1422" t="n">
        <v>101.05</v>
      </c>
      <c r="O1422" t="n">
        <v>40718</v>
      </c>
      <c r="P1422" t="n">
        <v>84.73999999999999</v>
      </c>
      <c r="Q1422" t="n">
        <v>202.81</v>
      </c>
      <c r="R1422" t="n">
        <v>19.48</v>
      </c>
      <c r="S1422" t="n">
        <v>13.89</v>
      </c>
      <c r="T1422" t="n">
        <v>1122.21</v>
      </c>
      <c r="U1422" t="n">
        <v>0.71</v>
      </c>
      <c r="V1422" t="n">
        <v>0.76</v>
      </c>
      <c r="W1422" t="n">
        <v>0.64</v>
      </c>
      <c r="X1422" t="n">
        <v>0.06</v>
      </c>
      <c r="Y1422" t="n">
        <v>1</v>
      </c>
      <c r="Z1422" t="n">
        <v>10</v>
      </c>
    </row>
    <row r="1423">
      <c r="A1423" t="n">
        <v>81</v>
      </c>
      <c r="B1423" t="n">
        <v>145</v>
      </c>
      <c r="C1423" t="inlineStr">
        <is>
          <t xml:space="preserve">CONCLUIDO	</t>
        </is>
      </c>
      <c r="D1423" t="n">
        <v>12.1102</v>
      </c>
      <c r="E1423" t="n">
        <v>8.26</v>
      </c>
      <c r="F1423" t="n">
        <v>5.09</v>
      </c>
      <c r="G1423" t="n">
        <v>76.39</v>
      </c>
      <c r="H1423" t="n">
        <v>1.15</v>
      </c>
      <c r="I1423" t="n">
        <v>4</v>
      </c>
      <c r="J1423" t="n">
        <v>328.83</v>
      </c>
      <c r="K1423" t="n">
        <v>61.2</v>
      </c>
      <c r="L1423" t="n">
        <v>21.25</v>
      </c>
      <c r="M1423" t="n">
        <v>2</v>
      </c>
      <c r="N1423" t="n">
        <v>101.38</v>
      </c>
      <c r="O1423" t="n">
        <v>40789.89</v>
      </c>
      <c r="P1423" t="n">
        <v>84.83</v>
      </c>
      <c r="Q1423" t="n">
        <v>202.81</v>
      </c>
      <c r="R1423" t="n">
        <v>19.38</v>
      </c>
      <c r="S1423" t="n">
        <v>13.89</v>
      </c>
      <c r="T1423" t="n">
        <v>1071.05</v>
      </c>
      <c r="U1423" t="n">
        <v>0.72</v>
      </c>
      <c r="V1423" t="n">
        <v>0.76</v>
      </c>
      <c r="W1423" t="n">
        <v>0.64</v>
      </c>
      <c r="X1423" t="n">
        <v>0.05</v>
      </c>
      <c r="Y1423" t="n">
        <v>1</v>
      </c>
      <c r="Z1423" t="n">
        <v>10</v>
      </c>
    </row>
    <row r="1424">
      <c r="A1424" t="n">
        <v>82</v>
      </c>
      <c r="B1424" t="n">
        <v>145</v>
      </c>
      <c r="C1424" t="inlineStr">
        <is>
          <t xml:space="preserve">CONCLUIDO	</t>
        </is>
      </c>
      <c r="D1424" t="n">
        <v>12.1004</v>
      </c>
      <c r="E1424" t="n">
        <v>8.26</v>
      </c>
      <c r="F1424" t="n">
        <v>5.1</v>
      </c>
      <c r="G1424" t="n">
        <v>76.48999999999999</v>
      </c>
      <c r="H1424" t="n">
        <v>1.16</v>
      </c>
      <c r="I1424" t="n">
        <v>4</v>
      </c>
      <c r="J1424" t="n">
        <v>329.41</v>
      </c>
      <c r="K1424" t="n">
        <v>61.2</v>
      </c>
      <c r="L1424" t="n">
        <v>21.5</v>
      </c>
      <c r="M1424" t="n">
        <v>2</v>
      </c>
      <c r="N1424" t="n">
        <v>101.71</v>
      </c>
      <c r="O1424" t="n">
        <v>40861.93</v>
      </c>
      <c r="P1424" t="n">
        <v>85.03</v>
      </c>
      <c r="Q1424" t="n">
        <v>202.81</v>
      </c>
      <c r="R1424" t="n">
        <v>19.56</v>
      </c>
      <c r="S1424" t="n">
        <v>13.89</v>
      </c>
      <c r="T1424" t="n">
        <v>1158.16</v>
      </c>
      <c r="U1424" t="n">
        <v>0.71</v>
      </c>
      <c r="V1424" t="n">
        <v>0.76</v>
      </c>
      <c r="W1424" t="n">
        <v>0.64</v>
      </c>
      <c r="X1424" t="n">
        <v>0.06</v>
      </c>
      <c r="Y1424" t="n">
        <v>1</v>
      </c>
      <c r="Z1424" t="n">
        <v>10</v>
      </c>
    </row>
    <row r="1425">
      <c r="A1425" t="n">
        <v>83</v>
      </c>
      <c r="B1425" t="n">
        <v>145</v>
      </c>
      <c r="C1425" t="inlineStr">
        <is>
          <t xml:space="preserve">CONCLUIDO	</t>
        </is>
      </c>
      <c r="D1425" t="n">
        <v>12.0968</v>
      </c>
      <c r="E1425" t="n">
        <v>8.27</v>
      </c>
      <c r="F1425" t="n">
        <v>5.1</v>
      </c>
      <c r="G1425" t="n">
        <v>76.53</v>
      </c>
      <c r="H1425" t="n">
        <v>1.17</v>
      </c>
      <c r="I1425" t="n">
        <v>4</v>
      </c>
      <c r="J1425" t="n">
        <v>330</v>
      </c>
      <c r="K1425" t="n">
        <v>61.2</v>
      </c>
      <c r="L1425" t="n">
        <v>21.75</v>
      </c>
      <c r="M1425" t="n">
        <v>2</v>
      </c>
      <c r="N1425" t="n">
        <v>102.05</v>
      </c>
      <c r="O1425" t="n">
        <v>40934.14</v>
      </c>
      <c r="P1425" t="n">
        <v>85.20999999999999</v>
      </c>
      <c r="Q1425" t="n">
        <v>202.84</v>
      </c>
      <c r="R1425" t="n">
        <v>19.65</v>
      </c>
      <c r="S1425" t="n">
        <v>13.89</v>
      </c>
      <c r="T1425" t="n">
        <v>1203.38</v>
      </c>
      <c r="U1425" t="n">
        <v>0.71</v>
      </c>
      <c r="V1425" t="n">
        <v>0.76</v>
      </c>
      <c r="W1425" t="n">
        <v>0.64</v>
      </c>
      <c r="X1425" t="n">
        <v>0.06</v>
      </c>
      <c r="Y1425" t="n">
        <v>1</v>
      </c>
      <c r="Z1425" t="n">
        <v>10</v>
      </c>
    </row>
    <row r="1426">
      <c r="A1426" t="n">
        <v>84</v>
      </c>
      <c r="B1426" t="n">
        <v>145</v>
      </c>
      <c r="C1426" t="inlineStr">
        <is>
          <t xml:space="preserve">CONCLUIDO	</t>
        </is>
      </c>
      <c r="D1426" t="n">
        <v>12.0996</v>
      </c>
      <c r="E1426" t="n">
        <v>8.26</v>
      </c>
      <c r="F1426" t="n">
        <v>5.1</v>
      </c>
      <c r="G1426" t="n">
        <v>76.5</v>
      </c>
      <c r="H1426" t="n">
        <v>1.19</v>
      </c>
      <c r="I1426" t="n">
        <v>4</v>
      </c>
      <c r="J1426" t="n">
        <v>330.59</v>
      </c>
      <c r="K1426" t="n">
        <v>61.2</v>
      </c>
      <c r="L1426" t="n">
        <v>22</v>
      </c>
      <c r="M1426" t="n">
        <v>2</v>
      </c>
      <c r="N1426" t="n">
        <v>102.39</v>
      </c>
      <c r="O1426" t="n">
        <v>41006.51</v>
      </c>
      <c r="P1426" t="n">
        <v>85.16</v>
      </c>
      <c r="Q1426" t="n">
        <v>202.81</v>
      </c>
      <c r="R1426" t="n">
        <v>19.58</v>
      </c>
      <c r="S1426" t="n">
        <v>13.89</v>
      </c>
      <c r="T1426" t="n">
        <v>1169.75</v>
      </c>
      <c r="U1426" t="n">
        <v>0.71</v>
      </c>
      <c r="V1426" t="n">
        <v>0.76</v>
      </c>
      <c r="W1426" t="n">
        <v>0.64</v>
      </c>
      <c r="X1426" t="n">
        <v>0.06</v>
      </c>
      <c r="Y1426" t="n">
        <v>1</v>
      </c>
      <c r="Z1426" t="n">
        <v>10</v>
      </c>
    </row>
    <row r="1427">
      <c r="A1427" t="n">
        <v>85</v>
      </c>
      <c r="B1427" t="n">
        <v>145</v>
      </c>
      <c r="C1427" t="inlineStr">
        <is>
          <t xml:space="preserve">CONCLUIDO	</t>
        </is>
      </c>
      <c r="D1427" t="n">
        <v>12.0956</v>
      </c>
      <c r="E1427" t="n">
        <v>8.27</v>
      </c>
      <c r="F1427" t="n">
        <v>5.1</v>
      </c>
      <c r="G1427" t="n">
        <v>76.54000000000001</v>
      </c>
      <c r="H1427" t="n">
        <v>1.2</v>
      </c>
      <c r="I1427" t="n">
        <v>4</v>
      </c>
      <c r="J1427" t="n">
        <v>331.17</v>
      </c>
      <c r="K1427" t="n">
        <v>61.2</v>
      </c>
      <c r="L1427" t="n">
        <v>22.25</v>
      </c>
      <c r="M1427" t="n">
        <v>2</v>
      </c>
      <c r="N1427" t="n">
        <v>102.72</v>
      </c>
      <c r="O1427" t="n">
        <v>41079.04</v>
      </c>
      <c r="P1427" t="n">
        <v>85.17</v>
      </c>
      <c r="Q1427" t="n">
        <v>202.81</v>
      </c>
      <c r="R1427" t="n">
        <v>19.67</v>
      </c>
      <c r="S1427" t="n">
        <v>13.89</v>
      </c>
      <c r="T1427" t="n">
        <v>1215.09</v>
      </c>
      <c r="U1427" t="n">
        <v>0.71</v>
      </c>
      <c r="V1427" t="n">
        <v>0.76</v>
      </c>
      <c r="W1427" t="n">
        <v>0.64</v>
      </c>
      <c r="X1427" t="n">
        <v>0.06</v>
      </c>
      <c r="Y1427" t="n">
        <v>1</v>
      </c>
      <c r="Z1427" t="n">
        <v>10</v>
      </c>
    </row>
    <row r="1428">
      <c r="A1428" t="n">
        <v>86</v>
      </c>
      <c r="B1428" t="n">
        <v>145</v>
      </c>
      <c r="C1428" t="inlineStr">
        <is>
          <t xml:space="preserve">CONCLUIDO	</t>
        </is>
      </c>
      <c r="D1428" t="n">
        <v>12.0988</v>
      </c>
      <c r="E1428" t="n">
        <v>8.27</v>
      </c>
      <c r="F1428" t="n">
        <v>5.1</v>
      </c>
      <c r="G1428" t="n">
        <v>76.51000000000001</v>
      </c>
      <c r="H1428" t="n">
        <v>1.21</v>
      </c>
      <c r="I1428" t="n">
        <v>4</v>
      </c>
      <c r="J1428" t="n">
        <v>331.76</v>
      </c>
      <c r="K1428" t="n">
        <v>61.2</v>
      </c>
      <c r="L1428" t="n">
        <v>22.5</v>
      </c>
      <c r="M1428" t="n">
        <v>2</v>
      </c>
      <c r="N1428" t="n">
        <v>103.06</v>
      </c>
      <c r="O1428" t="n">
        <v>41151.74</v>
      </c>
      <c r="P1428" t="n">
        <v>85.06999999999999</v>
      </c>
      <c r="Q1428" t="n">
        <v>202.81</v>
      </c>
      <c r="R1428" t="n">
        <v>19.66</v>
      </c>
      <c r="S1428" t="n">
        <v>13.89</v>
      </c>
      <c r="T1428" t="n">
        <v>1209.8</v>
      </c>
      <c r="U1428" t="n">
        <v>0.71</v>
      </c>
      <c r="V1428" t="n">
        <v>0.76</v>
      </c>
      <c r="W1428" t="n">
        <v>0.64</v>
      </c>
      <c r="X1428" t="n">
        <v>0.06</v>
      </c>
      <c r="Y1428" t="n">
        <v>1</v>
      </c>
      <c r="Z1428" t="n">
        <v>10</v>
      </c>
    </row>
    <row r="1429">
      <c r="A1429" t="n">
        <v>87</v>
      </c>
      <c r="B1429" t="n">
        <v>145</v>
      </c>
      <c r="C1429" t="inlineStr">
        <is>
          <t xml:space="preserve">CONCLUIDO	</t>
        </is>
      </c>
      <c r="D1429" t="n">
        <v>12.1053</v>
      </c>
      <c r="E1429" t="n">
        <v>8.26</v>
      </c>
      <c r="F1429" t="n">
        <v>5.1</v>
      </c>
      <c r="G1429" t="n">
        <v>76.44</v>
      </c>
      <c r="H1429" t="n">
        <v>1.22</v>
      </c>
      <c r="I1429" t="n">
        <v>4</v>
      </c>
      <c r="J1429" t="n">
        <v>332.35</v>
      </c>
      <c r="K1429" t="n">
        <v>61.2</v>
      </c>
      <c r="L1429" t="n">
        <v>22.75</v>
      </c>
      <c r="M1429" t="n">
        <v>2</v>
      </c>
      <c r="N1429" t="n">
        <v>103.41</v>
      </c>
      <c r="O1429" t="n">
        <v>41224.6</v>
      </c>
      <c r="P1429" t="n">
        <v>85.06</v>
      </c>
      <c r="Q1429" t="n">
        <v>202.89</v>
      </c>
      <c r="R1429" t="n">
        <v>19.42</v>
      </c>
      <c r="S1429" t="n">
        <v>13.89</v>
      </c>
      <c r="T1429" t="n">
        <v>1092.11</v>
      </c>
      <c r="U1429" t="n">
        <v>0.72</v>
      </c>
      <c r="V1429" t="n">
        <v>0.76</v>
      </c>
      <c r="W1429" t="n">
        <v>0.64</v>
      </c>
      <c r="X1429" t="n">
        <v>0.06</v>
      </c>
      <c r="Y1429" t="n">
        <v>1</v>
      </c>
      <c r="Z1429" t="n">
        <v>10</v>
      </c>
    </row>
    <row r="1430">
      <c r="A1430" t="n">
        <v>88</v>
      </c>
      <c r="B1430" t="n">
        <v>145</v>
      </c>
      <c r="C1430" t="inlineStr">
        <is>
          <t xml:space="preserve">CONCLUIDO	</t>
        </is>
      </c>
      <c r="D1430" t="n">
        <v>12.1033</v>
      </c>
      <c r="E1430" t="n">
        <v>8.26</v>
      </c>
      <c r="F1430" t="n">
        <v>5.1</v>
      </c>
      <c r="G1430" t="n">
        <v>76.45999999999999</v>
      </c>
      <c r="H1430" t="n">
        <v>1.23</v>
      </c>
      <c r="I1430" t="n">
        <v>4</v>
      </c>
      <c r="J1430" t="n">
        <v>332.95</v>
      </c>
      <c r="K1430" t="n">
        <v>61.2</v>
      </c>
      <c r="L1430" t="n">
        <v>23</v>
      </c>
      <c r="M1430" t="n">
        <v>2</v>
      </c>
      <c r="N1430" t="n">
        <v>103.75</v>
      </c>
      <c r="O1430" t="n">
        <v>41297.62</v>
      </c>
      <c r="P1430" t="n">
        <v>85.08</v>
      </c>
      <c r="Q1430" t="n">
        <v>202.81</v>
      </c>
      <c r="R1430" t="n">
        <v>19.46</v>
      </c>
      <c r="S1430" t="n">
        <v>13.89</v>
      </c>
      <c r="T1430" t="n">
        <v>1110.01</v>
      </c>
      <c r="U1430" t="n">
        <v>0.71</v>
      </c>
      <c r="V1430" t="n">
        <v>0.76</v>
      </c>
      <c r="W1430" t="n">
        <v>0.64</v>
      </c>
      <c r="X1430" t="n">
        <v>0.06</v>
      </c>
      <c r="Y1430" t="n">
        <v>1</v>
      </c>
      <c r="Z1430" t="n">
        <v>10</v>
      </c>
    </row>
    <row r="1431">
      <c r="A1431" t="n">
        <v>89</v>
      </c>
      <c r="B1431" t="n">
        <v>145</v>
      </c>
      <c r="C1431" t="inlineStr">
        <is>
          <t xml:space="preserve">CONCLUIDO	</t>
        </is>
      </c>
      <c r="D1431" t="n">
        <v>12.1061</v>
      </c>
      <c r="E1431" t="n">
        <v>8.26</v>
      </c>
      <c r="F1431" t="n">
        <v>5.1</v>
      </c>
      <c r="G1431" t="n">
        <v>76.43000000000001</v>
      </c>
      <c r="H1431" t="n">
        <v>1.24</v>
      </c>
      <c r="I1431" t="n">
        <v>4</v>
      </c>
      <c r="J1431" t="n">
        <v>333.54</v>
      </c>
      <c r="K1431" t="n">
        <v>61.2</v>
      </c>
      <c r="L1431" t="n">
        <v>23.25</v>
      </c>
      <c r="M1431" t="n">
        <v>2</v>
      </c>
      <c r="N1431" t="n">
        <v>104.09</v>
      </c>
      <c r="O1431" t="n">
        <v>41370.82</v>
      </c>
      <c r="P1431" t="n">
        <v>84.95</v>
      </c>
      <c r="Q1431" t="n">
        <v>202.81</v>
      </c>
      <c r="R1431" t="n">
        <v>19.49</v>
      </c>
      <c r="S1431" t="n">
        <v>13.89</v>
      </c>
      <c r="T1431" t="n">
        <v>1122.94</v>
      </c>
      <c r="U1431" t="n">
        <v>0.71</v>
      </c>
      <c r="V1431" t="n">
        <v>0.76</v>
      </c>
      <c r="W1431" t="n">
        <v>0.64</v>
      </c>
      <c r="X1431" t="n">
        <v>0.06</v>
      </c>
      <c r="Y1431" t="n">
        <v>1</v>
      </c>
      <c r="Z1431" t="n">
        <v>10</v>
      </c>
    </row>
    <row r="1432">
      <c r="A1432" t="n">
        <v>90</v>
      </c>
      <c r="B1432" t="n">
        <v>145</v>
      </c>
      <c r="C1432" t="inlineStr">
        <is>
          <t xml:space="preserve">CONCLUIDO	</t>
        </is>
      </c>
      <c r="D1432" t="n">
        <v>12.1037</v>
      </c>
      <c r="E1432" t="n">
        <v>8.26</v>
      </c>
      <c r="F1432" t="n">
        <v>5.1</v>
      </c>
      <c r="G1432" t="n">
        <v>76.45999999999999</v>
      </c>
      <c r="H1432" t="n">
        <v>1.25</v>
      </c>
      <c r="I1432" t="n">
        <v>4</v>
      </c>
      <c r="J1432" t="n">
        <v>334.14</v>
      </c>
      <c r="K1432" t="n">
        <v>61.2</v>
      </c>
      <c r="L1432" t="n">
        <v>23.5</v>
      </c>
      <c r="M1432" t="n">
        <v>2</v>
      </c>
      <c r="N1432" t="n">
        <v>104.44</v>
      </c>
      <c r="O1432" t="n">
        <v>41444.3</v>
      </c>
      <c r="P1432" t="n">
        <v>84.87</v>
      </c>
      <c r="Q1432" t="n">
        <v>202.81</v>
      </c>
      <c r="R1432" t="n">
        <v>19.5</v>
      </c>
      <c r="S1432" t="n">
        <v>13.89</v>
      </c>
      <c r="T1432" t="n">
        <v>1127.72</v>
      </c>
      <c r="U1432" t="n">
        <v>0.71</v>
      </c>
      <c r="V1432" t="n">
        <v>0.76</v>
      </c>
      <c r="W1432" t="n">
        <v>0.64</v>
      </c>
      <c r="X1432" t="n">
        <v>0.06</v>
      </c>
      <c r="Y1432" t="n">
        <v>1</v>
      </c>
      <c r="Z1432" t="n">
        <v>10</v>
      </c>
    </row>
    <row r="1433">
      <c r="A1433" t="n">
        <v>91</v>
      </c>
      <c r="B1433" t="n">
        <v>145</v>
      </c>
      <c r="C1433" t="inlineStr">
        <is>
          <t xml:space="preserve">CONCLUIDO	</t>
        </is>
      </c>
      <c r="D1433" t="n">
        <v>12.1025</v>
      </c>
      <c r="E1433" t="n">
        <v>8.26</v>
      </c>
      <c r="F1433" t="n">
        <v>5.1</v>
      </c>
      <c r="G1433" t="n">
        <v>76.47</v>
      </c>
      <c r="H1433" t="n">
        <v>1.26</v>
      </c>
      <c r="I1433" t="n">
        <v>4</v>
      </c>
      <c r="J1433" t="n">
        <v>334.73</v>
      </c>
      <c r="K1433" t="n">
        <v>61.2</v>
      </c>
      <c r="L1433" t="n">
        <v>23.75</v>
      </c>
      <c r="M1433" t="n">
        <v>2</v>
      </c>
      <c r="N1433" t="n">
        <v>104.78</v>
      </c>
      <c r="O1433" t="n">
        <v>41517.84</v>
      </c>
      <c r="P1433" t="n">
        <v>84.8</v>
      </c>
      <c r="Q1433" t="n">
        <v>202.81</v>
      </c>
      <c r="R1433" t="n">
        <v>19.53</v>
      </c>
      <c r="S1433" t="n">
        <v>13.89</v>
      </c>
      <c r="T1433" t="n">
        <v>1143.85</v>
      </c>
      <c r="U1433" t="n">
        <v>0.71</v>
      </c>
      <c r="V1433" t="n">
        <v>0.76</v>
      </c>
      <c r="W1433" t="n">
        <v>0.64</v>
      </c>
      <c r="X1433" t="n">
        <v>0.06</v>
      </c>
      <c r="Y1433" t="n">
        <v>1</v>
      </c>
      <c r="Z1433" t="n">
        <v>10</v>
      </c>
    </row>
    <row r="1434">
      <c r="A1434" t="n">
        <v>92</v>
      </c>
      <c r="B1434" t="n">
        <v>145</v>
      </c>
      <c r="C1434" t="inlineStr">
        <is>
          <t xml:space="preserve">CONCLUIDO	</t>
        </is>
      </c>
      <c r="D1434" t="n">
        <v>12.109</v>
      </c>
      <c r="E1434" t="n">
        <v>8.26</v>
      </c>
      <c r="F1434" t="n">
        <v>5.09</v>
      </c>
      <c r="G1434" t="n">
        <v>76.40000000000001</v>
      </c>
      <c r="H1434" t="n">
        <v>1.28</v>
      </c>
      <c r="I1434" t="n">
        <v>4</v>
      </c>
      <c r="J1434" t="n">
        <v>335.33</v>
      </c>
      <c r="K1434" t="n">
        <v>61.2</v>
      </c>
      <c r="L1434" t="n">
        <v>24</v>
      </c>
      <c r="M1434" t="n">
        <v>2</v>
      </c>
      <c r="N1434" t="n">
        <v>105.13</v>
      </c>
      <c r="O1434" t="n">
        <v>41591.55</v>
      </c>
      <c r="P1434" t="n">
        <v>84.64</v>
      </c>
      <c r="Q1434" t="n">
        <v>202.86</v>
      </c>
      <c r="R1434" t="n">
        <v>19.33</v>
      </c>
      <c r="S1434" t="n">
        <v>13.89</v>
      </c>
      <c r="T1434" t="n">
        <v>1043.96</v>
      </c>
      <c r="U1434" t="n">
        <v>0.72</v>
      </c>
      <c r="V1434" t="n">
        <v>0.76</v>
      </c>
      <c r="W1434" t="n">
        <v>0.64</v>
      </c>
      <c r="X1434" t="n">
        <v>0.06</v>
      </c>
      <c r="Y1434" t="n">
        <v>1</v>
      </c>
      <c r="Z1434" t="n">
        <v>10</v>
      </c>
    </row>
    <row r="1435">
      <c r="A1435" t="n">
        <v>93</v>
      </c>
      <c r="B1435" t="n">
        <v>145</v>
      </c>
      <c r="C1435" t="inlineStr">
        <is>
          <t xml:space="preserve">CONCLUIDO	</t>
        </is>
      </c>
      <c r="D1435" t="n">
        <v>12.1041</v>
      </c>
      <c r="E1435" t="n">
        <v>8.26</v>
      </c>
      <c r="F1435" t="n">
        <v>5.1</v>
      </c>
      <c r="G1435" t="n">
        <v>76.45</v>
      </c>
      <c r="H1435" t="n">
        <v>1.29</v>
      </c>
      <c r="I1435" t="n">
        <v>4</v>
      </c>
      <c r="J1435" t="n">
        <v>335.93</v>
      </c>
      <c r="K1435" t="n">
        <v>61.2</v>
      </c>
      <c r="L1435" t="n">
        <v>24.25</v>
      </c>
      <c r="M1435" t="n">
        <v>2</v>
      </c>
      <c r="N1435" t="n">
        <v>105.48</v>
      </c>
      <c r="O1435" t="n">
        <v>41665.42</v>
      </c>
      <c r="P1435" t="n">
        <v>84.58</v>
      </c>
      <c r="Q1435" t="n">
        <v>202.81</v>
      </c>
      <c r="R1435" t="n">
        <v>19.41</v>
      </c>
      <c r="S1435" t="n">
        <v>13.89</v>
      </c>
      <c r="T1435" t="n">
        <v>1085.98</v>
      </c>
      <c r="U1435" t="n">
        <v>0.72</v>
      </c>
      <c r="V1435" t="n">
        <v>0.76</v>
      </c>
      <c r="W1435" t="n">
        <v>0.64</v>
      </c>
      <c r="X1435" t="n">
        <v>0.06</v>
      </c>
      <c r="Y1435" t="n">
        <v>1</v>
      </c>
      <c r="Z1435" t="n">
        <v>10</v>
      </c>
    </row>
    <row r="1436">
      <c r="A1436" t="n">
        <v>94</v>
      </c>
      <c r="B1436" t="n">
        <v>145</v>
      </c>
      <c r="C1436" t="inlineStr">
        <is>
          <t xml:space="preserve">CONCLUIDO	</t>
        </is>
      </c>
      <c r="D1436" t="n">
        <v>12.1094</v>
      </c>
      <c r="E1436" t="n">
        <v>8.26</v>
      </c>
      <c r="F1436" t="n">
        <v>5.09</v>
      </c>
      <c r="G1436" t="n">
        <v>76.40000000000001</v>
      </c>
      <c r="H1436" t="n">
        <v>1.3</v>
      </c>
      <c r="I1436" t="n">
        <v>4</v>
      </c>
      <c r="J1436" t="n">
        <v>336.53</v>
      </c>
      <c r="K1436" t="n">
        <v>61.2</v>
      </c>
      <c r="L1436" t="n">
        <v>24.5</v>
      </c>
      <c r="M1436" t="n">
        <v>2</v>
      </c>
      <c r="N1436" t="n">
        <v>105.83</v>
      </c>
      <c r="O1436" t="n">
        <v>41739.48</v>
      </c>
      <c r="P1436" t="n">
        <v>84.44</v>
      </c>
      <c r="Q1436" t="n">
        <v>202.81</v>
      </c>
      <c r="R1436" t="n">
        <v>19.37</v>
      </c>
      <c r="S1436" t="n">
        <v>13.89</v>
      </c>
      <c r="T1436" t="n">
        <v>1064.5</v>
      </c>
      <c r="U1436" t="n">
        <v>0.72</v>
      </c>
      <c r="V1436" t="n">
        <v>0.76</v>
      </c>
      <c r="W1436" t="n">
        <v>0.64</v>
      </c>
      <c r="X1436" t="n">
        <v>0.06</v>
      </c>
      <c r="Y1436" t="n">
        <v>1</v>
      </c>
      <c r="Z1436" t="n">
        <v>10</v>
      </c>
    </row>
    <row r="1437">
      <c r="A1437" t="n">
        <v>95</v>
      </c>
      <c r="B1437" t="n">
        <v>145</v>
      </c>
      <c r="C1437" t="inlineStr">
        <is>
          <t xml:space="preserve">CONCLUIDO	</t>
        </is>
      </c>
      <c r="D1437" t="n">
        <v>12.1139</v>
      </c>
      <c r="E1437" t="n">
        <v>8.26</v>
      </c>
      <c r="F1437" t="n">
        <v>5.09</v>
      </c>
      <c r="G1437" t="n">
        <v>76.34999999999999</v>
      </c>
      <c r="H1437" t="n">
        <v>1.31</v>
      </c>
      <c r="I1437" t="n">
        <v>4</v>
      </c>
      <c r="J1437" t="n">
        <v>337.13</v>
      </c>
      <c r="K1437" t="n">
        <v>61.2</v>
      </c>
      <c r="L1437" t="n">
        <v>24.75</v>
      </c>
      <c r="M1437" t="n">
        <v>2</v>
      </c>
      <c r="N1437" t="n">
        <v>106.18</v>
      </c>
      <c r="O1437" t="n">
        <v>41813.7</v>
      </c>
      <c r="P1437" t="n">
        <v>84.28</v>
      </c>
      <c r="Q1437" t="n">
        <v>202.81</v>
      </c>
      <c r="R1437" t="n">
        <v>19.27</v>
      </c>
      <c r="S1437" t="n">
        <v>13.89</v>
      </c>
      <c r="T1437" t="n">
        <v>1013.09</v>
      </c>
      <c r="U1437" t="n">
        <v>0.72</v>
      </c>
      <c r="V1437" t="n">
        <v>0.76</v>
      </c>
      <c r="W1437" t="n">
        <v>0.64</v>
      </c>
      <c r="X1437" t="n">
        <v>0.05</v>
      </c>
      <c r="Y1437" t="n">
        <v>1</v>
      </c>
      <c r="Z1437" t="n">
        <v>10</v>
      </c>
    </row>
    <row r="1438">
      <c r="A1438" t="n">
        <v>96</v>
      </c>
      <c r="B1438" t="n">
        <v>145</v>
      </c>
      <c r="C1438" t="inlineStr">
        <is>
          <t xml:space="preserve">CONCLUIDO	</t>
        </is>
      </c>
      <c r="D1438" t="n">
        <v>12.1086</v>
      </c>
      <c r="E1438" t="n">
        <v>8.26</v>
      </c>
      <c r="F1438" t="n">
        <v>5.09</v>
      </c>
      <c r="G1438" t="n">
        <v>76.41</v>
      </c>
      <c r="H1438" t="n">
        <v>1.32</v>
      </c>
      <c r="I1438" t="n">
        <v>4</v>
      </c>
      <c r="J1438" t="n">
        <v>337.73</v>
      </c>
      <c r="K1438" t="n">
        <v>61.2</v>
      </c>
      <c r="L1438" t="n">
        <v>25</v>
      </c>
      <c r="M1438" t="n">
        <v>2</v>
      </c>
      <c r="N1438" t="n">
        <v>106.53</v>
      </c>
      <c r="O1438" t="n">
        <v>41888.1</v>
      </c>
      <c r="P1438" t="n">
        <v>84.20999999999999</v>
      </c>
      <c r="Q1438" t="n">
        <v>202.81</v>
      </c>
      <c r="R1438" t="n">
        <v>19.38</v>
      </c>
      <c r="S1438" t="n">
        <v>13.89</v>
      </c>
      <c r="T1438" t="n">
        <v>1068.73</v>
      </c>
      <c r="U1438" t="n">
        <v>0.72</v>
      </c>
      <c r="V1438" t="n">
        <v>0.76</v>
      </c>
      <c r="W1438" t="n">
        <v>0.64</v>
      </c>
      <c r="X1438" t="n">
        <v>0.06</v>
      </c>
      <c r="Y1438" t="n">
        <v>1</v>
      </c>
      <c r="Z1438" t="n">
        <v>10</v>
      </c>
    </row>
    <row r="1439">
      <c r="A1439" t="n">
        <v>97</v>
      </c>
      <c r="B1439" t="n">
        <v>145</v>
      </c>
      <c r="C1439" t="inlineStr">
        <is>
          <t xml:space="preserve">CONCLUIDO	</t>
        </is>
      </c>
      <c r="D1439" t="n">
        <v>12.1049</v>
      </c>
      <c r="E1439" t="n">
        <v>8.26</v>
      </c>
      <c r="F1439" t="n">
        <v>5.1</v>
      </c>
      <c r="G1439" t="n">
        <v>76.45</v>
      </c>
      <c r="H1439" t="n">
        <v>1.33</v>
      </c>
      <c r="I1439" t="n">
        <v>4</v>
      </c>
      <c r="J1439" t="n">
        <v>338.34</v>
      </c>
      <c r="K1439" t="n">
        <v>61.2</v>
      </c>
      <c r="L1439" t="n">
        <v>25.25</v>
      </c>
      <c r="M1439" t="n">
        <v>2</v>
      </c>
      <c r="N1439" t="n">
        <v>106.89</v>
      </c>
      <c r="O1439" t="n">
        <v>41962.68</v>
      </c>
      <c r="P1439" t="n">
        <v>84.12</v>
      </c>
      <c r="Q1439" t="n">
        <v>202.81</v>
      </c>
      <c r="R1439" t="n">
        <v>19.43</v>
      </c>
      <c r="S1439" t="n">
        <v>13.89</v>
      </c>
      <c r="T1439" t="n">
        <v>1096.3</v>
      </c>
      <c r="U1439" t="n">
        <v>0.71</v>
      </c>
      <c r="V1439" t="n">
        <v>0.76</v>
      </c>
      <c r="W1439" t="n">
        <v>0.64</v>
      </c>
      <c r="X1439" t="n">
        <v>0.06</v>
      </c>
      <c r="Y1439" t="n">
        <v>1</v>
      </c>
      <c r="Z1439" t="n">
        <v>10</v>
      </c>
    </row>
    <row r="1440">
      <c r="A1440" t="n">
        <v>98</v>
      </c>
      <c r="B1440" t="n">
        <v>145</v>
      </c>
      <c r="C1440" t="inlineStr">
        <is>
          <t xml:space="preserve">CONCLUIDO	</t>
        </is>
      </c>
      <c r="D1440" t="n">
        <v>12.1139</v>
      </c>
      <c r="E1440" t="n">
        <v>8.26</v>
      </c>
      <c r="F1440" t="n">
        <v>5.09</v>
      </c>
      <c r="G1440" t="n">
        <v>76.34999999999999</v>
      </c>
      <c r="H1440" t="n">
        <v>1.34</v>
      </c>
      <c r="I1440" t="n">
        <v>4</v>
      </c>
      <c r="J1440" t="n">
        <v>338.94</v>
      </c>
      <c r="K1440" t="n">
        <v>61.2</v>
      </c>
      <c r="L1440" t="n">
        <v>25.5</v>
      </c>
      <c r="M1440" t="n">
        <v>2</v>
      </c>
      <c r="N1440" t="n">
        <v>107.25</v>
      </c>
      <c r="O1440" t="n">
        <v>42037.44</v>
      </c>
      <c r="P1440" t="n">
        <v>83.83</v>
      </c>
      <c r="Q1440" t="n">
        <v>202.84</v>
      </c>
      <c r="R1440" t="n">
        <v>19.29</v>
      </c>
      <c r="S1440" t="n">
        <v>13.89</v>
      </c>
      <c r="T1440" t="n">
        <v>1023.83</v>
      </c>
      <c r="U1440" t="n">
        <v>0.72</v>
      </c>
      <c r="V1440" t="n">
        <v>0.76</v>
      </c>
      <c r="W1440" t="n">
        <v>0.64</v>
      </c>
      <c r="X1440" t="n">
        <v>0.05</v>
      </c>
      <c r="Y1440" t="n">
        <v>1</v>
      </c>
      <c r="Z1440" t="n">
        <v>10</v>
      </c>
    </row>
    <row r="1441">
      <c r="A1441" t="n">
        <v>99</v>
      </c>
      <c r="B1441" t="n">
        <v>145</v>
      </c>
      <c r="C1441" t="inlineStr">
        <is>
          <t xml:space="preserve">CONCLUIDO	</t>
        </is>
      </c>
      <c r="D1441" t="n">
        <v>12.1208</v>
      </c>
      <c r="E1441" t="n">
        <v>8.25</v>
      </c>
      <c r="F1441" t="n">
        <v>5.09</v>
      </c>
      <c r="G1441" t="n">
        <v>76.28</v>
      </c>
      <c r="H1441" t="n">
        <v>1.35</v>
      </c>
      <c r="I1441" t="n">
        <v>4</v>
      </c>
      <c r="J1441" t="n">
        <v>339.55</v>
      </c>
      <c r="K1441" t="n">
        <v>61.2</v>
      </c>
      <c r="L1441" t="n">
        <v>25.75</v>
      </c>
      <c r="M1441" t="n">
        <v>2</v>
      </c>
      <c r="N1441" t="n">
        <v>107.6</v>
      </c>
      <c r="O1441" t="n">
        <v>42112.37</v>
      </c>
      <c r="P1441" t="n">
        <v>83.44</v>
      </c>
      <c r="Q1441" t="n">
        <v>202.81</v>
      </c>
      <c r="R1441" t="n">
        <v>19.09</v>
      </c>
      <c r="S1441" t="n">
        <v>13.89</v>
      </c>
      <c r="T1441" t="n">
        <v>927.01</v>
      </c>
      <c r="U1441" t="n">
        <v>0.73</v>
      </c>
      <c r="V1441" t="n">
        <v>0.76</v>
      </c>
      <c r="W1441" t="n">
        <v>0.64</v>
      </c>
      <c r="X1441" t="n">
        <v>0.05</v>
      </c>
      <c r="Y1441" t="n">
        <v>1</v>
      </c>
      <c r="Z1441" t="n">
        <v>10</v>
      </c>
    </row>
    <row r="1442">
      <c r="A1442" t="n">
        <v>100</v>
      </c>
      <c r="B1442" t="n">
        <v>145</v>
      </c>
      <c r="C1442" t="inlineStr">
        <is>
          <t xml:space="preserve">CONCLUIDO	</t>
        </is>
      </c>
      <c r="D1442" t="n">
        <v>12.1204</v>
      </c>
      <c r="E1442" t="n">
        <v>8.25</v>
      </c>
      <c r="F1442" t="n">
        <v>5.09</v>
      </c>
      <c r="G1442" t="n">
        <v>76.29000000000001</v>
      </c>
      <c r="H1442" t="n">
        <v>1.36</v>
      </c>
      <c r="I1442" t="n">
        <v>4</v>
      </c>
      <c r="J1442" t="n">
        <v>340.16</v>
      </c>
      <c r="K1442" t="n">
        <v>61.2</v>
      </c>
      <c r="L1442" t="n">
        <v>26</v>
      </c>
      <c r="M1442" t="n">
        <v>2</v>
      </c>
      <c r="N1442" t="n">
        <v>107.96</v>
      </c>
      <c r="O1442" t="n">
        <v>42187.49</v>
      </c>
      <c r="P1442" t="n">
        <v>83.34</v>
      </c>
      <c r="Q1442" t="n">
        <v>202.81</v>
      </c>
      <c r="R1442" t="n">
        <v>19.13</v>
      </c>
      <c r="S1442" t="n">
        <v>13.89</v>
      </c>
      <c r="T1442" t="n">
        <v>942.5599999999999</v>
      </c>
      <c r="U1442" t="n">
        <v>0.73</v>
      </c>
      <c r="V1442" t="n">
        <v>0.76</v>
      </c>
      <c r="W1442" t="n">
        <v>0.64</v>
      </c>
      <c r="X1442" t="n">
        <v>0.05</v>
      </c>
      <c r="Y1442" t="n">
        <v>1</v>
      </c>
      <c r="Z1442" t="n">
        <v>10</v>
      </c>
    </row>
    <row r="1443">
      <c r="A1443" t="n">
        <v>101</v>
      </c>
      <c r="B1443" t="n">
        <v>145</v>
      </c>
      <c r="C1443" t="inlineStr">
        <is>
          <t xml:space="preserve">CONCLUIDO	</t>
        </is>
      </c>
      <c r="D1443" t="n">
        <v>12.1126</v>
      </c>
      <c r="E1443" t="n">
        <v>8.26</v>
      </c>
      <c r="F1443" t="n">
        <v>5.09</v>
      </c>
      <c r="G1443" t="n">
        <v>76.37</v>
      </c>
      <c r="H1443" t="n">
        <v>1.37</v>
      </c>
      <c r="I1443" t="n">
        <v>4</v>
      </c>
      <c r="J1443" t="n">
        <v>340.77</v>
      </c>
      <c r="K1443" t="n">
        <v>61.2</v>
      </c>
      <c r="L1443" t="n">
        <v>26.25</v>
      </c>
      <c r="M1443" t="n">
        <v>2</v>
      </c>
      <c r="N1443" t="n">
        <v>108.32</v>
      </c>
      <c r="O1443" t="n">
        <v>42262.79</v>
      </c>
      <c r="P1443" t="n">
        <v>83.29000000000001</v>
      </c>
      <c r="Q1443" t="n">
        <v>202.82</v>
      </c>
      <c r="R1443" t="n">
        <v>19.26</v>
      </c>
      <c r="S1443" t="n">
        <v>13.89</v>
      </c>
      <c r="T1443" t="n">
        <v>1009.48</v>
      </c>
      <c r="U1443" t="n">
        <v>0.72</v>
      </c>
      <c r="V1443" t="n">
        <v>0.76</v>
      </c>
      <c r="W1443" t="n">
        <v>0.64</v>
      </c>
      <c r="X1443" t="n">
        <v>0.05</v>
      </c>
      <c r="Y1443" t="n">
        <v>1</v>
      </c>
      <c r="Z1443" t="n">
        <v>10</v>
      </c>
    </row>
    <row r="1444">
      <c r="A1444" t="n">
        <v>102</v>
      </c>
      <c r="B1444" t="n">
        <v>145</v>
      </c>
      <c r="C1444" t="inlineStr">
        <is>
          <t xml:space="preserve">CONCLUIDO	</t>
        </is>
      </c>
      <c r="D1444" t="n">
        <v>12.1139</v>
      </c>
      <c r="E1444" t="n">
        <v>8.26</v>
      </c>
      <c r="F1444" t="n">
        <v>5.09</v>
      </c>
      <c r="G1444" t="n">
        <v>76.34999999999999</v>
      </c>
      <c r="H1444" t="n">
        <v>1.38</v>
      </c>
      <c r="I1444" t="n">
        <v>4</v>
      </c>
      <c r="J1444" t="n">
        <v>341.38</v>
      </c>
      <c r="K1444" t="n">
        <v>61.2</v>
      </c>
      <c r="L1444" t="n">
        <v>26.5</v>
      </c>
      <c r="M1444" t="n">
        <v>2</v>
      </c>
      <c r="N1444" t="n">
        <v>108.68</v>
      </c>
      <c r="O1444" t="n">
        <v>42338.27</v>
      </c>
      <c r="P1444" t="n">
        <v>83.19</v>
      </c>
      <c r="Q1444" t="n">
        <v>202.81</v>
      </c>
      <c r="R1444" t="n">
        <v>19.18</v>
      </c>
      <c r="S1444" t="n">
        <v>13.89</v>
      </c>
      <c r="T1444" t="n">
        <v>967.63</v>
      </c>
      <c r="U1444" t="n">
        <v>0.72</v>
      </c>
      <c r="V1444" t="n">
        <v>0.76</v>
      </c>
      <c r="W1444" t="n">
        <v>0.65</v>
      </c>
      <c r="X1444" t="n">
        <v>0.05</v>
      </c>
      <c r="Y1444" t="n">
        <v>1</v>
      </c>
      <c r="Z1444" t="n">
        <v>10</v>
      </c>
    </row>
    <row r="1445">
      <c r="A1445" t="n">
        <v>103</v>
      </c>
      <c r="B1445" t="n">
        <v>145</v>
      </c>
      <c r="C1445" t="inlineStr">
        <is>
          <t xml:space="preserve">CONCLUIDO	</t>
        </is>
      </c>
      <c r="D1445" t="n">
        <v>12.1159</v>
      </c>
      <c r="E1445" t="n">
        <v>8.25</v>
      </c>
      <c r="F1445" t="n">
        <v>5.09</v>
      </c>
      <c r="G1445" t="n">
        <v>76.33</v>
      </c>
      <c r="H1445" t="n">
        <v>1.39</v>
      </c>
      <c r="I1445" t="n">
        <v>4</v>
      </c>
      <c r="J1445" t="n">
        <v>342</v>
      </c>
      <c r="K1445" t="n">
        <v>61.2</v>
      </c>
      <c r="L1445" t="n">
        <v>26.75</v>
      </c>
      <c r="M1445" t="n">
        <v>2</v>
      </c>
      <c r="N1445" t="n">
        <v>109.05</v>
      </c>
      <c r="O1445" t="n">
        <v>42413.94</v>
      </c>
      <c r="P1445" t="n">
        <v>83.04000000000001</v>
      </c>
      <c r="Q1445" t="n">
        <v>202.81</v>
      </c>
      <c r="R1445" t="n">
        <v>19.19</v>
      </c>
      <c r="S1445" t="n">
        <v>13.89</v>
      </c>
      <c r="T1445" t="n">
        <v>972.98</v>
      </c>
      <c r="U1445" t="n">
        <v>0.72</v>
      </c>
      <c r="V1445" t="n">
        <v>0.76</v>
      </c>
      <c r="W1445" t="n">
        <v>0.64</v>
      </c>
      <c r="X1445" t="n">
        <v>0.05</v>
      </c>
      <c r="Y1445" t="n">
        <v>1</v>
      </c>
      <c r="Z1445" t="n">
        <v>10</v>
      </c>
    </row>
    <row r="1446">
      <c r="A1446" t="n">
        <v>104</v>
      </c>
      <c r="B1446" t="n">
        <v>145</v>
      </c>
      <c r="C1446" t="inlineStr">
        <is>
          <t xml:space="preserve">CONCLUIDO	</t>
        </is>
      </c>
      <c r="D1446" t="n">
        <v>12.1188</v>
      </c>
      <c r="E1446" t="n">
        <v>8.25</v>
      </c>
      <c r="F1446" t="n">
        <v>5.09</v>
      </c>
      <c r="G1446" t="n">
        <v>76.3</v>
      </c>
      <c r="H1446" t="n">
        <v>1.4</v>
      </c>
      <c r="I1446" t="n">
        <v>4</v>
      </c>
      <c r="J1446" t="n">
        <v>342.61</v>
      </c>
      <c r="K1446" t="n">
        <v>61.2</v>
      </c>
      <c r="L1446" t="n">
        <v>27</v>
      </c>
      <c r="M1446" t="n">
        <v>2</v>
      </c>
      <c r="N1446" t="n">
        <v>109.41</v>
      </c>
      <c r="O1446" t="n">
        <v>42489.79</v>
      </c>
      <c r="P1446" t="n">
        <v>82.83</v>
      </c>
      <c r="Q1446" t="n">
        <v>202.81</v>
      </c>
      <c r="R1446" t="n">
        <v>19.13</v>
      </c>
      <c r="S1446" t="n">
        <v>13.89</v>
      </c>
      <c r="T1446" t="n">
        <v>946.7</v>
      </c>
      <c r="U1446" t="n">
        <v>0.73</v>
      </c>
      <c r="V1446" t="n">
        <v>0.76</v>
      </c>
      <c r="W1446" t="n">
        <v>0.64</v>
      </c>
      <c r="X1446" t="n">
        <v>0.05</v>
      </c>
      <c r="Y1446" t="n">
        <v>1</v>
      </c>
      <c r="Z1446" t="n">
        <v>10</v>
      </c>
    </row>
    <row r="1447">
      <c r="A1447" t="n">
        <v>105</v>
      </c>
      <c r="B1447" t="n">
        <v>145</v>
      </c>
      <c r="C1447" t="inlineStr">
        <is>
          <t xml:space="preserve">CONCLUIDO	</t>
        </is>
      </c>
      <c r="D1447" t="n">
        <v>12.1192</v>
      </c>
      <c r="E1447" t="n">
        <v>8.25</v>
      </c>
      <c r="F1447" t="n">
        <v>5.09</v>
      </c>
      <c r="G1447" t="n">
        <v>76.3</v>
      </c>
      <c r="H1447" t="n">
        <v>1.42</v>
      </c>
      <c r="I1447" t="n">
        <v>4</v>
      </c>
      <c r="J1447" t="n">
        <v>343.23</v>
      </c>
      <c r="K1447" t="n">
        <v>61.2</v>
      </c>
      <c r="L1447" t="n">
        <v>27.25</v>
      </c>
      <c r="M1447" t="n">
        <v>2</v>
      </c>
      <c r="N1447" t="n">
        <v>109.78</v>
      </c>
      <c r="O1447" t="n">
        <v>42565.83</v>
      </c>
      <c r="P1447" t="n">
        <v>82.64</v>
      </c>
      <c r="Q1447" t="n">
        <v>202.81</v>
      </c>
      <c r="R1447" t="n">
        <v>19.08</v>
      </c>
      <c r="S1447" t="n">
        <v>13.89</v>
      </c>
      <c r="T1447" t="n">
        <v>920.4400000000001</v>
      </c>
      <c r="U1447" t="n">
        <v>0.73</v>
      </c>
      <c r="V1447" t="n">
        <v>0.76</v>
      </c>
      <c r="W1447" t="n">
        <v>0.64</v>
      </c>
      <c r="X1447" t="n">
        <v>0.05</v>
      </c>
      <c r="Y1447" t="n">
        <v>1</v>
      </c>
      <c r="Z1447" t="n">
        <v>10</v>
      </c>
    </row>
    <row r="1448">
      <c r="A1448" t="n">
        <v>106</v>
      </c>
      <c r="B1448" t="n">
        <v>145</v>
      </c>
      <c r="C1448" t="inlineStr">
        <is>
          <t xml:space="preserve">CONCLUIDO	</t>
        </is>
      </c>
      <c r="D1448" t="n">
        <v>12.1184</v>
      </c>
      <c r="E1448" t="n">
        <v>8.25</v>
      </c>
      <c r="F1448" t="n">
        <v>5.09</v>
      </c>
      <c r="G1448" t="n">
        <v>76.31</v>
      </c>
      <c r="H1448" t="n">
        <v>1.43</v>
      </c>
      <c r="I1448" t="n">
        <v>4</v>
      </c>
      <c r="J1448" t="n">
        <v>343.85</v>
      </c>
      <c r="K1448" t="n">
        <v>61.2</v>
      </c>
      <c r="L1448" t="n">
        <v>27.5</v>
      </c>
      <c r="M1448" t="n">
        <v>2</v>
      </c>
      <c r="N1448" t="n">
        <v>110.15</v>
      </c>
      <c r="O1448" t="n">
        <v>42642.18</v>
      </c>
      <c r="P1448" t="n">
        <v>82.58</v>
      </c>
      <c r="Q1448" t="n">
        <v>202.81</v>
      </c>
      <c r="R1448" t="n">
        <v>19.08</v>
      </c>
      <c r="S1448" t="n">
        <v>13.89</v>
      </c>
      <c r="T1448" t="n">
        <v>918.27</v>
      </c>
      <c r="U1448" t="n">
        <v>0.73</v>
      </c>
      <c r="V1448" t="n">
        <v>0.76</v>
      </c>
      <c r="W1448" t="n">
        <v>0.64</v>
      </c>
      <c r="X1448" t="n">
        <v>0.05</v>
      </c>
      <c r="Y1448" t="n">
        <v>1</v>
      </c>
      <c r="Z1448" t="n">
        <v>10</v>
      </c>
    </row>
    <row r="1449">
      <c r="A1449" t="n">
        <v>107</v>
      </c>
      <c r="B1449" t="n">
        <v>145</v>
      </c>
      <c r="C1449" t="inlineStr">
        <is>
          <t xml:space="preserve">CONCLUIDO	</t>
        </is>
      </c>
      <c r="D1449" t="n">
        <v>12.1257</v>
      </c>
      <c r="E1449" t="n">
        <v>8.25</v>
      </c>
      <c r="F1449" t="n">
        <v>5.08</v>
      </c>
      <c r="G1449" t="n">
        <v>76.23</v>
      </c>
      <c r="H1449" t="n">
        <v>1.44</v>
      </c>
      <c r="I1449" t="n">
        <v>4</v>
      </c>
      <c r="J1449" t="n">
        <v>344.47</v>
      </c>
      <c r="K1449" t="n">
        <v>61.2</v>
      </c>
      <c r="L1449" t="n">
        <v>27.75</v>
      </c>
      <c r="M1449" t="n">
        <v>2</v>
      </c>
      <c r="N1449" t="n">
        <v>110.52</v>
      </c>
      <c r="O1449" t="n">
        <v>42718.61</v>
      </c>
      <c r="P1449" t="n">
        <v>82.27</v>
      </c>
      <c r="Q1449" t="n">
        <v>202.81</v>
      </c>
      <c r="R1449" t="n">
        <v>18.98</v>
      </c>
      <c r="S1449" t="n">
        <v>13.89</v>
      </c>
      <c r="T1449" t="n">
        <v>867.6</v>
      </c>
      <c r="U1449" t="n">
        <v>0.73</v>
      </c>
      <c r="V1449" t="n">
        <v>0.76</v>
      </c>
      <c r="W1449" t="n">
        <v>0.64</v>
      </c>
      <c r="X1449" t="n">
        <v>0.04</v>
      </c>
      <c r="Y1449" t="n">
        <v>1</v>
      </c>
      <c r="Z1449" t="n">
        <v>10</v>
      </c>
    </row>
    <row r="1450">
      <c r="A1450" t="n">
        <v>108</v>
      </c>
      <c r="B1450" t="n">
        <v>145</v>
      </c>
      <c r="C1450" t="inlineStr">
        <is>
          <t xml:space="preserve">CONCLUIDO	</t>
        </is>
      </c>
      <c r="D1450" t="n">
        <v>12.1277</v>
      </c>
      <c r="E1450" t="n">
        <v>8.25</v>
      </c>
      <c r="F1450" t="n">
        <v>5.08</v>
      </c>
      <c r="G1450" t="n">
        <v>76.20999999999999</v>
      </c>
      <c r="H1450" t="n">
        <v>1.45</v>
      </c>
      <c r="I1450" t="n">
        <v>4</v>
      </c>
      <c r="J1450" t="n">
        <v>345.09</v>
      </c>
      <c r="K1450" t="n">
        <v>61.2</v>
      </c>
      <c r="L1450" t="n">
        <v>28</v>
      </c>
      <c r="M1450" t="n">
        <v>2</v>
      </c>
      <c r="N1450" t="n">
        <v>110.89</v>
      </c>
      <c r="O1450" t="n">
        <v>42795.22</v>
      </c>
      <c r="P1450" t="n">
        <v>82.03</v>
      </c>
      <c r="Q1450" t="n">
        <v>202.81</v>
      </c>
      <c r="R1450" t="n">
        <v>18.95</v>
      </c>
      <c r="S1450" t="n">
        <v>13.89</v>
      </c>
      <c r="T1450" t="n">
        <v>855.28</v>
      </c>
      <c r="U1450" t="n">
        <v>0.73</v>
      </c>
      <c r="V1450" t="n">
        <v>0.76</v>
      </c>
      <c r="W1450" t="n">
        <v>0.64</v>
      </c>
      <c r="X1450" t="n">
        <v>0.04</v>
      </c>
      <c r="Y1450" t="n">
        <v>1</v>
      </c>
      <c r="Z1450" t="n">
        <v>10</v>
      </c>
    </row>
    <row r="1451">
      <c r="A1451" t="n">
        <v>109</v>
      </c>
      <c r="B1451" t="n">
        <v>145</v>
      </c>
      <c r="C1451" t="inlineStr">
        <is>
          <t xml:space="preserve">CONCLUIDO	</t>
        </is>
      </c>
      <c r="D1451" t="n">
        <v>12.1224</v>
      </c>
      <c r="E1451" t="n">
        <v>8.25</v>
      </c>
      <c r="F1451" t="n">
        <v>5.08</v>
      </c>
      <c r="G1451" t="n">
        <v>76.27</v>
      </c>
      <c r="H1451" t="n">
        <v>1.46</v>
      </c>
      <c r="I1451" t="n">
        <v>4</v>
      </c>
      <c r="J1451" t="n">
        <v>345.71</v>
      </c>
      <c r="K1451" t="n">
        <v>61.2</v>
      </c>
      <c r="L1451" t="n">
        <v>28.25</v>
      </c>
      <c r="M1451" t="n">
        <v>2</v>
      </c>
      <c r="N1451" t="n">
        <v>111.26</v>
      </c>
      <c r="O1451" t="n">
        <v>42872.03</v>
      </c>
      <c r="P1451" t="n">
        <v>81.76000000000001</v>
      </c>
      <c r="Q1451" t="n">
        <v>202.81</v>
      </c>
      <c r="R1451" t="n">
        <v>19.03</v>
      </c>
      <c r="S1451" t="n">
        <v>13.89</v>
      </c>
      <c r="T1451" t="n">
        <v>897.0599999999999</v>
      </c>
      <c r="U1451" t="n">
        <v>0.73</v>
      </c>
      <c r="V1451" t="n">
        <v>0.76</v>
      </c>
      <c r="W1451" t="n">
        <v>0.64</v>
      </c>
      <c r="X1451" t="n">
        <v>0.05</v>
      </c>
      <c r="Y1451" t="n">
        <v>1</v>
      </c>
      <c r="Z1451" t="n">
        <v>10</v>
      </c>
    </row>
    <row r="1452">
      <c r="A1452" t="n">
        <v>110</v>
      </c>
      <c r="B1452" t="n">
        <v>145</v>
      </c>
      <c r="C1452" t="inlineStr">
        <is>
          <t xml:space="preserve">CONCLUIDO	</t>
        </is>
      </c>
      <c r="D1452" t="n">
        <v>12.1237</v>
      </c>
      <c r="E1452" t="n">
        <v>8.25</v>
      </c>
      <c r="F1452" t="n">
        <v>5.08</v>
      </c>
      <c r="G1452" t="n">
        <v>76.25</v>
      </c>
      <c r="H1452" t="n">
        <v>1.47</v>
      </c>
      <c r="I1452" t="n">
        <v>4</v>
      </c>
      <c r="J1452" t="n">
        <v>346.34</v>
      </c>
      <c r="K1452" t="n">
        <v>61.2</v>
      </c>
      <c r="L1452" t="n">
        <v>28.5</v>
      </c>
      <c r="M1452" t="n">
        <v>2</v>
      </c>
      <c r="N1452" t="n">
        <v>111.64</v>
      </c>
      <c r="O1452" t="n">
        <v>42949.03</v>
      </c>
      <c r="P1452" t="n">
        <v>81.39</v>
      </c>
      <c r="Q1452" t="n">
        <v>202.81</v>
      </c>
      <c r="R1452" t="n">
        <v>19.04</v>
      </c>
      <c r="S1452" t="n">
        <v>13.89</v>
      </c>
      <c r="T1452" t="n">
        <v>900.99</v>
      </c>
      <c r="U1452" t="n">
        <v>0.73</v>
      </c>
      <c r="V1452" t="n">
        <v>0.76</v>
      </c>
      <c r="W1452" t="n">
        <v>0.64</v>
      </c>
      <c r="X1452" t="n">
        <v>0.05</v>
      </c>
      <c r="Y1452" t="n">
        <v>1</v>
      </c>
      <c r="Z1452" t="n">
        <v>10</v>
      </c>
    </row>
    <row r="1453">
      <c r="A1453" t="n">
        <v>111</v>
      </c>
      <c r="B1453" t="n">
        <v>145</v>
      </c>
      <c r="C1453" t="inlineStr">
        <is>
          <t xml:space="preserve">CONCLUIDO	</t>
        </is>
      </c>
      <c r="D1453" t="n">
        <v>12.1179</v>
      </c>
      <c r="E1453" t="n">
        <v>8.25</v>
      </c>
      <c r="F1453" t="n">
        <v>5.09</v>
      </c>
      <c r="G1453" t="n">
        <v>76.31</v>
      </c>
      <c r="H1453" t="n">
        <v>1.48</v>
      </c>
      <c r="I1453" t="n">
        <v>4</v>
      </c>
      <c r="J1453" t="n">
        <v>346.96</v>
      </c>
      <c r="K1453" t="n">
        <v>61.2</v>
      </c>
      <c r="L1453" t="n">
        <v>28.75</v>
      </c>
      <c r="M1453" t="n">
        <v>2</v>
      </c>
      <c r="N1453" t="n">
        <v>112.01</v>
      </c>
      <c r="O1453" t="n">
        <v>43026.23</v>
      </c>
      <c r="P1453" t="n">
        <v>81.23</v>
      </c>
      <c r="Q1453" t="n">
        <v>202.81</v>
      </c>
      <c r="R1453" t="n">
        <v>19.15</v>
      </c>
      <c r="S1453" t="n">
        <v>13.89</v>
      </c>
      <c r="T1453" t="n">
        <v>955.29</v>
      </c>
      <c r="U1453" t="n">
        <v>0.73</v>
      </c>
      <c r="V1453" t="n">
        <v>0.76</v>
      </c>
      <c r="W1453" t="n">
        <v>0.64</v>
      </c>
      <c r="X1453" t="n">
        <v>0.05</v>
      </c>
      <c r="Y1453" t="n">
        <v>1</v>
      </c>
      <c r="Z1453" t="n">
        <v>10</v>
      </c>
    </row>
    <row r="1454">
      <c r="A1454" t="n">
        <v>112</v>
      </c>
      <c r="B1454" t="n">
        <v>145</v>
      </c>
      <c r="C1454" t="inlineStr">
        <is>
          <t xml:space="preserve">CONCLUIDO	</t>
        </is>
      </c>
      <c r="D1454" t="n">
        <v>12.2299</v>
      </c>
      <c r="E1454" t="n">
        <v>8.18</v>
      </c>
      <c r="F1454" t="n">
        <v>5.07</v>
      </c>
      <c r="G1454" t="n">
        <v>101.32</v>
      </c>
      <c r="H1454" t="n">
        <v>1.49</v>
      </c>
      <c r="I1454" t="n">
        <v>3</v>
      </c>
      <c r="J1454" t="n">
        <v>347.59</v>
      </c>
      <c r="K1454" t="n">
        <v>61.2</v>
      </c>
      <c r="L1454" t="n">
        <v>29</v>
      </c>
      <c r="M1454" t="n">
        <v>1</v>
      </c>
      <c r="N1454" t="n">
        <v>112.39</v>
      </c>
      <c r="O1454" t="n">
        <v>43103.63</v>
      </c>
      <c r="P1454" t="n">
        <v>80.68000000000001</v>
      </c>
      <c r="Q1454" t="n">
        <v>202.81</v>
      </c>
      <c r="R1454" t="n">
        <v>18.48</v>
      </c>
      <c r="S1454" t="n">
        <v>13.89</v>
      </c>
      <c r="T1454" t="n">
        <v>623.6799999999999</v>
      </c>
      <c r="U1454" t="n">
        <v>0.75</v>
      </c>
      <c r="V1454" t="n">
        <v>0.76</v>
      </c>
      <c r="W1454" t="n">
        <v>0.64</v>
      </c>
      <c r="X1454" t="n">
        <v>0.03</v>
      </c>
      <c r="Y1454" t="n">
        <v>1</v>
      </c>
      <c r="Z1454" t="n">
        <v>10</v>
      </c>
    </row>
    <row r="1455">
      <c r="A1455" t="n">
        <v>113</v>
      </c>
      <c r="B1455" t="n">
        <v>145</v>
      </c>
      <c r="C1455" t="inlineStr">
        <is>
          <t xml:space="preserve">CONCLUIDO	</t>
        </is>
      </c>
      <c r="D1455" t="n">
        <v>12.2233</v>
      </c>
      <c r="E1455" t="n">
        <v>8.18</v>
      </c>
      <c r="F1455" t="n">
        <v>5.07</v>
      </c>
      <c r="G1455" t="n">
        <v>101.41</v>
      </c>
      <c r="H1455" t="n">
        <v>1.5</v>
      </c>
      <c r="I1455" t="n">
        <v>3</v>
      </c>
      <c r="J1455" t="n">
        <v>348.22</v>
      </c>
      <c r="K1455" t="n">
        <v>61.2</v>
      </c>
      <c r="L1455" t="n">
        <v>29.25</v>
      </c>
      <c r="M1455" t="n">
        <v>1</v>
      </c>
      <c r="N1455" t="n">
        <v>112.77</v>
      </c>
      <c r="O1455" t="n">
        <v>43181.22</v>
      </c>
      <c r="P1455" t="n">
        <v>80.90000000000001</v>
      </c>
      <c r="Q1455" t="n">
        <v>202.81</v>
      </c>
      <c r="R1455" t="n">
        <v>18.63</v>
      </c>
      <c r="S1455" t="n">
        <v>13.89</v>
      </c>
      <c r="T1455" t="n">
        <v>697.52</v>
      </c>
      <c r="U1455" t="n">
        <v>0.75</v>
      </c>
      <c r="V1455" t="n">
        <v>0.76</v>
      </c>
      <c r="W1455" t="n">
        <v>0.64</v>
      </c>
      <c r="X1455" t="n">
        <v>0.03</v>
      </c>
      <c r="Y1455" t="n">
        <v>1</v>
      </c>
      <c r="Z1455" t="n">
        <v>10</v>
      </c>
    </row>
    <row r="1456">
      <c r="A1456" t="n">
        <v>114</v>
      </c>
      <c r="B1456" t="n">
        <v>145</v>
      </c>
      <c r="C1456" t="inlineStr">
        <is>
          <t xml:space="preserve">CONCLUIDO	</t>
        </is>
      </c>
      <c r="D1456" t="n">
        <v>12.2233</v>
      </c>
      <c r="E1456" t="n">
        <v>8.18</v>
      </c>
      <c r="F1456" t="n">
        <v>5.07</v>
      </c>
      <c r="G1456" t="n">
        <v>101.41</v>
      </c>
      <c r="H1456" t="n">
        <v>1.51</v>
      </c>
      <c r="I1456" t="n">
        <v>3</v>
      </c>
      <c r="J1456" t="n">
        <v>348.85</v>
      </c>
      <c r="K1456" t="n">
        <v>61.2</v>
      </c>
      <c r="L1456" t="n">
        <v>29.5</v>
      </c>
      <c r="M1456" t="n">
        <v>1</v>
      </c>
      <c r="N1456" t="n">
        <v>113.15</v>
      </c>
      <c r="O1456" t="n">
        <v>43259.02</v>
      </c>
      <c r="P1456" t="n">
        <v>81</v>
      </c>
      <c r="Q1456" t="n">
        <v>202.81</v>
      </c>
      <c r="R1456" t="n">
        <v>18.64</v>
      </c>
      <c r="S1456" t="n">
        <v>13.89</v>
      </c>
      <c r="T1456" t="n">
        <v>705.36</v>
      </c>
      <c r="U1456" t="n">
        <v>0.75</v>
      </c>
      <c r="V1456" t="n">
        <v>0.76</v>
      </c>
      <c r="W1456" t="n">
        <v>0.64</v>
      </c>
      <c r="X1456" t="n">
        <v>0.03</v>
      </c>
      <c r="Y1456" t="n">
        <v>1</v>
      </c>
      <c r="Z1456" t="n">
        <v>10</v>
      </c>
    </row>
    <row r="1457">
      <c r="A1457" t="n">
        <v>115</v>
      </c>
      <c r="B1457" t="n">
        <v>145</v>
      </c>
      <c r="C1457" t="inlineStr">
        <is>
          <t xml:space="preserve">CONCLUIDO	</t>
        </is>
      </c>
      <c r="D1457" t="n">
        <v>12.2237</v>
      </c>
      <c r="E1457" t="n">
        <v>8.18</v>
      </c>
      <c r="F1457" t="n">
        <v>5.07</v>
      </c>
      <c r="G1457" t="n">
        <v>101.4</v>
      </c>
      <c r="H1457" t="n">
        <v>1.52</v>
      </c>
      <c r="I1457" t="n">
        <v>3</v>
      </c>
      <c r="J1457" t="n">
        <v>349.48</v>
      </c>
      <c r="K1457" t="n">
        <v>61.2</v>
      </c>
      <c r="L1457" t="n">
        <v>29.75</v>
      </c>
      <c r="M1457" t="n">
        <v>1</v>
      </c>
      <c r="N1457" t="n">
        <v>113.53</v>
      </c>
      <c r="O1457" t="n">
        <v>43337.02</v>
      </c>
      <c r="P1457" t="n">
        <v>81.15000000000001</v>
      </c>
      <c r="Q1457" t="n">
        <v>202.81</v>
      </c>
      <c r="R1457" t="n">
        <v>18.62</v>
      </c>
      <c r="S1457" t="n">
        <v>13.89</v>
      </c>
      <c r="T1457" t="n">
        <v>696.24</v>
      </c>
      <c r="U1457" t="n">
        <v>0.75</v>
      </c>
      <c r="V1457" t="n">
        <v>0.76</v>
      </c>
      <c r="W1457" t="n">
        <v>0.64</v>
      </c>
      <c r="X1457" t="n">
        <v>0.03</v>
      </c>
      <c r="Y1457" t="n">
        <v>1</v>
      </c>
      <c r="Z1457" t="n">
        <v>10</v>
      </c>
    </row>
    <row r="1458">
      <c r="A1458" t="n">
        <v>116</v>
      </c>
      <c r="B1458" t="n">
        <v>145</v>
      </c>
      <c r="C1458" t="inlineStr">
        <is>
          <t xml:space="preserve">CONCLUIDO	</t>
        </is>
      </c>
      <c r="D1458" t="n">
        <v>12.2245</v>
      </c>
      <c r="E1458" t="n">
        <v>8.18</v>
      </c>
      <c r="F1458" t="n">
        <v>5.07</v>
      </c>
      <c r="G1458" t="n">
        <v>101.39</v>
      </c>
      <c r="H1458" t="n">
        <v>1.53</v>
      </c>
      <c r="I1458" t="n">
        <v>3</v>
      </c>
      <c r="J1458" t="n">
        <v>350.12</v>
      </c>
      <c r="K1458" t="n">
        <v>61.2</v>
      </c>
      <c r="L1458" t="n">
        <v>30</v>
      </c>
      <c r="M1458" t="n">
        <v>1</v>
      </c>
      <c r="N1458" t="n">
        <v>113.92</v>
      </c>
      <c r="O1458" t="n">
        <v>43415.22</v>
      </c>
      <c r="P1458" t="n">
        <v>81.27</v>
      </c>
      <c r="Q1458" t="n">
        <v>202.81</v>
      </c>
      <c r="R1458" t="n">
        <v>18.54</v>
      </c>
      <c r="S1458" t="n">
        <v>13.89</v>
      </c>
      <c r="T1458" t="n">
        <v>657.26</v>
      </c>
      <c r="U1458" t="n">
        <v>0.75</v>
      </c>
      <c r="V1458" t="n">
        <v>0.76</v>
      </c>
      <c r="W1458" t="n">
        <v>0.64</v>
      </c>
      <c r="X1458" t="n">
        <v>0.03</v>
      </c>
      <c r="Y1458" t="n">
        <v>1</v>
      </c>
      <c r="Z1458" t="n">
        <v>10</v>
      </c>
    </row>
    <row r="1459">
      <c r="A1459" t="n">
        <v>117</v>
      </c>
      <c r="B1459" t="n">
        <v>145</v>
      </c>
      <c r="C1459" t="inlineStr">
        <is>
          <t xml:space="preserve">CONCLUIDO	</t>
        </is>
      </c>
      <c r="D1459" t="n">
        <v>12.227</v>
      </c>
      <c r="E1459" t="n">
        <v>8.18</v>
      </c>
      <c r="F1459" t="n">
        <v>5.07</v>
      </c>
      <c r="G1459" t="n">
        <v>101.36</v>
      </c>
      <c r="H1459" t="n">
        <v>1.54</v>
      </c>
      <c r="I1459" t="n">
        <v>3</v>
      </c>
      <c r="J1459" t="n">
        <v>350.75</v>
      </c>
      <c r="K1459" t="n">
        <v>61.2</v>
      </c>
      <c r="L1459" t="n">
        <v>30.25</v>
      </c>
      <c r="M1459" t="n">
        <v>1</v>
      </c>
      <c r="N1459" t="n">
        <v>114.3</v>
      </c>
      <c r="O1459" t="n">
        <v>43493.63</v>
      </c>
      <c r="P1459" t="n">
        <v>81.3</v>
      </c>
      <c r="Q1459" t="n">
        <v>202.81</v>
      </c>
      <c r="R1459" t="n">
        <v>18.51</v>
      </c>
      <c r="S1459" t="n">
        <v>13.89</v>
      </c>
      <c r="T1459" t="n">
        <v>638.33</v>
      </c>
      <c r="U1459" t="n">
        <v>0.75</v>
      </c>
      <c r="V1459" t="n">
        <v>0.76</v>
      </c>
      <c r="W1459" t="n">
        <v>0.64</v>
      </c>
      <c r="X1459" t="n">
        <v>0.03</v>
      </c>
      <c r="Y1459" t="n">
        <v>1</v>
      </c>
      <c r="Z1459" t="n">
        <v>10</v>
      </c>
    </row>
    <row r="1460">
      <c r="A1460" t="n">
        <v>118</v>
      </c>
      <c r="B1460" t="n">
        <v>145</v>
      </c>
      <c r="C1460" t="inlineStr">
        <is>
          <t xml:space="preserve">CONCLUIDO	</t>
        </is>
      </c>
      <c r="D1460" t="n">
        <v>12.2291</v>
      </c>
      <c r="E1460" t="n">
        <v>8.18</v>
      </c>
      <c r="F1460" t="n">
        <v>5.07</v>
      </c>
      <c r="G1460" t="n">
        <v>101.33</v>
      </c>
      <c r="H1460" t="n">
        <v>1.55</v>
      </c>
      <c r="I1460" t="n">
        <v>3</v>
      </c>
      <c r="J1460" t="n">
        <v>351.39</v>
      </c>
      <c r="K1460" t="n">
        <v>61.2</v>
      </c>
      <c r="L1460" t="n">
        <v>30.5</v>
      </c>
      <c r="M1460" t="n">
        <v>1</v>
      </c>
      <c r="N1460" t="n">
        <v>114.69</v>
      </c>
      <c r="O1460" t="n">
        <v>43572.25</v>
      </c>
      <c r="P1460" t="n">
        <v>81.37</v>
      </c>
      <c r="Q1460" t="n">
        <v>202.81</v>
      </c>
      <c r="R1460" t="n">
        <v>18.46</v>
      </c>
      <c r="S1460" t="n">
        <v>13.89</v>
      </c>
      <c r="T1460" t="n">
        <v>617.2</v>
      </c>
      <c r="U1460" t="n">
        <v>0.75</v>
      </c>
      <c r="V1460" t="n">
        <v>0.76</v>
      </c>
      <c r="W1460" t="n">
        <v>0.64</v>
      </c>
      <c r="X1460" t="n">
        <v>0.03</v>
      </c>
      <c r="Y1460" t="n">
        <v>1</v>
      </c>
      <c r="Z1460" t="n">
        <v>10</v>
      </c>
    </row>
    <row r="1461">
      <c r="A1461" t="n">
        <v>119</v>
      </c>
      <c r="B1461" t="n">
        <v>145</v>
      </c>
      <c r="C1461" t="inlineStr">
        <is>
          <t xml:space="preserve">CONCLUIDO	</t>
        </is>
      </c>
      <c r="D1461" t="n">
        <v>12.227</v>
      </c>
      <c r="E1461" t="n">
        <v>8.18</v>
      </c>
      <c r="F1461" t="n">
        <v>5.07</v>
      </c>
      <c r="G1461" t="n">
        <v>101.36</v>
      </c>
      <c r="H1461" t="n">
        <v>1.56</v>
      </c>
      <c r="I1461" t="n">
        <v>3</v>
      </c>
      <c r="J1461" t="n">
        <v>352.03</v>
      </c>
      <c r="K1461" t="n">
        <v>61.2</v>
      </c>
      <c r="L1461" t="n">
        <v>30.75</v>
      </c>
      <c r="M1461" t="n">
        <v>1</v>
      </c>
      <c r="N1461" t="n">
        <v>115.08</v>
      </c>
      <c r="O1461" t="n">
        <v>43651.07</v>
      </c>
      <c r="P1461" t="n">
        <v>81.5</v>
      </c>
      <c r="Q1461" t="n">
        <v>202.81</v>
      </c>
      <c r="R1461" t="n">
        <v>18.48</v>
      </c>
      <c r="S1461" t="n">
        <v>13.89</v>
      </c>
      <c r="T1461" t="n">
        <v>625.72</v>
      </c>
      <c r="U1461" t="n">
        <v>0.75</v>
      </c>
      <c r="V1461" t="n">
        <v>0.76</v>
      </c>
      <c r="W1461" t="n">
        <v>0.64</v>
      </c>
      <c r="X1461" t="n">
        <v>0.03</v>
      </c>
      <c r="Y1461" t="n">
        <v>1</v>
      </c>
      <c r="Z1461" t="n">
        <v>10</v>
      </c>
    </row>
    <row r="1462">
      <c r="A1462" t="n">
        <v>120</v>
      </c>
      <c r="B1462" t="n">
        <v>145</v>
      </c>
      <c r="C1462" t="inlineStr">
        <is>
          <t xml:space="preserve">CONCLUIDO	</t>
        </is>
      </c>
      <c r="D1462" t="n">
        <v>12.2266</v>
      </c>
      <c r="E1462" t="n">
        <v>8.18</v>
      </c>
      <c r="F1462" t="n">
        <v>5.07</v>
      </c>
      <c r="G1462" t="n">
        <v>101.36</v>
      </c>
      <c r="H1462" t="n">
        <v>1.57</v>
      </c>
      <c r="I1462" t="n">
        <v>3</v>
      </c>
      <c r="J1462" t="n">
        <v>352.67</v>
      </c>
      <c r="K1462" t="n">
        <v>61.2</v>
      </c>
      <c r="L1462" t="n">
        <v>31</v>
      </c>
      <c r="M1462" t="n">
        <v>1</v>
      </c>
      <c r="N1462" t="n">
        <v>115.47</v>
      </c>
      <c r="O1462" t="n">
        <v>43730.1</v>
      </c>
      <c r="P1462" t="n">
        <v>81.59</v>
      </c>
      <c r="Q1462" t="n">
        <v>202.81</v>
      </c>
      <c r="R1462" t="n">
        <v>18.55</v>
      </c>
      <c r="S1462" t="n">
        <v>13.89</v>
      </c>
      <c r="T1462" t="n">
        <v>660.79</v>
      </c>
      <c r="U1462" t="n">
        <v>0.75</v>
      </c>
      <c r="V1462" t="n">
        <v>0.76</v>
      </c>
      <c r="W1462" t="n">
        <v>0.64</v>
      </c>
      <c r="X1462" t="n">
        <v>0.03</v>
      </c>
      <c r="Y1462" t="n">
        <v>1</v>
      </c>
      <c r="Z1462" t="n">
        <v>10</v>
      </c>
    </row>
    <row r="1463">
      <c r="A1463" t="n">
        <v>121</v>
      </c>
      <c r="B1463" t="n">
        <v>145</v>
      </c>
      <c r="C1463" t="inlineStr">
        <is>
          <t xml:space="preserve">CONCLUIDO	</t>
        </is>
      </c>
      <c r="D1463" t="n">
        <v>12.2283</v>
      </c>
      <c r="E1463" t="n">
        <v>8.18</v>
      </c>
      <c r="F1463" t="n">
        <v>5.07</v>
      </c>
      <c r="G1463" t="n">
        <v>101.34</v>
      </c>
      <c r="H1463" t="n">
        <v>1.58</v>
      </c>
      <c r="I1463" t="n">
        <v>3</v>
      </c>
      <c r="J1463" t="n">
        <v>353.31</v>
      </c>
      <c r="K1463" t="n">
        <v>61.2</v>
      </c>
      <c r="L1463" t="n">
        <v>31.25</v>
      </c>
      <c r="M1463" t="n">
        <v>1</v>
      </c>
      <c r="N1463" t="n">
        <v>115.86</v>
      </c>
      <c r="O1463" t="n">
        <v>43809.48</v>
      </c>
      <c r="P1463" t="n">
        <v>81.62</v>
      </c>
      <c r="Q1463" t="n">
        <v>202.81</v>
      </c>
      <c r="R1463" t="n">
        <v>18.5</v>
      </c>
      <c r="S1463" t="n">
        <v>13.89</v>
      </c>
      <c r="T1463" t="n">
        <v>636.54</v>
      </c>
      <c r="U1463" t="n">
        <v>0.75</v>
      </c>
      <c r="V1463" t="n">
        <v>0.76</v>
      </c>
      <c r="W1463" t="n">
        <v>0.64</v>
      </c>
      <c r="X1463" t="n">
        <v>0.03</v>
      </c>
      <c r="Y1463" t="n">
        <v>1</v>
      </c>
      <c r="Z1463" t="n">
        <v>10</v>
      </c>
    </row>
    <row r="1464">
      <c r="A1464" t="n">
        <v>122</v>
      </c>
      <c r="B1464" t="n">
        <v>145</v>
      </c>
      <c r="C1464" t="inlineStr">
        <is>
          <t xml:space="preserve">CONCLUIDO	</t>
        </is>
      </c>
      <c r="D1464" t="n">
        <v>12.2262</v>
      </c>
      <c r="E1464" t="n">
        <v>8.18</v>
      </c>
      <c r="F1464" t="n">
        <v>5.07</v>
      </c>
      <c r="G1464" t="n">
        <v>101.37</v>
      </c>
      <c r="H1464" t="n">
        <v>1.59</v>
      </c>
      <c r="I1464" t="n">
        <v>3</v>
      </c>
      <c r="J1464" t="n">
        <v>353.96</v>
      </c>
      <c r="K1464" t="n">
        <v>61.2</v>
      </c>
      <c r="L1464" t="n">
        <v>31.5</v>
      </c>
      <c r="M1464" t="n">
        <v>1</v>
      </c>
      <c r="N1464" t="n">
        <v>116.26</v>
      </c>
      <c r="O1464" t="n">
        <v>43888.94</v>
      </c>
      <c r="P1464" t="n">
        <v>81.97</v>
      </c>
      <c r="Q1464" t="n">
        <v>202.81</v>
      </c>
      <c r="R1464" t="n">
        <v>18.56</v>
      </c>
      <c r="S1464" t="n">
        <v>13.89</v>
      </c>
      <c r="T1464" t="n">
        <v>665.8200000000001</v>
      </c>
      <c r="U1464" t="n">
        <v>0.75</v>
      </c>
      <c r="V1464" t="n">
        <v>0.76</v>
      </c>
      <c r="W1464" t="n">
        <v>0.64</v>
      </c>
      <c r="X1464" t="n">
        <v>0.03</v>
      </c>
      <c r="Y1464" t="n">
        <v>1</v>
      </c>
      <c r="Z1464" t="n">
        <v>10</v>
      </c>
    </row>
    <row r="1465">
      <c r="A1465" t="n">
        <v>123</v>
      </c>
      <c r="B1465" t="n">
        <v>145</v>
      </c>
      <c r="C1465" t="inlineStr">
        <is>
          <t xml:space="preserve">CONCLUIDO	</t>
        </is>
      </c>
      <c r="D1465" t="n">
        <v>12.2249</v>
      </c>
      <c r="E1465" t="n">
        <v>8.18</v>
      </c>
      <c r="F1465" t="n">
        <v>5.07</v>
      </c>
      <c r="G1465" t="n">
        <v>101.38</v>
      </c>
      <c r="H1465" t="n">
        <v>1.6</v>
      </c>
      <c r="I1465" t="n">
        <v>3</v>
      </c>
      <c r="J1465" t="n">
        <v>354.6</v>
      </c>
      <c r="K1465" t="n">
        <v>61.2</v>
      </c>
      <c r="L1465" t="n">
        <v>31.75</v>
      </c>
      <c r="M1465" t="n">
        <v>1</v>
      </c>
      <c r="N1465" t="n">
        <v>116.65</v>
      </c>
      <c r="O1465" t="n">
        <v>43968.62</v>
      </c>
      <c r="P1465" t="n">
        <v>82.15000000000001</v>
      </c>
      <c r="Q1465" t="n">
        <v>202.81</v>
      </c>
      <c r="R1465" t="n">
        <v>18.58</v>
      </c>
      <c r="S1465" t="n">
        <v>13.89</v>
      </c>
      <c r="T1465" t="n">
        <v>673.3099999999999</v>
      </c>
      <c r="U1465" t="n">
        <v>0.75</v>
      </c>
      <c r="V1465" t="n">
        <v>0.76</v>
      </c>
      <c r="W1465" t="n">
        <v>0.64</v>
      </c>
      <c r="X1465" t="n">
        <v>0.03</v>
      </c>
      <c r="Y1465" t="n">
        <v>1</v>
      </c>
      <c r="Z1465" t="n">
        <v>10</v>
      </c>
    </row>
    <row r="1466">
      <c r="A1466" t="n">
        <v>124</v>
      </c>
      <c r="B1466" t="n">
        <v>145</v>
      </c>
      <c r="C1466" t="inlineStr">
        <is>
          <t xml:space="preserve">CONCLUIDO	</t>
        </is>
      </c>
      <c r="D1466" t="n">
        <v>12.2216</v>
      </c>
      <c r="E1466" t="n">
        <v>8.18</v>
      </c>
      <c r="F1466" t="n">
        <v>5.07</v>
      </c>
      <c r="G1466" t="n">
        <v>101.43</v>
      </c>
      <c r="H1466" t="n">
        <v>1.61</v>
      </c>
      <c r="I1466" t="n">
        <v>3</v>
      </c>
      <c r="J1466" t="n">
        <v>355.25</v>
      </c>
      <c r="K1466" t="n">
        <v>61.2</v>
      </c>
      <c r="L1466" t="n">
        <v>32</v>
      </c>
      <c r="M1466" t="n">
        <v>1</v>
      </c>
      <c r="N1466" t="n">
        <v>117.05</v>
      </c>
      <c r="O1466" t="n">
        <v>44048.52</v>
      </c>
      <c r="P1466" t="n">
        <v>82.26000000000001</v>
      </c>
      <c r="Q1466" t="n">
        <v>202.81</v>
      </c>
      <c r="R1466" t="n">
        <v>18.64</v>
      </c>
      <c r="S1466" t="n">
        <v>13.89</v>
      </c>
      <c r="T1466" t="n">
        <v>703.04</v>
      </c>
      <c r="U1466" t="n">
        <v>0.75</v>
      </c>
      <c r="V1466" t="n">
        <v>0.76</v>
      </c>
      <c r="W1466" t="n">
        <v>0.64</v>
      </c>
      <c r="X1466" t="n">
        <v>0.03</v>
      </c>
      <c r="Y1466" t="n">
        <v>1</v>
      </c>
      <c r="Z1466" t="n">
        <v>10</v>
      </c>
    </row>
    <row r="1467">
      <c r="A1467" t="n">
        <v>125</v>
      </c>
      <c r="B1467" t="n">
        <v>145</v>
      </c>
      <c r="C1467" t="inlineStr">
        <is>
          <t xml:space="preserve">CONCLUIDO	</t>
        </is>
      </c>
      <c r="D1467" t="n">
        <v>12.2204</v>
      </c>
      <c r="E1467" t="n">
        <v>8.18</v>
      </c>
      <c r="F1467" t="n">
        <v>5.07</v>
      </c>
      <c r="G1467" t="n">
        <v>101.44</v>
      </c>
      <c r="H1467" t="n">
        <v>1.62</v>
      </c>
      <c r="I1467" t="n">
        <v>3</v>
      </c>
      <c r="J1467" t="n">
        <v>355.9</v>
      </c>
      <c r="K1467" t="n">
        <v>61.2</v>
      </c>
      <c r="L1467" t="n">
        <v>32.25</v>
      </c>
      <c r="M1467" t="n">
        <v>1</v>
      </c>
      <c r="N1467" t="n">
        <v>117.45</v>
      </c>
      <c r="O1467" t="n">
        <v>44128.64</v>
      </c>
      <c r="P1467" t="n">
        <v>82.27</v>
      </c>
      <c r="Q1467" t="n">
        <v>202.81</v>
      </c>
      <c r="R1467" t="n">
        <v>18.62</v>
      </c>
      <c r="S1467" t="n">
        <v>13.89</v>
      </c>
      <c r="T1467" t="n">
        <v>695.75</v>
      </c>
      <c r="U1467" t="n">
        <v>0.75</v>
      </c>
      <c r="V1467" t="n">
        <v>0.76</v>
      </c>
      <c r="W1467" t="n">
        <v>0.64</v>
      </c>
      <c r="X1467" t="n">
        <v>0.03</v>
      </c>
      <c r="Y1467" t="n">
        <v>1</v>
      </c>
      <c r="Z1467" t="n">
        <v>10</v>
      </c>
    </row>
    <row r="1468">
      <c r="A1468" t="n">
        <v>126</v>
      </c>
      <c r="B1468" t="n">
        <v>145</v>
      </c>
      <c r="C1468" t="inlineStr">
        <is>
          <t xml:space="preserve">CONCLUIDO	</t>
        </is>
      </c>
      <c r="D1468" t="n">
        <v>12.2266</v>
      </c>
      <c r="E1468" t="n">
        <v>8.18</v>
      </c>
      <c r="F1468" t="n">
        <v>5.07</v>
      </c>
      <c r="G1468" t="n">
        <v>101.36</v>
      </c>
      <c r="H1468" t="n">
        <v>1.63</v>
      </c>
      <c r="I1468" t="n">
        <v>3</v>
      </c>
      <c r="J1468" t="n">
        <v>356.55</v>
      </c>
      <c r="K1468" t="n">
        <v>61.2</v>
      </c>
      <c r="L1468" t="n">
        <v>32.5</v>
      </c>
      <c r="M1468" t="n">
        <v>1</v>
      </c>
      <c r="N1468" t="n">
        <v>117.85</v>
      </c>
      <c r="O1468" t="n">
        <v>44208.97</v>
      </c>
      <c r="P1468" t="n">
        <v>82.14</v>
      </c>
      <c r="Q1468" t="n">
        <v>202.81</v>
      </c>
      <c r="R1468" t="n">
        <v>18.53</v>
      </c>
      <c r="S1468" t="n">
        <v>13.89</v>
      </c>
      <c r="T1468" t="n">
        <v>649.27</v>
      </c>
      <c r="U1468" t="n">
        <v>0.75</v>
      </c>
      <c r="V1468" t="n">
        <v>0.76</v>
      </c>
      <c r="W1468" t="n">
        <v>0.64</v>
      </c>
      <c r="X1468" t="n">
        <v>0.03</v>
      </c>
      <c r="Y1468" t="n">
        <v>1</v>
      </c>
      <c r="Z1468" t="n">
        <v>10</v>
      </c>
    </row>
    <row r="1469">
      <c r="A1469" t="n">
        <v>127</v>
      </c>
      <c r="B1469" t="n">
        <v>145</v>
      </c>
      <c r="C1469" t="inlineStr">
        <is>
          <t xml:space="preserve">CONCLUIDO	</t>
        </is>
      </c>
      <c r="D1469" t="n">
        <v>12.2266</v>
      </c>
      <c r="E1469" t="n">
        <v>8.18</v>
      </c>
      <c r="F1469" t="n">
        <v>5.07</v>
      </c>
      <c r="G1469" t="n">
        <v>101.36</v>
      </c>
      <c r="H1469" t="n">
        <v>1.63</v>
      </c>
      <c r="I1469" t="n">
        <v>3</v>
      </c>
      <c r="J1469" t="n">
        <v>357.2</v>
      </c>
      <c r="K1469" t="n">
        <v>61.2</v>
      </c>
      <c r="L1469" t="n">
        <v>32.75</v>
      </c>
      <c r="M1469" t="n">
        <v>1</v>
      </c>
      <c r="N1469" t="n">
        <v>118.26</v>
      </c>
      <c r="O1469" t="n">
        <v>44289.53</v>
      </c>
      <c r="P1469" t="n">
        <v>82.31999999999999</v>
      </c>
      <c r="Q1469" t="n">
        <v>202.81</v>
      </c>
      <c r="R1469" t="n">
        <v>18.57</v>
      </c>
      <c r="S1469" t="n">
        <v>13.89</v>
      </c>
      <c r="T1469" t="n">
        <v>669.4299999999999</v>
      </c>
      <c r="U1469" t="n">
        <v>0.75</v>
      </c>
      <c r="V1469" t="n">
        <v>0.76</v>
      </c>
      <c r="W1469" t="n">
        <v>0.64</v>
      </c>
      <c r="X1469" t="n">
        <v>0.03</v>
      </c>
      <c r="Y1469" t="n">
        <v>1</v>
      </c>
      <c r="Z1469" t="n">
        <v>10</v>
      </c>
    </row>
    <row r="1470">
      <c r="A1470" t="n">
        <v>128</v>
      </c>
      <c r="B1470" t="n">
        <v>145</v>
      </c>
      <c r="C1470" t="inlineStr">
        <is>
          <t xml:space="preserve">CONCLUIDO	</t>
        </is>
      </c>
      <c r="D1470" t="n">
        <v>12.2233</v>
      </c>
      <c r="E1470" t="n">
        <v>8.18</v>
      </c>
      <c r="F1470" t="n">
        <v>5.07</v>
      </c>
      <c r="G1470" t="n">
        <v>101.41</v>
      </c>
      <c r="H1470" t="n">
        <v>1.64</v>
      </c>
      <c r="I1470" t="n">
        <v>3</v>
      </c>
      <c r="J1470" t="n">
        <v>357.86</v>
      </c>
      <c r="K1470" t="n">
        <v>61.2</v>
      </c>
      <c r="L1470" t="n">
        <v>33</v>
      </c>
      <c r="M1470" t="n">
        <v>1</v>
      </c>
      <c r="N1470" t="n">
        <v>118.66</v>
      </c>
      <c r="O1470" t="n">
        <v>44370.32</v>
      </c>
      <c r="P1470" t="n">
        <v>82.45</v>
      </c>
      <c r="Q1470" t="n">
        <v>202.81</v>
      </c>
      <c r="R1470" t="n">
        <v>18.65</v>
      </c>
      <c r="S1470" t="n">
        <v>13.89</v>
      </c>
      <c r="T1470" t="n">
        <v>708.41</v>
      </c>
      <c r="U1470" t="n">
        <v>0.74</v>
      </c>
      <c r="V1470" t="n">
        <v>0.76</v>
      </c>
      <c r="W1470" t="n">
        <v>0.64</v>
      </c>
      <c r="X1470" t="n">
        <v>0.03</v>
      </c>
      <c r="Y1470" t="n">
        <v>1</v>
      </c>
      <c r="Z1470" t="n">
        <v>10</v>
      </c>
    </row>
    <row r="1471">
      <c r="A1471" t="n">
        <v>129</v>
      </c>
      <c r="B1471" t="n">
        <v>145</v>
      </c>
      <c r="C1471" t="inlineStr">
        <is>
          <t xml:space="preserve">CONCLUIDO	</t>
        </is>
      </c>
      <c r="D1471" t="n">
        <v>12.2191</v>
      </c>
      <c r="E1471" t="n">
        <v>8.18</v>
      </c>
      <c r="F1471" t="n">
        <v>5.07</v>
      </c>
      <c r="G1471" t="n">
        <v>101.46</v>
      </c>
      <c r="H1471" t="n">
        <v>1.65</v>
      </c>
      <c r="I1471" t="n">
        <v>3</v>
      </c>
      <c r="J1471" t="n">
        <v>358.52</v>
      </c>
      <c r="K1471" t="n">
        <v>61.2</v>
      </c>
      <c r="L1471" t="n">
        <v>33.25</v>
      </c>
      <c r="M1471" t="n">
        <v>1</v>
      </c>
      <c r="N1471" t="n">
        <v>119.07</v>
      </c>
      <c r="O1471" t="n">
        <v>44451.33</v>
      </c>
      <c r="P1471" t="n">
        <v>82.5</v>
      </c>
      <c r="Q1471" t="n">
        <v>202.81</v>
      </c>
      <c r="R1471" t="n">
        <v>18.7</v>
      </c>
      <c r="S1471" t="n">
        <v>13.89</v>
      </c>
      <c r="T1471" t="n">
        <v>732.66</v>
      </c>
      <c r="U1471" t="n">
        <v>0.74</v>
      </c>
      <c r="V1471" t="n">
        <v>0.76</v>
      </c>
      <c r="W1471" t="n">
        <v>0.64</v>
      </c>
      <c r="X1471" t="n">
        <v>0.04</v>
      </c>
      <c r="Y1471" t="n">
        <v>1</v>
      </c>
      <c r="Z1471" t="n">
        <v>10</v>
      </c>
    </row>
    <row r="1472">
      <c r="A1472" t="n">
        <v>130</v>
      </c>
      <c r="B1472" t="n">
        <v>145</v>
      </c>
      <c r="C1472" t="inlineStr">
        <is>
          <t xml:space="preserve">CONCLUIDO	</t>
        </is>
      </c>
      <c r="D1472" t="n">
        <v>12.2162</v>
      </c>
      <c r="E1472" t="n">
        <v>8.19</v>
      </c>
      <c r="F1472" t="n">
        <v>5.08</v>
      </c>
      <c r="G1472" t="n">
        <v>101.5</v>
      </c>
      <c r="H1472" t="n">
        <v>1.66</v>
      </c>
      <c r="I1472" t="n">
        <v>3</v>
      </c>
      <c r="J1472" t="n">
        <v>359.17</v>
      </c>
      <c r="K1472" t="n">
        <v>61.2</v>
      </c>
      <c r="L1472" t="n">
        <v>33.5</v>
      </c>
      <c r="M1472" t="n">
        <v>1</v>
      </c>
      <c r="N1472" t="n">
        <v>119.48</v>
      </c>
      <c r="O1472" t="n">
        <v>44532.57</v>
      </c>
      <c r="P1472" t="n">
        <v>82.59999999999999</v>
      </c>
      <c r="Q1472" t="n">
        <v>202.81</v>
      </c>
      <c r="R1472" t="n">
        <v>18.73</v>
      </c>
      <c r="S1472" t="n">
        <v>13.89</v>
      </c>
      <c r="T1472" t="n">
        <v>747.39</v>
      </c>
      <c r="U1472" t="n">
        <v>0.74</v>
      </c>
      <c r="V1472" t="n">
        <v>0.76</v>
      </c>
      <c r="W1472" t="n">
        <v>0.64</v>
      </c>
      <c r="X1472" t="n">
        <v>0.04</v>
      </c>
      <c r="Y1472" t="n">
        <v>1</v>
      </c>
      <c r="Z1472" t="n">
        <v>10</v>
      </c>
    </row>
    <row r="1473">
      <c r="A1473" t="n">
        <v>131</v>
      </c>
      <c r="B1473" t="n">
        <v>145</v>
      </c>
      <c r="C1473" t="inlineStr">
        <is>
          <t xml:space="preserve">CONCLUIDO	</t>
        </is>
      </c>
      <c r="D1473" t="n">
        <v>12.222</v>
      </c>
      <c r="E1473" t="n">
        <v>8.18</v>
      </c>
      <c r="F1473" t="n">
        <v>5.07</v>
      </c>
      <c r="G1473" t="n">
        <v>101.42</v>
      </c>
      <c r="H1473" t="n">
        <v>1.67</v>
      </c>
      <c r="I1473" t="n">
        <v>3</v>
      </c>
      <c r="J1473" t="n">
        <v>359.84</v>
      </c>
      <c r="K1473" t="n">
        <v>61.2</v>
      </c>
      <c r="L1473" t="n">
        <v>33.75</v>
      </c>
      <c r="M1473" t="n">
        <v>1</v>
      </c>
      <c r="N1473" t="n">
        <v>119.89</v>
      </c>
      <c r="O1473" t="n">
        <v>44614.04</v>
      </c>
      <c r="P1473" t="n">
        <v>82.61</v>
      </c>
      <c r="Q1473" t="n">
        <v>202.81</v>
      </c>
      <c r="R1473" t="n">
        <v>18.63</v>
      </c>
      <c r="S1473" t="n">
        <v>13.89</v>
      </c>
      <c r="T1473" t="n">
        <v>700.46</v>
      </c>
      <c r="U1473" t="n">
        <v>0.75</v>
      </c>
      <c r="V1473" t="n">
        <v>0.76</v>
      </c>
      <c r="W1473" t="n">
        <v>0.64</v>
      </c>
      <c r="X1473" t="n">
        <v>0.03</v>
      </c>
      <c r="Y1473" t="n">
        <v>1</v>
      </c>
      <c r="Z1473" t="n">
        <v>10</v>
      </c>
    </row>
    <row r="1474">
      <c r="A1474" t="n">
        <v>132</v>
      </c>
      <c r="B1474" t="n">
        <v>145</v>
      </c>
      <c r="C1474" t="inlineStr">
        <is>
          <t xml:space="preserve">CONCLUIDO	</t>
        </is>
      </c>
      <c r="D1474" t="n">
        <v>12.222</v>
      </c>
      <c r="E1474" t="n">
        <v>8.18</v>
      </c>
      <c r="F1474" t="n">
        <v>5.07</v>
      </c>
      <c r="G1474" t="n">
        <v>101.42</v>
      </c>
      <c r="H1474" t="n">
        <v>1.68</v>
      </c>
      <c r="I1474" t="n">
        <v>3</v>
      </c>
      <c r="J1474" t="n">
        <v>360.5</v>
      </c>
      <c r="K1474" t="n">
        <v>61.2</v>
      </c>
      <c r="L1474" t="n">
        <v>34</v>
      </c>
      <c r="M1474" t="n">
        <v>1</v>
      </c>
      <c r="N1474" t="n">
        <v>120.3</v>
      </c>
      <c r="O1474" t="n">
        <v>44695.75</v>
      </c>
      <c r="P1474" t="n">
        <v>82.73</v>
      </c>
      <c r="Q1474" t="n">
        <v>202.81</v>
      </c>
      <c r="R1474" t="n">
        <v>18.61</v>
      </c>
      <c r="S1474" t="n">
        <v>13.89</v>
      </c>
      <c r="T1474" t="n">
        <v>687.48</v>
      </c>
      <c r="U1474" t="n">
        <v>0.75</v>
      </c>
      <c r="V1474" t="n">
        <v>0.76</v>
      </c>
      <c r="W1474" t="n">
        <v>0.64</v>
      </c>
      <c r="X1474" t="n">
        <v>0.03</v>
      </c>
      <c r="Y1474" t="n">
        <v>1</v>
      </c>
      <c r="Z1474" t="n">
        <v>10</v>
      </c>
    </row>
    <row r="1475">
      <c r="A1475" t="n">
        <v>133</v>
      </c>
      <c r="B1475" t="n">
        <v>145</v>
      </c>
      <c r="C1475" t="inlineStr">
        <is>
          <t xml:space="preserve">CONCLUIDO	</t>
        </is>
      </c>
      <c r="D1475" t="n">
        <v>12.222</v>
      </c>
      <c r="E1475" t="n">
        <v>8.18</v>
      </c>
      <c r="F1475" t="n">
        <v>5.07</v>
      </c>
      <c r="G1475" t="n">
        <v>101.42</v>
      </c>
      <c r="H1475" t="n">
        <v>1.69</v>
      </c>
      <c r="I1475" t="n">
        <v>3</v>
      </c>
      <c r="J1475" t="n">
        <v>361.16</v>
      </c>
      <c r="K1475" t="n">
        <v>61.2</v>
      </c>
      <c r="L1475" t="n">
        <v>34.25</v>
      </c>
      <c r="M1475" t="n">
        <v>1</v>
      </c>
      <c r="N1475" t="n">
        <v>120.71</v>
      </c>
      <c r="O1475" t="n">
        <v>44777.68</v>
      </c>
      <c r="P1475" t="n">
        <v>82.77</v>
      </c>
      <c r="Q1475" t="n">
        <v>202.81</v>
      </c>
      <c r="R1475" t="n">
        <v>18.63</v>
      </c>
      <c r="S1475" t="n">
        <v>13.89</v>
      </c>
      <c r="T1475" t="n">
        <v>700.62</v>
      </c>
      <c r="U1475" t="n">
        <v>0.75</v>
      </c>
      <c r="V1475" t="n">
        <v>0.76</v>
      </c>
      <c r="W1475" t="n">
        <v>0.64</v>
      </c>
      <c r="X1475" t="n">
        <v>0.03</v>
      </c>
      <c r="Y1475" t="n">
        <v>1</v>
      </c>
      <c r="Z1475" t="n">
        <v>10</v>
      </c>
    </row>
    <row r="1476">
      <c r="A1476" t="n">
        <v>134</v>
      </c>
      <c r="B1476" t="n">
        <v>145</v>
      </c>
      <c r="C1476" t="inlineStr">
        <is>
          <t xml:space="preserve">CONCLUIDO	</t>
        </is>
      </c>
      <c r="D1476" t="n">
        <v>12.2195</v>
      </c>
      <c r="E1476" t="n">
        <v>8.18</v>
      </c>
      <c r="F1476" t="n">
        <v>5.07</v>
      </c>
      <c r="G1476" t="n">
        <v>101.46</v>
      </c>
      <c r="H1476" t="n">
        <v>1.7</v>
      </c>
      <c r="I1476" t="n">
        <v>3</v>
      </c>
      <c r="J1476" t="n">
        <v>361.83</v>
      </c>
      <c r="K1476" t="n">
        <v>61.2</v>
      </c>
      <c r="L1476" t="n">
        <v>34.5</v>
      </c>
      <c r="M1476" t="n">
        <v>1</v>
      </c>
      <c r="N1476" t="n">
        <v>121.13</v>
      </c>
      <c r="O1476" t="n">
        <v>44859.98</v>
      </c>
      <c r="P1476" t="n">
        <v>82.81999999999999</v>
      </c>
      <c r="Q1476" t="n">
        <v>202.81</v>
      </c>
      <c r="R1476" t="n">
        <v>18.69</v>
      </c>
      <c r="S1476" t="n">
        <v>13.89</v>
      </c>
      <c r="T1476" t="n">
        <v>728.17</v>
      </c>
      <c r="U1476" t="n">
        <v>0.74</v>
      </c>
      <c r="V1476" t="n">
        <v>0.76</v>
      </c>
      <c r="W1476" t="n">
        <v>0.64</v>
      </c>
      <c r="X1476" t="n">
        <v>0.03</v>
      </c>
      <c r="Y1476" t="n">
        <v>1</v>
      </c>
      <c r="Z1476" t="n">
        <v>10</v>
      </c>
    </row>
    <row r="1477">
      <c r="A1477" t="n">
        <v>135</v>
      </c>
      <c r="B1477" t="n">
        <v>145</v>
      </c>
      <c r="C1477" t="inlineStr">
        <is>
          <t xml:space="preserve">CONCLUIDO	</t>
        </is>
      </c>
      <c r="D1477" t="n">
        <v>12.2204</v>
      </c>
      <c r="E1477" t="n">
        <v>8.18</v>
      </c>
      <c r="F1477" t="n">
        <v>5.07</v>
      </c>
      <c r="G1477" t="n">
        <v>101.44</v>
      </c>
      <c r="H1477" t="n">
        <v>1.71</v>
      </c>
      <c r="I1477" t="n">
        <v>3</v>
      </c>
      <c r="J1477" t="n">
        <v>362.5</v>
      </c>
      <c r="K1477" t="n">
        <v>61.2</v>
      </c>
      <c r="L1477" t="n">
        <v>34.75</v>
      </c>
      <c r="M1477" t="n">
        <v>1</v>
      </c>
      <c r="N1477" t="n">
        <v>121.55</v>
      </c>
      <c r="O1477" t="n">
        <v>44942.4</v>
      </c>
      <c r="P1477" t="n">
        <v>82.87</v>
      </c>
      <c r="Q1477" t="n">
        <v>202.81</v>
      </c>
      <c r="R1477" t="n">
        <v>18.68</v>
      </c>
      <c r="S1477" t="n">
        <v>13.89</v>
      </c>
      <c r="T1477" t="n">
        <v>723.3200000000001</v>
      </c>
      <c r="U1477" t="n">
        <v>0.74</v>
      </c>
      <c r="V1477" t="n">
        <v>0.76</v>
      </c>
      <c r="W1477" t="n">
        <v>0.64</v>
      </c>
      <c r="X1477" t="n">
        <v>0.03</v>
      </c>
      <c r="Y1477" t="n">
        <v>1</v>
      </c>
      <c r="Z1477" t="n">
        <v>10</v>
      </c>
    </row>
    <row r="1478">
      <c r="A1478" t="n">
        <v>136</v>
      </c>
      <c r="B1478" t="n">
        <v>145</v>
      </c>
      <c r="C1478" t="inlineStr">
        <is>
          <t xml:space="preserve">CONCLUIDO	</t>
        </is>
      </c>
      <c r="D1478" t="n">
        <v>12.2245</v>
      </c>
      <c r="E1478" t="n">
        <v>8.18</v>
      </c>
      <c r="F1478" t="n">
        <v>5.07</v>
      </c>
      <c r="G1478" t="n">
        <v>101.39</v>
      </c>
      <c r="H1478" t="n">
        <v>1.72</v>
      </c>
      <c r="I1478" t="n">
        <v>3</v>
      </c>
      <c r="J1478" t="n">
        <v>363.17</v>
      </c>
      <c r="K1478" t="n">
        <v>61.2</v>
      </c>
      <c r="L1478" t="n">
        <v>35</v>
      </c>
      <c r="M1478" t="n">
        <v>1</v>
      </c>
      <c r="N1478" t="n">
        <v>121.97</v>
      </c>
      <c r="O1478" t="n">
        <v>45025.06</v>
      </c>
      <c r="P1478" t="n">
        <v>82.86</v>
      </c>
      <c r="Q1478" t="n">
        <v>202.81</v>
      </c>
      <c r="R1478" t="n">
        <v>18.6</v>
      </c>
      <c r="S1478" t="n">
        <v>13.89</v>
      </c>
      <c r="T1478" t="n">
        <v>685.39</v>
      </c>
      <c r="U1478" t="n">
        <v>0.75</v>
      </c>
      <c r="V1478" t="n">
        <v>0.76</v>
      </c>
      <c r="W1478" t="n">
        <v>0.64</v>
      </c>
      <c r="X1478" t="n">
        <v>0.03</v>
      </c>
      <c r="Y1478" t="n">
        <v>1</v>
      </c>
      <c r="Z1478" t="n">
        <v>10</v>
      </c>
    </row>
    <row r="1479">
      <c r="A1479" t="n">
        <v>137</v>
      </c>
      <c r="B1479" t="n">
        <v>145</v>
      </c>
      <c r="C1479" t="inlineStr">
        <is>
          <t xml:space="preserve">CONCLUIDO	</t>
        </is>
      </c>
      <c r="D1479" t="n">
        <v>12.2216</v>
      </c>
      <c r="E1479" t="n">
        <v>8.18</v>
      </c>
      <c r="F1479" t="n">
        <v>5.07</v>
      </c>
      <c r="G1479" t="n">
        <v>101.43</v>
      </c>
      <c r="H1479" t="n">
        <v>1.73</v>
      </c>
      <c r="I1479" t="n">
        <v>3</v>
      </c>
      <c r="J1479" t="n">
        <v>363.84</v>
      </c>
      <c r="K1479" t="n">
        <v>61.2</v>
      </c>
      <c r="L1479" t="n">
        <v>35.25</v>
      </c>
      <c r="M1479" t="n">
        <v>1</v>
      </c>
      <c r="N1479" t="n">
        <v>122.39</v>
      </c>
      <c r="O1479" t="n">
        <v>45107.96</v>
      </c>
      <c r="P1479" t="n">
        <v>82.89</v>
      </c>
      <c r="Q1479" t="n">
        <v>202.81</v>
      </c>
      <c r="R1479" t="n">
        <v>18.64</v>
      </c>
      <c r="S1479" t="n">
        <v>13.89</v>
      </c>
      <c r="T1479" t="n">
        <v>705.6799999999999</v>
      </c>
      <c r="U1479" t="n">
        <v>0.75</v>
      </c>
      <c r="V1479" t="n">
        <v>0.76</v>
      </c>
      <c r="W1479" t="n">
        <v>0.64</v>
      </c>
      <c r="X1479" t="n">
        <v>0.03</v>
      </c>
      <c r="Y1479" t="n">
        <v>1</v>
      </c>
      <c r="Z1479" t="n">
        <v>10</v>
      </c>
    </row>
    <row r="1480">
      <c r="A1480" t="n">
        <v>138</v>
      </c>
      <c r="B1480" t="n">
        <v>145</v>
      </c>
      <c r="C1480" t="inlineStr">
        <is>
          <t xml:space="preserve">CONCLUIDO	</t>
        </is>
      </c>
      <c r="D1480" t="n">
        <v>12.2195</v>
      </c>
      <c r="E1480" t="n">
        <v>8.18</v>
      </c>
      <c r="F1480" t="n">
        <v>5.07</v>
      </c>
      <c r="G1480" t="n">
        <v>101.46</v>
      </c>
      <c r="H1480" t="n">
        <v>1.74</v>
      </c>
      <c r="I1480" t="n">
        <v>3</v>
      </c>
      <c r="J1480" t="n">
        <v>364.51</v>
      </c>
      <c r="K1480" t="n">
        <v>61.2</v>
      </c>
      <c r="L1480" t="n">
        <v>35.5</v>
      </c>
      <c r="M1480" t="n">
        <v>1</v>
      </c>
      <c r="N1480" t="n">
        <v>122.82</v>
      </c>
      <c r="O1480" t="n">
        <v>45191.1</v>
      </c>
      <c r="P1480" t="n">
        <v>82.89</v>
      </c>
      <c r="Q1480" t="n">
        <v>202.81</v>
      </c>
      <c r="R1480" t="n">
        <v>18.68</v>
      </c>
      <c r="S1480" t="n">
        <v>13.89</v>
      </c>
      <c r="T1480" t="n">
        <v>725.28</v>
      </c>
      <c r="U1480" t="n">
        <v>0.74</v>
      </c>
      <c r="V1480" t="n">
        <v>0.76</v>
      </c>
      <c r="W1480" t="n">
        <v>0.64</v>
      </c>
      <c r="X1480" t="n">
        <v>0.03</v>
      </c>
      <c r="Y1480" t="n">
        <v>1</v>
      </c>
      <c r="Z1480" t="n">
        <v>10</v>
      </c>
    </row>
    <row r="1481">
      <c r="A1481" t="n">
        <v>139</v>
      </c>
      <c r="B1481" t="n">
        <v>145</v>
      </c>
      <c r="C1481" t="inlineStr">
        <is>
          <t xml:space="preserve">CONCLUIDO	</t>
        </is>
      </c>
      <c r="D1481" t="n">
        <v>12.2154</v>
      </c>
      <c r="E1481" t="n">
        <v>8.19</v>
      </c>
      <c r="F1481" t="n">
        <v>5.08</v>
      </c>
      <c r="G1481" t="n">
        <v>101.51</v>
      </c>
      <c r="H1481" t="n">
        <v>1.75</v>
      </c>
      <c r="I1481" t="n">
        <v>3</v>
      </c>
      <c r="J1481" t="n">
        <v>365.19</v>
      </c>
      <c r="K1481" t="n">
        <v>61.2</v>
      </c>
      <c r="L1481" t="n">
        <v>35.75</v>
      </c>
      <c r="M1481" t="n">
        <v>1</v>
      </c>
      <c r="N1481" t="n">
        <v>123.24</v>
      </c>
      <c r="O1481" t="n">
        <v>45274.49</v>
      </c>
      <c r="P1481" t="n">
        <v>83.06</v>
      </c>
      <c r="Q1481" t="n">
        <v>202.83</v>
      </c>
      <c r="R1481" t="n">
        <v>18.77</v>
      </c>
      <c r="S1481" t="n">
        <v>13.89</v>
      </c>
      <c r="T1481" t="n">
        <v>771.55</v>
      </c>
      <c r="U1481" t="n">
        <v>0.74</v>
      </c>
      <c r="V1481" t="n">
        <v>0.76</v>
      </c>
      <c r="W1481" t="n">
        <v>0.64</v>
      </c>
      <c r="X1481" t="n">
        <v>0.04</v>
      </c>
      <c r="Y1481" t="n">
        <v>1</v>
      </c>
      <c r="Z1481" t="n">
        <v>10</v>
      </c>
    </row>
    <row r="1482">
      <c r="A1482" t="n">
        <v>140</v>
      </c>
      <c r="B1482" t="n">
        <v>145</v>
      </c>
      <c r="C1482" t="inlineStr">
        <is>
          <t xml:space="preserve">CONCLUIDO	</t>
        </is>
      </c>
      <c r="D1482" t="n">
        <v>12.222</v>
      </c>
      <c r="E1482" t="n">
        <v>8.18</v>
      </c>
      <c r="F1482" t="n">
        <v>5.07</v>
      </c>
      <c r="G1482" t="n">
        <v>101.42</v>
      </c>
      <c r="H1482" t="n">
        <v>1.75</v>
      </c>
      <c r="I1482" t="n">
        <v>3</v>
      </c>
      <c r="J1482" t="n">
        <v>365.87</v>
      </c>
      <c r="K1482" t="n">
        <v>61.2</v>
      </c>
      <c r="L1482" t="n">
        <v>36</v>
      </c>
      <c r="M1482" t="n">
        <v>1</v>
      </c>
      <c r="N1482" t="n">
        <v>123.67</v>
      </c>
      <c r="O1482" t="n">
        <v>45358.13</v>
      </c>
      <c r="P1482" t="n">
        <v>82.95</v>
      </c>
      <c r="Q1482" t="n">
        <v>202.81</v>
      </c>
      <c r="R1482" t="n">
        <v>18.67</v>
      </c>
      <c r="S1482" t="n">
        <v>13.89</v>
      </c>
      <c r="T1482" t="n">
        <v>718.34</v>
      </c>
      <c r="U1482" t="n">
        <v>0.74</v>
      </c>
      <c r="V1482" t="n">
        <v>0.76</v>
      </c>
      <c r="W1482" t="n">
        <v>0.64</v>
      </c>
      <c r="X1482" t="n">
        <v>0.03</v>
      </c>
      <c r="Y1482" t="n">
        <v>1</v>
      </c>
      <c r="Z1482" t="n">
        <v>10</v>
      </c>
    </row>
    <row r="1483">
      <c r="A1483" t="n">
        <v>141</v>
      </c>
      <c r="B1483" t="n">
        <v>145</v>
      </c>
      <c r="C1483" t="inlineStr">
        <is>
          <t xml:space="preserve">CONCLUIDO	</t>
        </is>
      </c>
      <c r="D1483" t="n">
        <v>12.2183</v>
      </c>
      <c r="E1483" t="n">
        <v>8.18</v>
      </c>
      <c r="F1483" t="n">
        <v>5.07</v>
      </c>
      <c r="G1483" t="n">
        <v>101.47</v>
      </c>
      <c r="H1483" t="n">
        <v>1.76</v>
      </c>
      <c r="I1483" t="n">
        <v>3</v>
      </c>
      <c r="J1483" t="n">
        <v>366.55</v>
      </c>
      <c r="K1483" t="n">
        <v>61.2</v>
      </c>
      <c r="L1483" t="n">
        <v>36.25</v>
      </c>
      <c r="M1483" t="n">
        <v>1</v>
      </c>
      <c r="N1483" t="n">
        <v>124.1</v>
      </c>
      <c r="O1483" t="n">
        <v>45442.03</v>
      </c>
      <c r="P1483" t="n">
        <v>83.05</v>
      </c>
      <c r="Q1483" t="n">
        <v>202.81</v>
      </c>
      <c r="R1483" t="n">
        <v>18.73</v>
      </c>
      <c r="S1483" t="n">
        <v>13.89</v>
      </c>
      <c r="T1483" t="n">
        <v>751.61</v>
      </c>
      <c r="U1483" t="n">
        <v>0.74</v>
      </c>
      <c r="V1483" t="n">
        <v>0.76</v>
      </c>
      <c r="W1483" t="n">
        <v>0.64</v>
      </c>
      <c r="X1483" t="n">
        <v>0.04</v>
      </c>
      <c r="Y1483" t="n">
        <v>1</v>
      </c>
      <c r="Z1483" t="n">
        <v>10</v>
      </c>
    </row>
    <row r="1484">
      <c r="A1484" t="n">
        <v>142</v>
      </c>
      <c r="B1484" t="n">
        <v>145</v>
      </c>
      <c r="C1484" t="inlineStr">
        <is>
          <t xml:space="preserve">CONCLUIDO	</t>
        </is>
      </c>
      <c r="D1484" t="n">
        <v>12.2171</v>
      </c>
      <c r="E1484" t="n">
        <v>8.19</v>
      </c>
      <c r="F1484" t="n">
        <v>5.07</v>
      </c>
      <c r="G1484" t="n">
        <v>101.49</v>
      </c>
      <c r="H1484" t="n">
        <v>1.77</v>
      </c>
      <c r="I1484" t="n">
        <v>3</v>
      </c>
      <c r="J1484" t="n">
        <v>367.23</v>
      </c>
      <c r="K1484" t="n">
        <v>61.2</v>
      </c>
      <c r="L1484" t="n">
        <v>36.5</v>
      </c>
      <c r="M1484" t="n">
        <v>1</v>
      </c>
      <c r="N1484" t="n">
        <v>124.53</v>
      </c>
      <c r="O1484" t="n">
        <v>45526.17</v>
      </c>
      <c r="P1484" t="n">
        <v>83.13</v>
      </c>
      <c r="Q1484" t="n">
        <v>202.81</v>
      </c>
      <c r="R1484" t="n">
        <v>18.79</v>
      </c>
      <c r="S1484" t="n">
        <v>13.89</v>
      </c>
      <c r="T1484" t="n">
        <v>782.27</v>
      </c>
      <c r="U1484" t="n">
        <v>0.74</v>
      </c>
      <c r="V1484" t="n">
        <v>0.76</v>
      </c>
      <c r="W1484" t="n">
        <v>0.64</v>
      </c>
      <c r="X1484" t="n">
        <v>0.04</v>
      </c>
      <c r="Y1484" t="n">
        <v>1</v>
      </c>
      <c r="Z1484" t="n">
        <v>10</v>
      </c>
    </row>
    <row r="1485">
      <c r="A1485" t="n">
        <v>143</v>
      </c>
      <c r="B1485" t="n">
        <v>145</v>
      </c>
      <c r="C1485" t="inlineStr">
        <is>
          <t xml:space="preserve">CONCLUIDO	</t>
        </is>
      </c>
      <c r="D1485" t="n">
        <v>12.2146</v>
      </c>
      <c r="E1485" t="n">
        <v>8.19</v>
      </c>
      <c r="F1485" t="n">
        <v>5.08</v>
      </c>
      <c r="G1485" t="n">
        <v>101.52</v>
      </c>
      <c r="H1485" t="n">
        <v>1.78</v>
      </c>
      <c r="I1485" t="n">
        <v>3</v>
      </c>
      <c r="J1485" t="n">
        <v>367.92</v>
      </c>
      <c r="K1485" t="n">
        <v>61.2</v>
      </c>
      <c r="L1485" t="n">
        <v>36.75</v>
      </c>
      <c r="M1485" t="n">
        <v>1</v>
      </c>
      <c r="N1485" t="n">
        <v>124.97</v>
      </c>
      <c r="O1485" t="n">
        <v>45610.57</v>
      </c>
      <c r="P1485" t="n">
        <v>83.23</v>
      </c>
      <c r="Q1485" t="n">
        <v>202.82</v>
      </c>
      <c r="R1485" t="n">
        <v>18.81</v>
      </c>
      <c r="S1485" t="n">
        <v>13.89</v>
      </c>
      <c r="T1485" t="n">
        <v>791.49</v>
      </c>
      <c r="U1485" t="n">
        <v>0.74</v>
      </c>
      <c r="V1485" t="n">
        <v>0.76</v>
      </c>
      <c r="W1485" t="n">
        <v>0.64</v>
      </c>
      <c r="X1485" t="n">
        <v>0.04</v>
      </c>
      <c r="Y1485" t="n">
        <v>1</v>
      </c>
      <c r="Z1485" t="n">
        <v>10</v>
      </c>
    </row>
    <row r="1486">
      <c r="A1486" t="n">
        <v>144</v>
      </c>
      <c r="B1486" t="n">
        <v>145</v>
      </c>
      <c r="C1486" t="inlineStr">
        <is>
          <t xml:space="preserve">CONCLUIDO	</t>
        </is>
      </c>
      <c r="D1486" t="n">
        <v>12.2187</v>
      </c>
      <c r="E1486" t="n">
        <v>8.18</v>
      </c>
      <c r="F1486" t="n">
        <v>5.07</v>
      </c>
      <c r="G1486" t="n">
        <v>101.47</v>
      </c>
      <c r="H1486" t="n">
        <v>1.79</v>
      </c>
      <c r="I1486" t="n">
        <v>3</v>
      </c>
      <c r="J1486" t="n">
        <v>368.6</v>
      </c>
      <c r="K1486" t="n">
        <v>61.2</v>
      </c>
      <c r="L1486" t="n">
        <v>37</v>
      </c>
      <c r="M1486" t="n">
        <v>1</v>
      </c>
      <c r="N1486" t="n">
        <v>125.4</v>
      </c>
      <c r="O1486" t="n">
        <v>45695.24</v>
      </c>
      <c r="P1486" t="n">
        <v>83.27</v>
      </c>
      <c r="Q1486" t="n">
        <v>202.81</v>
      </c>
      <c r="R1486" t="n">
        <v>18.76</v>
      </c>
      <c r="S1486" t="n">
        <v>13.89</v>
      </c>
      <c r="T1486" t="n">
        <v>766.84</v>
      </c>
      <c r="U1486" t="n">
        <v>0.74</v>
      </c>
      <c r="V1486" t="n">
        <v>0.76</v>
      </c>
      <c r="W1486" t="n">
        <v>0.64</v>
      </c>
      <c r="X1486" t="n">
        <v>0.04</v>
      </c>
      <c r="Y1486" t="n">
        <v>1</v>
      </c>
      <c r="Z1486" t="n">
        <v>10</v>
      </c>
    </row>
    <row r="1487">
      <c r="A1487" t="n">
        <v>145</v>
      </c>
      <c r="B1487" t="n">
        <v>145</v>
      </c>
      <c r="C1487" t="inlineStr">
        <is>
          <t xml:space="preserve">CONCLUIDO	</t>
        </is>
      </c>
      <c r="D1487" t="n">
        <v>12.2191</v>
      </c>
      <c r="E1487" t="n">
        <v>8.18</v>
      </c>
      <c r="F1487" t="n">
        <v>5.07</v>
      </c>
      <c r="G1487" t="n">
        <v>101.46</v>
      </c>
      <c r="H1487" t="n">
        <v>1.8</v>
      </c>
      <c r="I1487" t="n">
        <v>3</v>
      </c>
      <c r="J1487" t="n">
        <v>369.29</v>
      </c>
      <c r="K1487" t="n">
        <v>61.2</v>
      </c>
      <c r="L1487" t="n">
        <v>37.25</v>
      </c>
      <c r="M1487" t="n">
        <v>1</v>
      </c>
      <c r="N1487" t="n">
        <v>125.84</v>
      </c>
      <c r="O1487" t="n">
        <v>45780.16</v>
      </c>
      <c r="P1487" t="n">
        <v>83.23</v>
      </c>
      <c r="Q1487" t="n">
        <v>202.81</v>
      </c>
      <c r="R1487" t="n">
        <v>18.72</v>
      </c>
      <c r="S1487" t="n">
        <v>13.89</v>
      </c>
      <c r="T1487" t="n">
        <v>745.66</v>
      </c>
      <c r="U1487" t="n">
        <v>0.74</v>
      </c>
      <c r="V1487" t="n">
        <v>0.76</v>
      </c>
      <c r="W1487" t="n">
        <v>0.64</v>
      </c>
      <c r="X1487" t="n">
        <v>0.04</v>
      </c>
      <c r="Y1487" t="n">
        <v>1</v>
      </c>
      <c r="Z1487" t="n">
        <v>10</v>
      </c>
    </row>
    <row r="1488">
      <c r="A1488" t="n">
        <v>146</v>
      </c>
      <c r="B1488" t="n">
        <v>145</v>
      </c>
      <c r="C1488" t="inlineStr">
        <is>
          <t xml:space="preserve">CONCLUIDO	</t>
        </is>
      </c>
      <c r="D1488" t="n">
        <v>12.2146</v>
      </c>
      <c r="E1488" t="n">
        <v>8.19</v>
      </c>
      <c r="F1488" t="n">
        <v>5.08</v>
      </c>
      <c r="G1488" t="n">
        <v>101.52</v>
      </c>
      <c r="H1488" t="n">
        <v>1.81</v>
      </c>
      <c r="I1488" t="n">
        <v>3</v>
      </c>
      <c r="J1488" t="n">
        <v>369.98</v>
      </c>
      <c r="K1488" t="n">
        <v>61.2</v>
      </c>
      <c r="L1488" t="n">
        <v>37.5</v>
      </c>
      <c r="M1488" t="n">
        <v>1</v>
      </c>
      <c r="N1488" t="n">
        <v>126.28</v>
      </c>
      <c r="O1488" t="n">
        <v>45865.47</v>
      </c>
      <c r="P1488" t="n">
        <v>83.31</v>
      </c>
      <c r="Q1488" t="n">
        <v>202.81</v>
      </c>
      <c r="R1488" t="n">
        <v>18.79</v>
      </c>
      <c r="S1488" t="n">
        <v>13.89</v>
      </c>
      <c r="T1488" t="n">
        <v>778.09</v>
      </c>
      <c r="U1488" t="n">
        <v>0.74</v>
      </c>
      <c r="V1488" t="n">
        <v>0.76</v>
      </c>
      <c r="W1488" t="n">
        <v>0.64</v>
      </c>
      <c r="X1488" t="n">
        <v>0.04</v>
      </c>
      <c r="Y1488" t="n">
        <v>1</v>
      </c>
      <c r="Z1488" t="n">
        <v>10</v>
      </c>
    </row>
    <row r="1489">
      <c r="A1489" t="n">
        <v>147</v>
      </c>
      <c r="B1489" t="n">
        <v>145</v>
      </c>
      <c r="C1489" t="inlineStr">
        <is>
          <t xml:space="preserve">CONCLUIDO	</t>
        </is>
      </c>
      <c r="D1489" t="n">
        <v>12.2142</v>
      </c>
      <c r="E1489" t="n">
        <v>8.19</v>
      </c>
      <c r="F1489" t="n">
        <v>5.08</v>
      </c>
      <c r="G1489" t="n">
        <v>101.53</v>
      </c>
      <c r="H1489" t="n">
        <v>1.82</v>
      </c>
      <c r="I1489" t="n">
        <v>3</v>
      </c>
      <c r="J1489" t="n">
        <v>370.67</v>
      </c>
      <c r="K1489" t="n">
        <v>61.2</v>
      </c>
      <c r="L1489" t="n">
        <v>37.75</v>
      </c>
      <c r="M1489" t="n">
        <v>1</v>
      </c>
      <c r="N1489" t="n">
        <v>126.73</v>
      </c>
      <c r="O1489" t="n">
        <v>45950.92</v>
      </c>
      <c r="P1489" t="n">
        <v>83.31</v>
      </c>
      <c r="Q1489" t="n">
        <v>202.81</v>
      </c>
      <c r="R1489" t="n">
        <v>18.82</v>
      </c>
      <c r="S1489" t="n">
        <v>13.89</v>
      </c>
      <c r="T1489" t="n">
        <v>793.1</v>
      </c>
      <c r="U1489" t="n">
        <v>0.74</v>
      </c>
      <c r="V1489" t="n">
        <v>0.76</v>
      </c>
      <c r="W1489" t="n">
        <v>0.64</v>
      </c>
      <c r="X1489" t="n">
        <v>0.04</v>
      </c>
      <c r="Y1489" t="n">
        <v>1</v>
      </c>
      <c r="Z1489" t="n">
        <v>10</v>
      </c>
    </row>
    <row r="1490">
      <c r="A1490" t="n">
        <v>148</v>
      </c>
      <c r="B1490" t="n">
        <v>145</v>
      </c>
      <c r="C1490" t="inlineStr">
        <is>
          <t xml:space="preserve">CONCLUIDO	</t>
        </is>
      </c>
      <c r="D1490" t="n">
        <v>12.2104</v>
      </c>
      <c r="E1490" t="n">
        <v>8.19</v>
      </c>
      <c r="F1490" t="n">
        <v>5.08</v>
      </c>
      <c r="G1490" t="n">
        <v>101.58</v>
      </c>
      <c r="H1490" t="n">
        <v>1.82</v>
      </c>
      <c r="I1490" t="n">
        <v>3</v>
      </c>
      <c r="J1490" t="n">
        <v>371.37</v>
      </c>
      <c r="K1490" t="n">
        <v>61.2</v>
      </c>
      <c r="L1490" t="n">
        <v>38</v>
      </c>
      <c r="M1490" t="n">
        <v>1</v>
      </c>
      <c r="N1490" t="n">
        <v>127.17</v>
      </c>
      <c r="O1490" t="n">
        <v>46036.65</v>
      </c>
      <c r="P1490" t="n">
        <v>83.31999999999999</v>
      </c>
      <c r="Q1490" t="n">
        <v>202.81</v>
      </c>
      <c r="R1490" t="n">
        <v>18.85</v>
      </c>
      <c r="S1490" t="n">
        <v>13.89</v>
      </c>
      <c r="T1490" t="n">
        <v>812.28</v>
      </c>
      <c r="U1490" t="n">
        <v>0.74</v>
      </c>
      <c r="V1490" t="n">
        <v>0.76</v>
      </c>
      <c r="W1490" t="n">
        <v>0.64</v>
      </c>
      <c r="X1490" t="n">
        <v>0.04</v>
      </c>
      <c r="Y1490" t="n">
        <v>1</v>
      </c>
      <c r="Z1490" t="n">
        <v>10</v>
      </c>
    </row>
    <row r="1491">
      <c r="A1491" t="n">
        <v>149</v>
      </c>
      <c r="B1491" t="n">
        <v>145</v>
      </c>
      <c r="C1491" t="inlineStr">
        <is>
          <t xml:space="preserve">CONCLUIDO	</t>
        </is>
      </c>
      <c r="D1491" t="n">
        <v>12.2133</v>
      </c>
      <c r="E1491" t="n">
        <v>8.19</v>
      </c>
      <c r="F1491" t="n">
        <v>5.08</v>
      </c>
      <c r="G1491" t="n">
        <v>101.54</v>
      </c>
      <c r="H1491" t="n">
        <v>1.83</v>
      </c>
      <c r="I1491" t="n">
        <v>3</v>
      </c>
      <c r="J1491" t="n">
        <v>372.07</v>
      </c>
      <c r="K1491" t="n">
        <v>61.2</v>
      </c>
      <c r="L1491" t="n">
        <v>38.25</v>
      </c>
      <c r="M1491" t="n">
        <v>1</v>
      </c>
      <c r="N1491" t="n">
        <v>127.62</v>
      </c>
      <c r="O1491" t="n">
        <v>46122.64</v>
      </c>
      <c r="P1491" t="n">
        <v>83.25</v>
      </c>
      <c r="Q1491" t="n">
        <v>202.81</v>
      </c>
      <c r="R1491" t="n">
        <v>18.83</v>
      </c>
      <c r="S1491" t="n">
        <v>13.89</v>
      </c>
      <c r="T1491" t="n">
        <v>801.54</v>
      </c>
      <c r="U1491" t="n">
        <v>0.74</v>
      </c>
      <c r="V1491" t="n">
        <v>0.76</v>
      </c>
      <c r="W1491" t="n">
        <v>0.64</v>
      </c>
      <c r="X1491" t="n">
        <v>0.04</v>
      </c>
      <c r="Y1491" t="n">
        <v>1</v>
      </c>
      <c r="Z1491" t="n">
        <v>10</v>
      </c>
    </row>
    <row r="1492">
      <c r="A1492" t="n">
        <v>150</v>
      </c>
      <c r="B1492" t="n">
        <v>145</v>
      </c>
      <c r="C1492" t="inlineStr">
        <is>
          <t xml:space="preserve">CONCLUIDO	</t>
        </is>
      </c>
      <c r="D1492" t="n">
        <v>12.2108</v>
      </c>
      <c r="E1492" t="n">
        <v>8.19</v>
      </c>
      <c r="F1492" t="n">
        <v>5.08</v>
      </c>
      <c r="G1492" t="n">
        <v>101.57</v>
      </c>
      <c r="H1492" t="n">
        <v>1.84</v>
      </c>
      <c r="I1492" t="n">
        <v>3</v>
      </c>
      <c r="J1492" t="n">
        <v>372.77</v>
      </c>
      <c r="K1492" t="n">
        <v>61.2</v>
      </c>
      <c r="L1492" t="n">
        <v>38.5</v>
      </c>
      <c r="M1492" t="n">
        <v>1</v>
      </c>
      <c r="N1492" t="n">
        <v>128.07</v>
      </c>
      <c r="O1492" t="n">
        <v>46208.91</v>
      </c>
      <c r="P1492" t="n">
        <v>83.28</v>
      </c>
      <c r="Q1492" t="n">
        <v>202.81</v>
      </c>
      <c r="R1492" t="n">
        <v>18.86</v>
      </c>
      <c r="S1492" t="n">
        <v>13.89</v>
      </c>
      <c r="T1492" t="n">
        <v>814.14</v>
      </c>
      <c r="U1492" t="n">
        <v>0.74</v>
      </c>
      <c r="V1492" t="n">
        <v>0.76</v>
      </c>
      <c r="W1492" t="n">
        <v>0.64</v>
      </c>
      <c r="X1492" t="n">
        <v>0.04</v>
      </c>
      <c r="Y1492" t="n">
        <v>1</v>
      </c>
      <c r="Z1492" t="n">
        <v>10</v>
      </c>
    </row>
    <row r="1493">
      <c r="A1493" t="n">
        <v>151</v>
      </c>
      <c r="B1493" t="n">
        <v>145</v>
      </c>
      <c r="C1493" t="inlineStr">
        <is>
          <t xml:space="preserve">CONCLUIDO	</t>
        </is>
      </c>
      <c r="D1493" t="n">
        <v>12.2113</v>
      </c>
      <c r="E1493" t="n">
        <v>8.19</v>
      </c>
      <c r="F1493" t="n">
        <v>5.08</v>
      </c>
      <c r="G1493" t="n">
        <v>101.57</v>
      </c>
      <c r="H1493" t="n">
        <v>1.85</v>
      </c>
      <c r="I1493" t="n">
        <v>3</v>
      </c>
      <c r="J1493" t="n">
        <v>373.47</v>
      </c>
      <c r="K1493" t="n">
        <v>61.2</v>
      </c>
      <c r="L1493" t="n">
        <v>38.75</v>
      </c>
      <c r="M1493" t="n">
        <v>0</v>
      </c>
      <c r="N1493" t="n">
        <v>128.52</v>
      </c>
      <c r="O1493" t="n">
        <v>46295.45</v>
      </c>
      <c r="P1493" t="n">
        <v>83.31999999999999</v>
      </c>
      <c r="Q1493" t="n">
        <v>202.81</v>
      </c>
      <c r="R1493" t="n">
        <v>18.84</v>
      </c>
      <c r="S1493" t="n">
        <v>13.89</v>
      </c>
      <c r="T1493" t="n">
        <v>803.55</v>
      </c>
      <c r="U1493" t="n">
        <v>0.74</v>
      </c>
      <c r="V1493" t="n">
        <v>0.76</v>
      </c>
      <c r="W1493" t="n">
        <v>0.64</v>
      </c>
      <c r="X1493" t="n">
        <v>0.04</v>
      </c>
      <c r="Y1493" t="n">
        <v>1</v>
      </c>
      <c r="Z1493" t="n">
        <v>10</v>
      </c>
    </row>
    <row r="1494">
      <c r="A1494" t="n">
        <v>0</v>
      </c>
      <c r="B1494" t="n">
        <v>65</v>
      </c>
      <c r="C1494" t="inlineStr">
        <is>
          <t xml:space="preserve">CONCLUIDO	</t>
        </is>
      </c>
      <c r="D1494" t="n">
        <v>10.5479</v>
      </c>
      <c r="E1494" t="n">
        <v>9.48</v>
      </c>
      <c r="F1494" t="n">
        <v>5.99</v>
      </c>
      <c r="G1494" t="n">
        <v>7.49</v>
      </c>
      <c r="H1494" t="n">
        <v>0.13</v>
      </c>
      <c r="I1494" t="n">
        <v>48</v>
      </c>
      <c r="J1494" t="n">
        <v>133.21</v>
      </c>
      <c r="K1494" t="n">
        <v>46.47</v>
      </c>
      <c r="L1494" t="n">
        <v>1</v>
      </c>
      <c r="M1494" t="n">
        <v>46</v>
      </c>
      <c r="N1494" t="n">
        <v>20.75</v>
      </c>
      <c r="O1494" t="n">
        <v>16663.42</v>
      </c>
      <c r="P1494" t="n">
        <v>64.8</v>
      </c>
      <c r="Q1494" t="n">
        <v>202.9</v>
      </c>
      <c r="R1494" t="n">
        <v>47.31</v>
      </c>
      <c r="S1494" t="n">
        <v>13.89</v>
      </c>
      <c r="T1494" t="n">
        <v>14816.55</v>
      </c>
      <c r="U1494" t="n">
        <v>0.29</v>
      </c>
      <c r="V1494" t="n">
        <v>0.65</v>
      </c>
      <c r="W1494" t="n">
        <v>0.71</v>
      </c>
      <c r="X1494" t="n">
        <v>0.95</v>
      </c>
      <c r="Y1494" t="n">
        <v>1</v>
      </c>
      <c r="Z1494" t="n">
        <v>10</v>
      </c>
    </row>
    <row r="1495">
      <c r="A1495" t="n">
        <v>1</v>
      </c>
      <c r="B1495" t="n">
        <v>65</v>
      </c>
      <c r="C1495" t="inlineStr">
        <is>
          <t xml:space="preserve">CONCLUIDO	</t>
        </is>
      </c>
      <c r="D1495" t="n">
        <v>11.1673</v>
      </c>
      <c r="E1495" t="n">
        <v>8.949999999999999</v>
      </c>
      <c r="F1495" t="n">
        <v>5.77</v>
      </c>
      <c r="G1495" t="n">
        <v>9.35</v>
      </c>
      <c r="H1495" t="n">
        <v>0.17</v>
      </c>
      <c r="I1495" t="n">
        <v>37</v>
      </c>
      <c r="J1495" t="n">
        <v>133.55</v>
      </c>
      <c r="K1495" t="n">
        <v>46.47</v>
      </c>
      <c r="L1495" t="n">
        <v>1.25</v>
      </c>
      <c r="M1495" t="n">
        <v>35</v>
      </c>
      <c r="N1495" t="n">
        <v>20.83</v>
      </c>
      <c r="O1495" t="n">
        <v>16704.7</v>
      </c>
      <c r="P1495" t="n">
        <v>62.13</v>
      </c>
      <c r="Q1495" t="n">
        <v>202.84</v>
      </c>
      <c r="R1495" t="n">
        <v>39.95</v>
      </c>
      <c r="S1495" t="n">
        <v>13.89</v>
      </c>
      <c r="T1495" t="n">
        <v>11188.04</v>
      </c>
      <c r="U1495" t="n">
        <v>0.35</v>
      </c>
      <c r="V1495" t="n">
        <v>0.67</v>
      </c>
      <c r="W1495" t="n">
        <v>0.71</v>
      </c>
      <c r="X1495" t="n">
        <v>0.73</v>
      </c>
      <c r="Y1495" t="n">
        <v>1</v>
      </c>
      <c r="Z1495" t="n">
        <v>10</v>
      </c>
    </row>
    <row r="1496">
      <c r="A1496" t="n">
        <v>2</v>
      </c>
      <c r="B1496" t="n">
        <v>65</v>
      </c>
      <c r="C1496" t="inlineStr">
        <is>
          <t xml:space="preserve">CONCLUIDO	</t>
        </is>
      </c>
      <c r="D1496" t="n">
        <v>11.6043</v>
      </c>
      <c r="E1496" t="n">
        <v>8.619999999999999</v>
      </c>
      <c r="F1496" t="n">
        <v>5.62</v>
      </c>
      <c r="G1496" t="n">
        <v>11.24</v>
      </c>
      <c r="H1496" t="n">
        <v>0.2</v>
      </c>
      <c r="I1496" t="n">
        <v>30</v>
      </c>
      <c r="J1496" t="n">
        <v>133.88</v>
      </c>
      <c r="K1496" t="n">
        <v>46.47</v>
      </c>
      <c r="L1496" t="n">
        <v>1.5</v>
      </c>
      <c r="M1496" t="n">
        <v>28</v>
      </c>
      <c r="N1496" t="n">
        <v>20.91</v>
      </c>
      <c r="O1496" t="n">
        <v>16746.01</v>
      </c>
      <c r="P1496" t="n">
        <v>60.21</v>
      </c>
      <c r="Q1496" t="n">
        <v>202.93</v>
      </c>
      <c r="R1496" t="n">
        <v>35.44</v>
      </c>
      <c r="S1496" t="n">
        <v>13.89</v>
      </c>
      <c r="T1496" t="n">
        <v>8970.190000000001</v>
      </c>
      <c r="U1496" t="n">
        <v>0.39</v>
      </c>
      <c r="V1496" t="n">
        <v>0.6899999999999999</v>
      </c>
      <c r="W1496" t="n">
        <v>0.6899999999999999</v>
      </c>
      <c r="X1496" t="n">
        <v>0.58</v>
      </c>
      <c r="Y1496" t="n">
        <v>1</v>
      </c>
      <c r="Z1496" t="n">
        <v>10</v>
      </c>
    </row>
    <row r="1497">
      <c r="A1497" t="n">
        <v>3</v>
      </c>
      <c r="B1497" t="n">
        <v>65</v>
      </c>
      <c r="C1497" t="inlineStr">
        <is>
          <t xml:space="preserve">CONCLUIDO	</t>
        </is>
      </c>
      <c r="D1497" t="n">
        <v>11.8437</v>
      </c>
      <c r="E1497" t="n">
        <v>8.44</v>
      </c>
      <c r="F1497" t="n">
        <v>5.56</v>
      </c>
      <c r="G1497" t="n">
        <v>12.82</v>
      </c>
      <c r="H1497" t="n">
        <v>0.23</v>
      </c>
      <c r="I1497" t="n">
        <v>26</v>
      </c>
      <c r="J1497" t="n">
        <v>134.22</v>
      </c>
      <c r="K1497" t="n">
        <v>46.47</v>
      </c>
      <c r="L1497" t="n">
        <v>1.75</v>
      </c>
      <c r="M1497" t="n">
        <v>24</v>
      </c>
      <c r="N1497" t="n">
        <v>21</v>
      </c>
      <c r="O1497" t="n">
        <v>16787.35</v>
      </c>
      <c r="P1497" t="n">
        <v>59.22</v>
      </c>
      <c r="Q1497" t="n">
        <v>202.94</v>
      </c>
      <c r="R1497" t="n">
        <v>33.83</v>
      </c>
      <c r="S1497" t="n">
        <v>13.89</v>
      </c>
      <c r="T1497" t="n">
        <v>8185.66</v>
      </c>
      <c r="U1497" t="n">
        <v>0.41</v>
      </c>
      <c r="V1497" t="n">
        <v>0.7</v>
      </c>
      <c r="W1497" t="n">
        <v>0.68</v>
      </c>
      <c r="X1497" t="n">
        <v>0.52</v>
      </c>
      <c r="Y1497" t="n">
        <v>1</v>
      </c>
      <c r="Z1497" t="n">
        <v>10</v>
      </c>
    </row>
    <row r="1498">
      <c r="A1498" t="n">
        <v>4</v>
      </c>
      <c r="B1498" t="n">
        <v>65</v>
      </c>
      <c r="C1498" t="inlineStr">
        <is>
          <t xml:space="preserve">CONCLUIDO	</t>
        </is>
      </c>
      <c r="D1498" t="n">
        <v>12.1388</v>
      </c>
      <c r="E1498" t="n">
        <v>8.24</v>
      </c>
      <c r="F1498" t="n">
        <v>5.46</v>
      </c>
      <c r="G1498" t="n">
        <v>14.89</v>
      </c>
      <c r="H1498" t="n">
        <v>0.26</v>
      </c>
      <c r="I1498" t="n">
        <v>22</v>
      </c>
      <c r="J1498" t="n">
        <v>134.55</v>
      </c>
      <c r="K1498" t="n">
        <v>46.47</v>
      </c>
      <c r="L1498" t="n">
        <v>2</v>
      </c>
      <c r="M1498" t="n">
        <v>20</v>
      </c>
      <c r="N1498" t="n">
        <v>21.09</v>
      </c>
      <c r="O1498" t="n">
        <v>16828.84</v>
      </c>
      <c r="P1498" t="n">
        <v>57.9</v>
      </c>
      <c r="Q1498" t="n">
        <v>202.83</v>
      </c>
      <c r="R1498" t="n">
        <v>30.84</v>
      </c>
      <c r="S1498" t="n">
        <v>13.89</v>
      </c>
      <c r="T1498" t="n">
        <v>6709.38</v>
      </c>
      <c r="U1498" t="n">
        <v>0.45</v>
      </c>
      <c r="V1498" t="n">
        <v>0.71</v>
      </c>
      <c r="W1498" t="n">
        <v>0.67</v>
      </c>
      <c r="X1498" t="n">
        <v>0.42</v>
      </c>
      <c r="Y1498" t="n">
        <v>1</v>
      </c>
      <c r="Z1498" t="n">
        <v>10</v>
      </c>
    </row>
    <row r="1499">
      <c r="A1499" t="n">
        <v>5</v>
      </c>
      <c r="B1499" t="n">
        <v>65</v>
      </c>
      <c r="C1499" t="inlineStr">
        <is>
          <t xml:space="preserve">CONCLUIDO	</t>
        </is>
      </c>
      <c r="D1499" t="n">
        <v>12.2808</v>
      </c>
      <c r="E1499" t="n">
        <v>8.140000000000001</v>
      </c>
      <c r="F1499" t="n">
        <v>5.42</v>
      </c>
      <c r="G1499" t="n">
        <v>16.25</v>
      </c>
      <c r="H1499" t="n">
        <v>0.29</v>
      </c>
      <c r="I1499" t="n">
        <v>20</v>
      </c>
      <c r="J1499" t="n">
        <v>134.89</v>
      </c>
      <c r="K1499" t="n">
        <v>46.47</v>
      </c>
      <c r="L1499" t="n">
        <v>2.25</v>
      </c>
      <c r="M1499" t="n">
        <v>18</v>
      </c>
      <c r="N1499" t="n">
        <v>21.17</v>
      </c>
      <c r="O1499" t="n">
        <v>16870.25</v>
      </c>
      <c r="P1499" t="n">
        <v>57.24</v>
      </c>
      <c r="Q1499" t="n">
        <v>202.84</v>
      </c>
      <c r="R1499" t="n">
        <v>29.35</v>
      </c>
      <c r="S1499" t="n">
        <v>13.89</v>
      </c>
      <c r="T1499" t="n">
        <v>5972.96</v>
      </c>
      <c r="U1499" t="n">
        <v>0.47</v>
      </c>
      <c r="V1499" t="n">
        <v>0.71</v>
      </c>
      <c r="W1499" t="n">
        <v>0.67</v>
      </c>
      <c r="X1499" t="n">
        <v>0.38</v>
      </c>
      <c r="Y1499" t="n">
        <v>1</v>
      </c>
      <c r="Z1499" t="n">
        <v>10</v>
      </c>
    </row>
    <row r="1500">
      <c r="A1500" t="n">
        <v>6</v>
      </c>
      <c r="B1500" t="n">
        <v>65</v>
      </c>
      <c r="C1500" t="inlineStr">
        <is>
          <t xml:space="preserve">CONCLUIDO	</t>
        </is>
      </c>
      <c r="D1500" t="n">
        <v>12.4254</v>
      </c>
      <c r="E1500" t="n">
        <v>8.050000000000001</v>
      </c>
      <c r="F1500" t="n">
        <v>5.38</v>
      </c>
      <c r="G1500" t="n">
        <v>17.93</v>
      </c>
      <c r="H1500" t="n">
        <v>0.33</v>
      </c>
      <c r="I1500" t="n">
        <v>18</v>
      </c>
      <c r="J1500" t="n">
        <v>135.22</v>
      </c>
      <c r="K1500" t="n">
        <v>46.47</v>
      </c>
      <c r="L1500" t="n">
        <v>2.5</v>
      </c>
      <c r="M1500" t="n">
        <v>16</v>
      </c>
      <c r="N1500" t="n">
        <v>21.26</v>
      </c>
      <c r="O1500" t="n">
        <v>16911.68</v>
      </c>
      <c r="P1500" t="n">
        <v>56.38</v>
      </c>
      <c r="Q1500" t="n">
        <v>202.81</v>
      </c>
      <c r="R1500" t="n">
        <v>28.21</v>
      </c>
      <c r="S1500" t="n">
        <v>13.89</v>
      </c>
      <c r="T1500" t="n">
        <v>5413.28</v>
      </c>
      <c r="U1500" t="n">
        <v>0.49</v>
      </c>
      <c r="V1500" t="n">
        <v>0.72</v>
      </c>
      <c r="W1500" t="n">
        <v>0.67</v>
      </c>
      <c r="X1500" t="n">
        <v>0.34</v>
      </c>
      <c r="Y1500" t="n">
        <v>1</v>
      </c>
      <c r="Z1500" t="n">
        <v>10</v>
      </c>
    </row>
    <row r="1501">
      <c r="A1501" t="n">
        <v>7</v>
      </c>
      <c r="B1501" t="n">
        <v>65</v>
      </c>
      <c r="C1501" t="inlineStr">
        <is>
          <t xml:space="preserve">CONCLUIDO	</t>
        </is>
      </c>
      <c r="D1501" t="n">
        <v>12.5716</v>
      </c>
      <c r="E1501" t="n">
        <v>7.95</v>
      </c>
      <c r="F1501" t="n">
        <v>5.34</v>
      </c>
      <c r="G1501" t="n">
        <v>20.02</v>
      </c>
      <c r="H1501" t="n">
        <v>0.36</v>
      </c>
      <c r="I1501" t="n">
        <v>16</v>
      </c>
      <c r="J1501" t="n">
        <v>135.56</v>
      </c>
      <c r="K1501" t="n">
        <v>46.47</v>
      </c>
      <c r="L1501" t="n">
        <v>2.75</v>
      </c>
      <c r="M1501" t="n">
        <v>14</v>
      </c>
      <c r="N1501" t="n">
        <v>21.34</v>
      </c>
      <c r="O1501" t="n">
        <v>16953.14</v>
      </c>
      <c r="P1501" t="n">
        <v>55.74</v>
      </c>
      <c r="Q1501" t="n">
        <v>202.85</v>
      </c>
      <c r="R1501" t="n">
        <v>27.11</v>
      </c>
      <c r="S1501" t="n">
        <v>13.89</v>
      </c>
      <c r="T1501" t="n">
        <v>4874.27</v>
      </c>
      <c r="U1501" t="n">
        <v>0.51</v>
      </c>
      <c r="V1501" t="n">
        <v>0.72</v>
      </c>
      <c r="W1501" t="n">
        <v>0.66</v>
      </c>
      <c r="X1501" t="n">
        <v>0.3</v>
      </c>
      <c r="Y1501" t="n">
        <v>1</v>
      </c>
      <c r="Z1501" t="n">
        <v>10</v>
      </c>
    </row>
    <row r="1502">
      <c r="A1502" t="n">
        <v>8</v>
      </c>
      <c r="B1502" t="n">
        <v>65</v>
      </c>
      <c r="C1502" t="inlineStr">
        <is>
          <t xml:space="preserve">CONCLUIDO	</t>
        </is>
      </c>
      <c r="D1502" t="n">
        <v>12.6436</v>
      </c>
      <c r="E1502" t="n">
        <v>7.91</v>
      </c>
      <c r="F1502" t="n">
        <v>5.32</v>
      </c>
      <c r="G1502" t="n">
        <v>21.28</v>
      </c>
      <c r="H1502" t="n">
        <v>0.39</v>
      </c>
      <c r="I1502" t="n">
        <v>15</v>
      </c>
      <c r="J1502" t="n">
        <v>135.9</v>
      </c>
      <c r="K1502" t="n">
        <v>46.47</v>
      </c>
      <c r="L1502" t="n">
        <v>3</v>
      </c>
      <c r="M1502" t="n">
        <v>13</v>
      </c>
      <c r="N1502" t="n">
        <v>21.43</v>
      </c>
      <c r="O1502" t="n">
        <v>16994.64</v>
      </c>
      <c r="P1502" t="n">
        <v>55.28</v>
      </c>
      <c r="Q1502" t="n">
        <v>202.86</v>
      </c>
      <c r="R1502" t="n">
        <v>26.46</v>
      </c>
      <c r="S1502" t="n">
        <v>13.89</v>
      </c>
      <c r="T1502" t="n">
        <v>4555.85</v>
      </c>
      <c r="U1502" t="n">
        <v>0.52</v>
      </c>
      <c r="V1502" t="n">
        <v>0.73</v>
      </c>
      <c r="W1502" t="n">
        <v>0.66</v>
      </c>
      <c r="X1502" t="n">
        <v>0.28</v>
      </c>
      <c r="Y1502" t="n">
        <v>1</v>
      </c>
      <c r="Z1502" t="n">
        <v>10</v>
      </c>
    </row>
    <row r="1503">
      <c r="A1503" t="n">
        <v>9</v>
      </c>
      <c r="B1503" t="n">
        <v>65</v>
      </c>
      <c r="C1503" t="inlineStr">
        <is>
          <t xml:space="preserve">CONCLUIDO	</t>
        </is>
      </c>
      <c r="D1503" t="n">
        <v>12.7069</v>
      </c>
      <c r="E1503" t="n">
        <v>7.87</v>
      </c>
      <c r="F1503" t="n">
        <v>5.31</v>
      </c>
      <c r="G1503" t="n">
        <v>22.75</v>
      </c>
      <c r="H1503" t="n">
        <v>0.42</v>
      </c>
      <c r="I1503" t="n">
        <v>14</v>
      </c>
      <c r="J1503" t="n">
        <v>136.23</v>
      </c>
      <c r="K1503" t="n">
        <v>46.47</v>
      </c>
      <c r="L1503" t="n">
        <v>3.25</v>
      </c>
      <c r="M1503" t="n">
        <v>12</v>
      </c>
      <c r="N1503" t="n">
        <v>21.52</v>
      </c>
      <c r="O1503" t="n">
        <v>17036.16</v>
      </c>
      <c r="P1503" t="n">
        <v>54.98</v>
      </c>
      <c r="Q1503" t="n">
        <v>202.81</v>
      </c>
      <c r="R1503" t="n">
        <v>26.11</v>
      </c>
      <c r="S1503" t="n">
        <v>13.89</v>
      </c>
      <c r="T1503" t="n">
        <v>4386.05</v>
      </c>
      <c r="U1503" t="n">
        <v>0.53</v>
      </c>
      <c r="V1503" t="n">
        <v>0.73</v>
      </c>
      <c r="W1503" t="n">
        <v>0.66</v>
      </c>
      <c r="X1503" t="n">
        <v>0.27</v>
      </c>
      <c r="Y1503" t="n">
        <v>1</v>
      </c>
      <c r="Z1503" t="n">
        <v>10</v>
      </c>
    </row>
    <row r="1504">
      <c r="A1504" t="n">
        <v>10</v>
      </c>
      <c r="B1504" t="n">
        <v>65</v>
      </c>
      <c r="C1504" t="inlineStr">
        <is>
          <t xml:space="preserve">CONCLUIDO	</t>
        </is>
      </c>
      <c r="D1504" t="n">
        <v>12.8027</v>
      </c>
      <c r="E1504" t="n">
        <v>7.81</v>
      </c>
      <c r="F1504" t="n">
        <v>5.28</v>
      </c>
      <c r="G1504" t="n">
        <v>24.35</v>
      </c>
      <c r="H1504" t="n">
        <v>0.45</v>
      </c>
      <c r="I1504" t="n">
        <v>13</v>
      </c>
      <c r="J1504" t="n">
        <v>136.57</v>
      </c>
      <c r="K1504" t="n">
        <v>46.47</v>
      </c>
      <c r="L1504" t="n">
        <v>3.5</v>
      </c>
      <c r="M1504" t="n">
        <v>11</v>
      </c>
      <c r="N1504" t="n">
        <v>21.6</v>
      </c>
      <c r="O1504" t="n">
        <v>17077.72</v>
      </c>
      <c r="P1504" t="n">
        <v>54.22</v>
      </c>
      <c r="Q1504" t="n">
        <v>202.82</v>
      </c>
      <c r="R1504" t="n">
        <v>25.01</v>
      </c>
      <c r="S1504" t="n">
        <v>13.89</v>
      </c>
      <c r="T1504" t="n">
        <v>3840.49</v>
      </c>
      <c r="U1504" t="n">
        <v>0.5600000000000001</v>
      </c>
      <c r="V1504" t="n">
        <v>0.73</v>
      </c>
      <c r="W1504" t="n">
        <v>0.66</v>
      </c>
      <c r="X1504" t="n">
        <v>0.24</v>
      </c>
      <c r="Y1504" t="n">
        <v>1</v>
      </c>
      <c r="Z1504" t="n">
        <v>10</v>
      </c>
    </row>
    <row r="1505">
      <c r="A1505" t="n">
        <v>11</v>
      </c>
      <c r="B1505" t="n">
        <v>65</v>
      </c>
      <c r="C1505" t="inlineStr">
        <is>
          <t xml:space="preserve">CONCLUIDO	</t>
        </is>
      </c>
      <c r="D1505" t="n">
        <v>12.8608</v>
      </c>
      <c r="E1505" t="n">
        <v>7.78</v>
      </c>
      <c r="F1505" t="n">
        <v>5.27</v>
      </c>
      <c r="G1505" t="n">
        <v>26.34</v>
      </c>
      <c r="H1505" t="n">
        <v>0.48</v>
      </c>
      <c r="I1505" t="n">
        <v>12</v>
      </c>
      <c r="J1505" t="n">
        <v>136.91</v>
      </c>
      <c r="K1505" t="n">
        <v>46.47</v>
      </c>
      <c r="L1505" t="n">
        <v>3.75</v>
      </c>
      <c r="M1505" t="n">
        <v>10</v>
      </c>
      <c r="N1505" t="n">
        <v>21.69</v>
      </c>
      <c r="O1505" t="n">
        <v>17119.3</v>
      </c>
      <c r="P1505" t="n">
        <v>54</v>
      </c>
      <c r="Q1505" t="n">
        <v>202.85</v>
      </c>
      <c r="R1505" t="n">
        <v>24.75</v>
      </c>
      <c r="S1505" t="n">
        <v>13.89</v>
      </c>
      <c r="T1505" t="n">
        <v>3716.18</v>
      </c>
      <c r="U1505" t="n">
        <v>0.5600000000000001</v>
      </c>
      <c r="V1505" t="n">
        <v>0.73</v>
      </c>
      <c r="W1505" t="n">
        <v>0.66</v>
      </c>
      <c r="X1505" t="n">
        <v>0.23</v>
      </c>
      <c r="Y1505" t="n">
        <v>1</v>
      </c>
      <c r="Z1505" t="n">
        <v>10</v>
      </c>
    </row>
    <row r="1506">
      <c r="A1506" t="n">
        <v>12</v>
      </c>
      <c r="B1506" t="n">
        <v>65</v>
      </c>
      <c r="C1506" t="inlineStr">
        <is>
          <t xml:space="preserve">CONCLUIDO	</t>
        </is>
      </c>
      <c r="D1506" t="n">
        <v>12.959</v>
      </c>
      <c r="E1506" t="n">
        <v>7.72</v>
      </c>
      <c r="F1506" t="n">
        <v>5.24</v>
      </c>
      <c r="G1506" t="n">
        <v>28.57</v>
      </c>
      <c r="H1506" t="n">
        <v>0.52</v>
      </c>
      <c r="I1506" t="n">
        <v>11</v>
      </c>
      <c r="J1506" t="n">
        <v>137.25</v>
      </c>
      <c r="K1506" t="n">
        <v>46.47</v>
      </c>
      <c r="L1506" t="n">
        <v>4</v>
      </c>
      <c r="M1506" t="n">
        <v>9</v>
      </c>
      <c r="N1506" t="n">
        <v>21.78</v>
      </c>
      <c r="O1506" t="n">
        <v>17160.92</v>
      </c>
      <c r="P1506" t="n">
        <v>53.21</v>
      </c>
      <c r="Q1506" t="n">
        <v>202.83</v>
      </c>
      <c r="R1506" t="n">
        <v>23.69</v>
      </c>
      <c r="S1506" t="n">
        <v>13.89</v>
      </c>
      <c r="T1506" t="n">
        <v>3189.16</v>
      </c>
      <c r="U1506" t="n">
        <v>0.59</v>
      </c>
      <c r="V1506" t="n">
        <v>0.74</v>
      </c>
      <c r="W1506" t="n">
        <v>0.66</v>
      </c>
      <c r="X1506" t="n">
        <v>0.2</v>
      </c>
      <c r="Y1506" t="n">
        <v>1</v>
      </c>
      <c r="Z1506" t="n">
        <v>10</v>
      </c>
    </row>
    <row r="1507">
      <c r="A1507" t="n">
        <v>13</v>
      </c>
      <c r="B1507" t="n">
        <v>65</v>
      </c>
      <c r="C1507" t="inlineStr">
        <is>
          <t xml:space="preserve">CONCLUIDO	</t>
        </is>
      </c>
      <c r="D1507" t="n">
        <v>13.0406</v>
      </c>
      <c r="E1507" t="n">
        <v>7.67</v>
      </c>
      <c r="F1507" t="n">
        <v>5.22</v>
      </c>
      <c r="G1507" t="n">
        <v>31.3</v>
      </c>
      <c r="H1507" t="n">
        <v>0.55</v>
      </c>
      <c r="I1507" t="n">
        <v>10</v>
      </c>
      <c r="J1507" t="n">
        <v>137.58</v>
      </c>
      <c r="K1507" t="n">
        <v>46.47</v>
      </c>
      <c r="L1507" t="n">
        <v>4.25</v>
      </c>
      <c r="M1507" t="n">
        <v>8</v>
      </c>
      <c r="N1507" t="n">
        <v>21.87</v>
      </c>
      <c r="O1507" t="n">
        <v>17202.57</v>
      </c>
      <c r="P1507" t="n">
        <v>52.57</v>
      </c>
      <c r="Q1507" t="n">
        <v>202.81</v>
      </c>
      <c r="R1507" t="n">
        <v>23.18</v>
      </c>
      <c r="S1507" t="n">
        <v>13.89</v>
      </c>
      <c r="T1507" t="n">
        <v>2939.32</v>
      </c>
      <c r="U1507" t="n">
        <v>0.6</v>
      </c>
      <c r="V1507" t="n">
        <v>0.74</v>
      </c>
      <c r="W1507" t="n">
        <v>0.65</v>
      </c>
      <c r="X1507" t="n">
        <v>0.18</v>
      </c>
      <c r="Y1507" t="n">
        <v>1</v>
      </c>
      <c r="Z1507" t="n">
        <v>10</v>
      </c>
    </row>
    <row r="1508">
      <c r="A1508" t="n">
        <v>14</v>
      </c>
      <c r="B1508" t="n">
        <v>65</v>
      </c>
      <c r="C1508" t="inlineStr">
        <is>
          <t xml:space="preserve">CONCLUIDO	</t>
        </is>
      </c>
      <c r="D1508" t="n">
        <v>13.0501</v>
      </c>
      <c r="E1508" t="n">
        <v>7.66</v>
      </c>
      <c r="F1508" t="n">
        <v>5.21</v>
      </c>
      <c r="G1508" t="n">
        <v>31.26</v>
      </c>
      <c r="H1508" t="n">
        <v>0.58</v>
      </c>
      <c r="I1508" t="n">
        <v>10</v>
      </c>
      <c r="J1508" t="n">
        <v>137.92</v>
      </c>
      <c r="K1508" t="n">
        <v>46.47</v>
      </c>
      <c r="L1508" t="n">
        <v>4.5</v>
      </c>
      <c r="M1508" t="n">
        <v>8</v>
      </c>
      <c r="N1508" t="n">
        <v>21.95</v>
      </c>
      <c r="O1508" t="n">
        <v>17244.24</v>
      </c>
      <c r="P1508" t="n">
        <v>52.62</v>
      </c>
      <c r="Q1508" t="n">
        <v>202.81</v>
      </c>
      <c r="R1508" t="n">
        <v>22.99</v>
      </c>
      <c r="S1508" t="n">
        <v>13.89</v>
      </c>
      <c r="T1508" t="n">
        <v>2844.15</v>
      </c>
      <c r="U1508" t="n">
        <v>0.6</v>
      </c>
      <c r="V1508" t="n">
        <v>0.74</v>
      </c>
      <c r="W1508" t="n">
        <v>0.65</v>
      </c>
      <c r="X1508" t="n">
        <v>0.17</v>
      </c>
      <c r="Y1508" t="n">
        <v>1</v>
      </c>
      <c r="Z1508" t="n">
        <v>10</v>
      </c>
    </row>
    <row r="1509">
      <c r="A1509" t="n">
        <v>15</v>
      </c>
      <c r="B1509" t="n">
        <v>65</v>
      </c>
      <c r="C1509" t="inlineStr">
        <is>
          <t xml:space="preserve">CONCLUIDO	</t>
        </is>
      </c>
      <c r="D1509" t="n">
        <v>13.1138</v>
      </c>
      <c r="E1509" t="n">
        <v>7.63</v>
      </c>
      <c r="F1509" t="n">
        <v>5.2</v>
      </c>
      <c r="G1509" t="n">
        <v>34.67</v>
      </c>
      <c r="H1509" t="n">
        <v>0.61</v>
      </c>
      <c r="I1509" t="n">
        <v>9</v>
      </c>
      <c r="J1509" t="n">
        <v>138.26</v>
      </c>
      <c r="K1509" t="n">
        <v>46.47</v>
      </c>
      <c r="L1509" t="n">
        <v>4.75</v>
      </c>
      <c r="M1509" t="n">
        <v>7</v>
      </c>
      <c r="N1509" t="n">
        <v>22.04</v>
      </c>
      <c r="O1509" t="n">
        <v>17285.95</v>
      </c>
      <c r="P1509" t="n">
        <v>51.99</v>
      </c>
      <c r="Q1509" t="n">
        <v>202.81</v>
      </c>
      <c r="R1509" t="n">
        <v>22.7</v>
      </c>
      <c r="S1509" t="n">
        <v>13.89</v>
      </c>
      <c r="T1509" t="n">
        <v>2702.85</v>
      </c>
      <c r="U1509" t="n">
        <v>0.61</v>
      </c>
      <c r="V1509" t="n">
        <v>0.74</v>
      </c>
      <c r="W1509" t="n">
        <v>0.65</v>
      </c>
      <c r="X1509" t="n">
        <v>0.16</v>
      </c>
      <c r="Y1509" t="n">
        <v>1</v>
      </c>
      <c r="Z1509" t="n">
        <v>10</v>
      </c>
    </row>
    <row r="1510">
      <c r="A1510" t="n">
        <v>16</v>
      </c>
      <c r="B1510" t="n">
        <v>65</v>
      </c>
      <c r="C1510" t="inlineStr">
        <is>
          <t xml:space="preserve">CONCLUIDO	</t>
        </is>
      </c>
      <c r="D1510" t="n">
        <v>13.1148</v>
      </c>
      <c r="E1510" t="n">
        <v>7.62</v>
      </c>
      <c r="F1510" t="n">
        <v>5.2</v>
      </c>
      <c r="G1510" t="n">
        <v>34.66</v>
      </c>
      <c r="H1510" t="n">
        <v>0.64</v>
      </c>
      <c r="I1510" t="n">
        <v>9</v>
      </c>
      <c r="J1510" t="n">
        <v>138.6</v>
      </c>
      <c r="K1510" t="n">
        <v>46.47</v>
      </c>
      <c r="L1510" t="n">
        <v>5</v>
      </c>
      <c r="M1510" t="n">
        <v>7</v>
      </c>
      <c r="N1510" t="n">
        <v>22.13</v>
      </c>
      <c r="O1510" t="n">
        <v>17327.69</v>
      </c>
      <c r="P1510" t="n">
        <v>51.57</v>
      </c>
      <c r="Q1510" t="n">
        <v>202.87</v>
      </c>
      <c r="R1510" t="n">
        <v>22.57</v>
      </c>
      <c r="S1510" t="n">
        <v>13.89</v>
      </c>
      <c r="T1510" t="n">
        <v>2639.81</v>
      </c>
      <c r="U1510" t="n">
        <v>0.62</v>
      </c>
      <c r="V1510" t="n">
        <v>0.74</v>
      </c>
      <c r="W1510" t="n">
        <v>0.65</v>
      </c>
      <c r="X1510" t="n">
        <v>0.16</v>
      </c>
      <c r="Y1510" t="n">
        <v>1</v>
      </c>
      <c r="Z1510" t="n">
        <v>10</v>
      </c>
    </row>
    <row r="1511">
      <c r="A1511" t="n">
        <v>17</v>
      </c>
      <c r="B1511" t="n">
        <v>65</v>
      </c>
      <c r="C1511" t="inlineStr">
        <is>
          <t xml:space="preserve">CONCLUIDO	</t>
        </is>
      </c>
      <c r="D1511" t="n">
        <v>13.1916</v>
      </c>
      <c r="E1511" t="n">
        <v>7.58</v>
      </c>
      <c r="F1511" t="n">
        <v>5.18</v>
      </c>
      <c r="G1511" t="n">
        <v>38.87</v>
      </c>
      <c r="H1511" t="n">
        <v>0.67</v>
      </c>
      <c r="I1511" t="n">
        <v>8</v>
      </c>
      <c r="J1511" t="n">
        <v>138.94</v>
      </c>
      <c r="K1511" t="n">
        <v>46.47</v>
      </c>
      <c r="L1511" t="n">
        <v>5.25</v>
      </c>
      <c r="M1511" t="n">
        <v>6</v>
      </c>
      <c r="N1511" t="n">
        <v>22.22</v>
      </c>
      <c r="O1511" t="n">
        <v>17369.47</v>
      </c>
      <c r="P1511" t="n">
        <v>51.12</v>
      </c>
      <c r="Q1511" t="n">
        <v>202.81</v>
      </c>
      <c r="R1511" t="n">
        <v>22.26</v>
      </c>
      <c r="S1511" t="n">
        <v>13.89</v>
      </c>
      <c r="T1511" t="n">
        <v>2489.4</v>
      </c>
      <c r="U1511" t="n">
        <v>0.62</v>
      </c>
      <c r="V1511" t="n">
        <v>0.75</v>
      </c>
      <c r="W1511" t="n">
        <v>0.65</v>
      </c>
      <c r="X1511" t="n">
        <v>0.14</v>
      </c>
      <c r="Y1511" t="n">
        <v>1</v>
      </c>
      <c r="Z1511" t="n">
        <v>10</v>
      </c>
    </row>
    <row r="1512">
      <c r="A1512" t="n">
        <v>18</v>
      </c>
      <c r="B1512" t="n">
        <v>65</v>
      </c>
      <c r="C1512" t="inlineStr">
        <is>
          <t xml:space="preserve">CONCLUIDO	</t>
        </is>
      </c>
      <c r="D1512" t="n">
        <v>13.1936</v>
      </c>
      <c r="E1512" t="n">
        <v>7.58</v>
      </c>
      <c r="F1512" t="n">
        <v>5.18</v>
      </c>
      <c r="G1512" t="n">
        <v>38.86</v>
      </c>
      <c r="H1512" t="n">
        <v>0.7</v>
      </c>
      <c r="I1512" t="n">
        <v>8</v>
      </c>
      <c r="J1512" t="n">
        <v>139.28</v>
      </c>
      <c r="K1512" t="n">
        <v>46.47</v>
      </c>
      <c r="L1512" t="n">
        <v>5.5</v>
      </c>
      <c r="M1512" t="n">
        <v>6</v>
      </c>
      <c r="N1512" t="n">
        <v>22.31</v>
      </c>
      <c r="O1512" t="n">
        <v>17411.27</v>
      </c>
      <c r="P1512" t="n">
        <v>50.99</v>
      </c>
      <c r="Q1512" t="n">
        <v>202.81</v>
      </c>
      <c r="R1512" t="n">
        <v>22.05</v>
      </c>
      <c r="S1512" t="n">
        <v>13.89</v>
      </c>
      <c r="T1512" t="n">
        <v>2384.53</v>
      </c>
      <c r="U1512" t="n">
        <v>0.63</v>
      </c>
      <c r="V1512" t="n">
        <v>0.75</v>
      </c>
      <c r="W1512" t="n">
        <v>0.65</v>
      </c>
      <c r="X1512" t="n">
        <v>0.14</v>
      </c>
      <c r="Y1512" t="n">
        <v>1</v>
      </c>
      <c r="Z1512" t="n">
        <v>10</v>
      </c>
    </row>
    <row r="1513">
      <c r="A1513" t="n">
        <v>19</v>
      </c>
      <c r="B1513" t="n">
        <v>65</v>
      </c>
      <c r="C1513" t="inlineStr">
        <is>
          <t xml:space="preserve">CONCLUIDO	</t>
        </is>
      </c>
      <c r="D1513" t="n">
        <v>13.2004</v>
      </c>
      <c r="E1513" t="n">
        <v>7.58</v>
      </c>
      <c r="F1513" t="n">
        <v>5.18</v>
      </c>
      <c r="G1513" t="n">
        <v>38.83</v>
      </c>
      <c r="H1513" t="n">
        <v>0.73</v>
      </c>
      <c r="I1513" t="n">
        <v>8</v>
      </c>
      <c r="J1513" t="n">
        <v>139.61</v>
      </c>
      <c r="K1513" t="n">
        <v>46.47</v>
      </c>
      <c r="L1513" t="n">
        <v>5.75</v>
      </c>
      <c r="M1513" t="n">
        <v>6</v>
      </c>
      <c r="N1513" t="n">
        <v>22.4</v>
      </c>
      <c r="O1513" t="n">
        <v>17453.1</v>
      </c>
      <c r="P1513" t="n">
        <v>50.41</v>
      </c>
      <c r="Q1513" t="n">
        <v>202.81</v>
      </c>
      <c r="R1513" t="n">
        <v>21.96</v>
      </c>
      <c r="S1513" t="n">
        <v>13.89</v>
      </c>
      <c r="T1513" t="n">
        <v>2337.97</v>
      </c>
      <c r="U1513" t="n">
        <v>0.63</v>
      </c>
      <c r="V1513" t="n">
        <v>0.75</v>
      </c>
      <c r="W1513" t="n">
        <v>0.65</v>
      </c>
      <c r="X1513" t="n">
        <v>0.14</v>
      </c>
      <c r="Y1513" t="n">
        <v>1</v>
      </c>
      <c r="Z1513" t="n">
        <v>10</v>
      </c>
    </row>
    <row r="1514">
      <c r="A1514" t="n">
        <v>20</v>
      </c>
      <c r="B1514" t="n">
        <v>65</v>
      </c>
      <c r="C1514" t="inlineStr">
        <is>
          <t xml:space="preserve">CONCLUIDO	</t>
        </is>
      </c>
      <c r="D1514" t="n">
        <v>13.2748</v>
      </c>
      <c r="E1514" t="n">
        <v>7.53</v>
      </c>
      <c r="F1514" t="n">
        <v>5.16</v>
      </c>
      <c r="G1514" t="n">
        <v>44.25</v>
      </c>
      <c r="H1514" t="n">
        <v>0.76</v>
      </c>
      <c r="I1514" t="n">
        <v>7</v>
      </c>
      <c r="J1514" t="n">
        <v>139.95</v>
      </c>
      <c r="K1514" t="n">
        <v>46.47</v>
      </c>
      <c r="L1514" t="n">
        <v>6</v>
      </c>
      <c r="M1514" t="n">
        <v>5</v>
      </c>
      <c r="N1514" t="n">
        <v>22.49</v>
      </c>
      <c r="O1514" t="n">
        <v>17494.97</v>
      </c>
      <c r="P1514" t="n">
        <v>49.82</v>
      </c>
      <c r="Q1514" t="n">
        <v>202.81</v>
      </c>
      <c r="R1514" t="n">
        <v>21.37</v>
      </c>
      <c r="S1514" t="n">
        <v>13.89</v>
      </c>
      <c r="T1514" t="n">
        <v>2048.14</v>
      </c>
      <c r="U1514" t="n">
        <v>0.65</v>
      </c>
      <c r="V1514" t="n">
        <v>0.75</v>
      </c>
      <c r="W1514" t="n">
        <v>0.65</v>
      </c>
      <c r="X1514" t="n">
        <v>0.12</v>
      </c>
      <c r="Y1514" t="n">
        <v>1</v>
      </c>
      <c r="Z1514" t="n">
        <v>10</v>
      </c>
    </row>
    <row r="1515">
      <c r="A1515" t="n">
        <v>21</v>
      </c>
      <c r="B1515" t="n">
        <v>65</v>
      </c>
      <c r="C1515" t="inlineStr">
        <is>
          <t xml:space="preserve">CONCLUIDO	</t>
        </is>
      </c>
      <c r="D1515" t="n">
        <v>13.2984</v>
      </c>
      <c r="E1515" t="n">
        <v>7.52</v>
      </c>
      <c r="F1515" t="n">
        <v>5.15</v>
      </c>
      <c r="G1515" t="n">
        <v>44.13</v>
      </c>
      <c r="H1515" t="n">
        <v>0.79</v>
      </c>
      <c r="I1515" t="n">
        <v>7</v>
      </c>
      <c r="J1515" t="n">
        <v>140.29</v>
      </c>
      <c r="K1515" t="n">
        <v>46.47</v>
      </c>
      <c r="L1515" t="n">
        <v>6.25</v>
      </c>
      <c r="M1515" t="n">
        <v>5</v>
      </c>
      <c r="N1515" t="n">
        <v>22.58</v>
      </c>
      <c r="O1515" t="n">
        <v>17536.87</v>
      </c>
      <c r="P1515" t="n">
        <v>49.77</v>
      </c>
      <c r="Q1515" t="n">
        <v>202.86</v>
      </c>
      <c r="R1515" t="n">
        <v>21.07</v>
      </c>
      <c r="S1515" t="n">
        <v>13.89</v>
      </c>
      <c r="T1515" t="n">
        <v>1898.15</v>
      </c>
      <c r="U1515" t="n">
        <v>0.66</v>
      </c>
      <c r="V1515" t="n">
        <v>0.75</v>
      </c>
      <c r="W1515" t="n">
        <v>0.65</v>
      </c>
      <c r="X1515" t="n">
        <v>0.11</v>
      </c>
      <c r="Y1515" t="n">
        <v>1</v>
      </c>
      <c r="Z1515" t="n">
        <v>10</v>
      </c>
    </row>
    <row r="1516">
      <c r="A1516" t="n">
        <v>22</v>
      </c>
      <c r="B1516" t="n">
        <v>65</v>
      </c>
      <c r="C1516" t="inlineStr">
        <is>
          <t xml:space="preserve">CONCLUIDO	</t>
        </is>
      </c>
      <c r="D1516" t="n">
        <v>13.2714</v>
      </c>
      <c r="E1516" t="n">
        <v>7.54</v>
      </c>
      <c r="F1516" t="n">
        <v>5.16</v>
      </c>
      <c r="G1516" t="n">
        <v>44.26</v>
      </c>
      <c r="H1516" t="n">
        <v>0.82</v>
      </c>
      <c r="I1516" t="n">
        <v>7</v>
      </c>
      <c r="J1516" t="n">
        <v>140.63</v>
      </c>
      <c r="K1516" t="n">
        <v>46.47</v>
      </c>
      <c r="L1516" t="n">
        <v>6.5</v>
      </c>
      <c r="M1516" t="n">
        <v>5</v>
      </c>
      <c r="N1516" t="n">
        <v>22.67</v>
      </c>
      <c r="O1516" t="n">
        <v>17578.8</v>
      </c>
      <c r="P1516" t="n">
        <v>49.89</v>
      </c>
      <c r="Q1516" t="n">
        <v>202.81</v>
      </c>
      <c r="R1516" t="n">
        <v>21.49</v>
      </c>
      <c r="S1516" t="n">
        <v>13.89</v>
      </c>
      <c r="T1516" t="n">
        <v>2107.67</v>
      </c>
      <c r="U1516" t="n">
        <v>0.65</v>
      </c>
      <c r="V1516" t="n">
        <v>0.75</v>
      </c>
      <c r="W1516" t="n">
        <v>0.65</v>
      </c>
      <c r="X1516" t="n">
        <v>0.13</v>
      </c>
      <c r="Y1516" t="n">
        <v>1</v>
      </c>
      <c r="Z1516" t="n">
        <v>10</v>
      </c>
    </row>
    <row r="1517">
      <c r="A1517" t="n">
        <v>23</v>
      </c>
      <c r="B1517" t="n">
        <v>65</v>
      </c>
      <c r="C1517" t="inlineStr">
        <is>
          <t xml:space="preserve">CONCLUIDO	</t>
        </is>
      </c>
      <c r="D1517" t="n">
        <v>13.2724</v>
      </c>
      <c r="E1517" t="n">
        <v>7.53</v>
      </c>
      <c r="F1517" t="n">
        <v>5.16</v>
      </c>
      <c r="G1517" t="n">
        <v>44.26</v>
      </c>
      <c r="H1517" t="n">
        <v>0.85</v>
      </c>
      <c r="I1517" t="n">
        <v>7</v>
      </c>
      <c r="J1517" t="n">
        <v>140.97</v>
      </c>
      <c r="K1517" t="n">
        <v>46.47</v>
      </c>
      <c r="L1517" t="n">
        <v>6.75</v>
      </c>
      <c r="M1517" t="n">
        <v>5</v>
      </c>
      <c r="N1517" t="n">
        <v>22.76</v>
      </c>
      <c r="O1517" t="n">
        <v>17620.76</v>
      </c>
      <c r="P1517" t="n">
        <v>49.21</v>
      </c>
      <c r="Q1517" t="n">
        <v>202.81</v>
      </c>
      <c r="R1517" t="n">
        <v>21.57</v>
      </c>
      <c r="S1517" t="n">
        <v>13.89</v>
      </c>
      <c r="T1517" t="n">
        <v>2150.65</v>
      </c>
      <c r="U1517" t="n">
        <v>0.64</v>
      </c>
      <c r="V1517" t="n">
        <v>0.75</v>
      </c>
      <c r="W1517" t="n">
        <v>0.65</v>
      </c>
      <c r="X1517" t="n">
        <v>0.13</v>
      </c>
      <c r="Y1517" t="n">
        <v>1</v>
      </c>
      <c r="Z1517" t="n">
        <v>10</v>
      </c>
    </row>
    <row r="1518">
      <c r="A1518" t="n">
        <v>24</v>
      </c>
      <c r="B1518" t="n">
        <v>65</v>
      </c>
      <c r="C1518" t="inlineStr">
        <is>
          <t xml:space="preserve">CONCLUIDO	</t>
        </is>
      </c>
      <c r="D1518" t="n">
        <v>13.3715</v>
      </c>
      <c r="E1518" t="n">
        <v>7.48</v>
      </c>
      <c r="F1518" t="n">
        <v>5.13</v>
      </c>
      <c r="G1518" t="n">
        <v>51.35</v>
      </c>
      <c r="H1518" t="n">
        <v>0.88</v>
      </c>
      <c r="I1518" t="n">
        <v>6</v>
      </c>
      <c r="J1518" t="n">
        <v>141.31</v>
      </c>
      <c r="K1518" t="n">
        <v>46.47</v>
      </c>
      <c r="L1518" t="n">
        <v>7</v>
      </c>
      <c r="M1518" t="n">
        <v>4</v>
      </c>
      <c r="N1518" t="n">
        <v>22.85</v>
      </c>
      <c r="O1518" t="n">
        <v>17662.75</v>
      </c>
      <c r="P1518" t="n">
        <v>48.42</v>
      </c>
      <c r="Q1518" t="n">
        <v>202.83</v>
      </c>
      <c r="R1518" t="n">
        <v>20.62</v>
      </c>
      <c r="S1518" t="n">
        <v>13.89</v>
      </c>
      <c r="T1518" t="n">
        <v>1679.7</v>
      </c>
      <c r="U1518" t="n">
        <v>0.67</v>
      </c>
      <c r="V1518" t="n">
        <v>0.75</v>
      </c>
      <c r="W1518" t="n">
        <v>0.65</v>
      </c>
      <c r="X1518" t="n">
        <v>0.1</v>
      </c>
      <c r="Y1518" t="n">
        <v>1</v>
      </c>
      <c r="Z1518" t="n">
        <v>10</v>
      </c>
    </row>
    <row r="1519">
      <c r="A1519" t="n">
        <v>25</v>
      </c>
      <c r="B1519" t="n">
        <v>65</v>
      </c>
      <c r="C1519" t="inlineStr">
        <is>
          <t xml:space="preserve">CONCLUIDO	</t>
        </is>
      </c>
      <c r="D1519" t="n">
        <v>13.361</v>
      </c>
      <c r="E1519" t="n">
        <v>7.48</v>
      </c>
      <c r="F1519" t="n">
        <v>5.14</v>
      </c>
      <c r="G1519" t="n">
        <v>51.41</v>
      </c>
      <c r="H1519" t="n">
        <v>0.91</v>
      </c>
      <c r="I1519" t="n">
        <v>6</v>
      </c>
      <c r="J1519" t="n">
        <v>141.66</v>
      </c>
      <c r="K1519" t="n">
        <v>46.47</v>
      </c>
      <c r="L1519" t="n">
        <v>7.25</v>
      </c>
      <c r="M1519" t="n">
        <v>4</v>
      </c>
      <c r="N1519" t="n">
        <v>22.94</v>
      </c>
      <c r="O1519" t="n">
        <v>17704.77</v>
      </c>
      <c r="P1519" t="n">
        <v>48.24</v>
      </c>
      <c r="Q1519" t="n">
        <v>202.82</v>
      </c>
      <c r="R1519" t="n">
        <v>20.74</v>
      </c>
      <c r="S1519" t="n">
        <v>13.89</v>
      </c>
      <c r="T1519" t="n">
        <v>1741.06</v>
      </c>
      <c r="U1519" t="n">
        <v>0.67</v>
      </c>
      <c r="V1519" t="n">
        <v>0.75</v>
      </c>
      <c r="W1519" t="n">
        <v>0.65</v>
      </c>
      <c r="X1519" t="n">
        <v>0.1</v>
      </c>
      <c r="Y1519" t="n">
        <v>1</v>
      </c>
      <c r="Z1519" t="n">
        <v>10</v>
      </c>
    </row>
    <row r="1520">
      <c r="A1520" t="n">
        <v>26</v>
      </c>
      <c r="B1520" t="n">
        <v>65</v>
      </c>
      <c r="C1520" t="inlineStr">
        <is>
          <t xml:space="preserve">CONCLUIDO	</t>
        </is>
      </c>
      <c r="D1520" t="n">
        <v>13.3784</v>
      </c>
      <c r="E1520" t="n">
        <v>7.47</v>
      </c>
      <c r="F1520" t="n">
        <v>5.13</v>
      </c>
      <c r="G1520" t="n">
        <v>51.31</v>
      </c>
      <c r="H1520" t="n">
        <v>0.93</v>
      </c>
      <c r="I1520" t="n">
        <v>6</v>
      </c>
      <c r="J1520" t="n">
        <v>142</v>
      </c>
      <c r="K1520" t="n">
        <v>46.47</v>
      </c>
      <c r="L1520" t="n">
        <v>7.5</v>
      </c>
      <c r="M1520" t="n">
        <v>4</v>
      </c>
      <c r="N1520" t="n">
        <v>23.03</v>
      </c>
      <c r="O1520" t="n">
        <v>17746.83</v>
      </c>
      <c r="P1520" t="n">
        <v>47.92</v>
      </c>
      <c r="Q1520" t="n">
        <v>202.81</v>
      </c>
      <c r="R1520" t="n">
        <v>20.51</v>
      </c>
      <c r="S1520" t="n">
        <v>13.89</v>
      </c>
      <c r="T1520" t="n">
        <v>1627.13</v>
      </c>
      <c r="U1520" t="n">
        <v>0.68</v>
      </c>
      <c r="V1520" t="n">
        <v>0.75</v>
      </c>
      <c r="W1520" t="n">
        <v>0.65</v>
      </c>
      <c r="X1520" t="n">
        <v>0.09</v>
      </c>
      <c r="Y1520" t="n">
        <v>1</v>
      </c>
      <c r="Z1520" t="n">
        <v>10</v>
      </c>
    </row>
    <row r="1521">
      <c r="A1521" t="n">
        <v>27</v>
      </c>
      <c r="B1521" t="n">
        <v>65</v>
      </c>
      <c r="C1521" t="inlineStr">
        <is>
          <t xml:space="preserve">CONCLUIDO	</t>
        </is>
      </c>
      <c r="D1521" t="n">
        <v>13.363</v>
      </c>
      <c r="E1521" t="n">
        <v>7.48</v>
      </c>
      <c r="F1521" t="n">
        <v>5.14</v>
      </c>
      <c r="G1521" t="n">
        <v>51.4</v>
      </c>
      <c r="H1521" t="n">
        <v>0.96</v>
      </c>
      <c r="I1521" t="n">
        <v>6</v>
      </c>
      <c r="J1521" t="n">
        <v>142.34</v>
      </c>
      <c r="K1521" t="n">
        <v>46.47</v>
      </c>
      <c r="L1521" t="n">
        <v>7.75</v>
      </c>
      <c r="M1521" t="n">
        <v>4</v>
      </c>
      <c r="N1521" t="n">
        <v>23.12</v>
      </c>
      <c r="O1521" t="n">
        <v>17788.92</v>
      </c>
      <c r="P1521" t="n">
        <v>47.83</v>
      </c>
      <c r="Q1521" t="n">
        <v>202.81</v>
      </c>
      <c r="R1521" t="n">
        <v>20.76</v>
      </c>
      <c r="S1521" t="n">
        <v>13.89</v>
      </c>
      <c r="T1521" t="n">
        <v>1750.32</v>
      </c>
      <c r="U1521" t="n">
        <v>0.67</v>
      </c>
      <c r="V1521" t="n">
        <v>0.75</v>
      </c>
      <c r="W1521" t="n">
        <v>0.65</v>
      </c>
      <c r="X1521" t="n">
        <v>0.1</v>
      </c>
      <c r="Y1521" t="n">
        <v>1</v>
      </c>
      <c r="Z1521" t="n">
        <v>10</v>
      </c>
    </row>
    <row r="1522">
      <c r="A1522" t="n">
        <v>28</v>
      </c>
      <c r="B1522" t="n">
        <v>65</v>
      </c>
      <c r="C1522" t="inlineStr">
        <is>
          <t xml:space="preserve">CONCLUIDO	</t>
        </is>
      </c>
      <c r="D1522" t="n">
        <v>13.3665</v>
      </c>
      <c r="E1522" t="n">
        <v>7.48</v>
      </c>
      <c r="F1522" t="n">
        <v>5.14</v>
      </c>
      <c r="G1522" t="n">
        <v>51.38</v>
      </c>
      <c r="H1522" t="n">
        <v>0.99</v>
      </c>
      <c r="I1522" t="n">
        <v>6</v>
      </c>
      <c r="J1522" t="n">
        <v>142.68</v>
      </c>
      <c r="K1522" t="n">
        <v>46.47</v>
      </c>
      <c r="L1522" t="n">
        <v>8</v>
      </c>
      <c r="M1522" t="n">
        <v>4</v>
      </c>
      <c r="N1522" t="n">
        <v>23.21</v>
      </c>
      <c r="O1522" t="n">
        <v>17831.04</v>
      </c>
      <c r="P1522" t="n">
        <v>47.51</v>
      </c>
      <c r="Q1522" t="n">
        <v>202.81</v>
      </c>
      <c r="R1522" t="n">
        <v>20.67</v>
      </c>
      <c r="S1522" t="n">
        <v>13.89</v>
      </c>
      <c r="T1522" t="n">
        <v>1703.85</v>
      </c>
      <c r="U1522" t="n">
        <v>0.67</v>
      </c>
      <c r="V1522" t="n">
        <v>0.75</v>
      </c>
      <c r="W1522" t="n">
        <v>0.65</v>
      </c>
      <c r="X1522" t="n">
        <v>0.1</v>
      </c>
      <c r="Y1522" t="n">
        <v>1</v>
      </c>
      <c r="Z1522" t="n">
        <v>10</v>
      </c>
    </row>
    <row r="1523">
      <c r="A1523" t="n">
        <v>29</v>
      </c>
      <c r="B1523" t="n">
        <v>65</v>
      </c>
      <c r="C1523" t="inlineStr">
        <is>
          <t xml:space="preserve">CONCLUIDO	</t>
        </is>
      </c>
      <c r="D1523" t="n">
        <v>13.3615</v>
      </c>
      <c r="E1523" t="n">
        <v>7.48</v>
      </c>
      <c r="F1523" t="n">
        <v>5.14</v>
      </c>
      <c r="G1523" t="n">
        <v>51.41</v>
      </c>
      <c r="H1523" t="n">
        <v>1.02</v>
      </c>
      <c r="I1523" t="n">
        <v>6</v>
      </c>
      <c r="J1523" t="n">
        <v>143.02</v>
      </c>
      <c r="K1523" t="n">
        <v>46.47</v>
      </c>
      <c r="L1523" t="n">
        <v>8.25</v>
      </c>
      <c r="M1523" t="n">
        <v>4</v>
      </c>
      <c r="N1523" t="n">
        <v>23.3</v>
      </c>
      <c r="O1523" t="n">
        <v>17873.19</v>
      </c>
      <c r="P1523" t="n">
        <v>47.01</v>
      </c>
      <c r="Q1523" t="n">
        <v>202.81</v>
      </c>
      <c r="R1523" t="n">
        <v>20.81</v>
      </c>
      <c r="S1523" t="n">
        <v>13.89</v>
      </c>
      <c r="T1523" t="n">
        <v>1776.1</v>
      </c>
      <c r="U1523" t="n">
        <v>0.67</v>
      </c>
      <c r="V1523" t="n">
        <v>0.75</v>
      </c>
      <c r="W1523" t="n">
        <v>0.65</v>
      </c>
      <c r="X1523" t="n">
        <v>0.1</v>
      </c>
      <c r="Y1523" t="n">
        <v>1</v>
      </c>
      <c r="Z1523" t="n">
        <v>10</v>
      </c>
    </row>
    <row r="1524">
      <c r="A1524" t="n">
        <v>30</v>
      </c>
      <c r="B1524" t="n">
        <v>65</v>
      </c>
      <c r="C1524" t="inlineStr">
        <is>
          <t xml:space="preserve">CONCLUIDO	</t>
        </is>
      </c>
      <c r="D1524" t="n">
        <v>13.4429</v>
      </c>
      <c r="E1524" t="n">
        <v>7.44</v>
      </c>
      <c r="F1524" t="n">
        <v>5.12</v>
      </c>
      <c r="G1524" t="n">
        <v>61.47</v>
      </c>
      <c r="H1524" t="n">
        <v>1.05</v>
      </c>
      <c r="I1524" t="n">
        <v>5</v>
      </c>
      <c r="J1524" t="n">
        <v>143.36</v>
      </c>
      <c r="K1524" t="n">
        <v>46.47</v>
      </c>
      <c r="L1524" t="n">
        <v>8.5</v>
      </c>
      <c r="M1524" t="n">
        <v>3</v>
      </c>
      <c r="N1524" t="n">
        <v>23.4</v>
      </c>
      <c r="O1524" t="n">
        <v>17915.37</v>
      </c>
      <c r="P1524" t="n">
        <v>46.37</v>
      </c>
      <c r="Q1524" t="n">
        <v>202.83</v>
      </c>
      <c r="R1524" t="n">
        <v>20.3</v>
      </c>
      <c r="S1524" t="n">
        <v>13.89</v>
      </c>
      <c r="T1524" t="n">
        <v>1522.99</v>
      </c>
      <c r="U1524" t="n">
        <v>0.68</v>
      </c>
      <c r="V1524" t="n">
        <v>0.76</v>
      </c>
      <c r="W1524" t="n">
        <v>0.65</v>
      </c>
      <c r="X1524" t="n">
        <v>0.08</v>
      </c>
      <c r="Y1524" t="n">
        <v>1</v>
      </c>
      <c r="Z1524" t="n">
        <v>10</v>
      </c>
    </row>
    <row r="1525">
      <c r="A1525" t="n">
        <v>31</v>
      </c>
      <c r="B1525" t="n">
        <v>65</v>
      </c>
      <c r="C1525" t="inlineStr">
        <is>
          <t xml:space="preserve">CONCLUIDO	</t>
        </is>
      </c>
      <c r="D1525" t="n">
        <v>13.4529</v>
      </c>
      <c r="E1525" t="n">
        <v>7.43</v>
      </c>
      <c r="F1525" t="n">
        <v>5.12</v>
      </c>
      <c r="G1525" t="n">
        <v>61.4</v>
      </c>
      <c r="H1525" t="n">
        <v>1.08</v>
      </c>
      <c r="I1525" t="n">
        <v>5</v>
      </c>
      <c r="J1525" t="n">
        <v>143.7</v>
      </c>
      <c r="K1525" t="n">
        <v>46.47</v>
      </c>
      <c r="L1525" t="n">
        <v>8.75</v>
      </c>
      <c r="M1525" t="n">
        <v>3</v>
      </c>
      <c r="N1525" t="n">
        <v>23.49</v>
      </c>
      <c r="O1525" t="n">
        <v>17957.59</v>
      </c>
      <c r="P1525" t="n">
        <v>46.01</v>
      </c>
      <c r="Q1525" t="n">
        <v>202.82</v>
      </c>
      <c r="R1525" t="n">
        <v>20.08</v>
      </c>
      <c r="S1525" t="n">
        <v>13.89</v>
      </c>
      <c r="T1525" t="n">
        <v>1415.24</v>
      </c>
      <c r="U1525" t="n">
        <v>0.6899999999999999</v>
      </c>
      <c r="V1525" t="n">
        <v>0.76</v>
      </c>
      <c r="W1525" t="n">
        <v>0.65</v>
      </c>
      <c r="X1525" t="n">
        <v>0.08</v>
      </c>
      <c r="Y1525" t="n">
        <v>1</v>
      </c>
      <c r="Z1525" t="n">
        <v>10</v>
      </c>
    </row>
    <row r="1526">
      <c r="A1526" t="n">
        <v>32</v>
      </c>
      <c r="B1526" t="n">
        <v>65</v>
      </c>
      <c r="C1526" t="inlineStr">
        <is>
          <t xml:space="preserve">CONCLUIDO	</t>
        </is>
      </c>
      <c r="D1526" t="n">
        <v>13.4389</v>
      </c>
      <c r="E1526" t="n">
        <v>7.44</v>
      </c>
      <c r="F1526" t="n">
        <v>5.12</v>
      </c>
      <c r="G1526" t="n">
        <v>61.5</v>
      </c>
      <c r="H1526" t="n">
        <v>1.11</v>
      </c>
      <c r="I1526" t="n">
        <v>5</v>
      </c>
      <c r="J1526" t="n">
        <v>144.05</v>
      </c>
      <c r="K1526" t="n">
        <v>46.47</v>
      </c>
      <c r="L1526" t="n">
        <v>9</v>
      </c>
      <c r="M1526" t="n">
        <v>3</v>
      </c>
      <c r="N1526" t="n">
        <v>23.58</v>
      </c>
      <c r="O1526" t="n">
        <v>17999.83</v>
      </c>
      <c r="P1526" t="n">
        <v>46.37</v>
      </c>
      <c r="Q1526" t="n">
        <v>202.81</v>
      </c>
      <c r="R1526" t="n">
        <v>20.24</v>
      </c>
      <c r="S1526" t="n">
        <v>13.89</v>
      </c>
      <c r="T1526" t="n">
        <v>1497.05</v>
      </c>
      <c r="U1526" t="n">
        <v>0.6899999999999999</v>
      </c>
      <c r="V1526" t="n">
        <v>0.75</v>
      </c>
      <c r="W1526" t="n">
        <v>0.65</v>
      </c>
      <c r="X1526" t="n">
        <v>0.09</v>
      </c>
      <c r="Y1526" t="n">
        <v>1</v>
      </c>
      <c r="Z1526" t="n">
        <v>10</v>
      </c>
    </row>
    <row r="1527">
      <c r="A1527" t="n">
        <v>33</v>
      </c>
      <c r="B1527" t="n">
        <v>65</v>
      </c>
      <c r="C1527" t="inlineStr">
        <is>
          <t xml:space="preserve">CONCLUIDO	</t>
        </is>
      </c>
      <c r="D1527" t="n">
        <v>13.4449</v>
      </c>
      <c r="E1527" t="n">
        <v>7.44</v>
      </c>
      <c r="F1527" t="n">
        <v>5.12</v>
      </c>
      <c r="G1527" t="n">
        <v>61.46</v>
      </c>
      <c r="H1527" t="n">
        <v>1.13</v>
      </c>
      <c r="I1527" t="n">
        <v>5</v>
      </c>
      <c r="J1527" t="n">
        <v>144.39</v>
      </c>
      <c r="K1527" t="n">
        <v>46.47</v>
      </c>
      <c r="L1527" t="n">
        <v>9.25</v>
      </c>
      <c r="M1527" t="n">
        <v>2</v>
      </c>
      <c r="N1527" t="n">
        <v>23.67</v>
      </c>
      <c r="O1527" t="n">
        <v>18042.12</v>
      </c>
      <c r="P1527" t="n">
        <v>45.66</v>
      </c>
      <c r="Q1527" t="n">
        <v>202.81</v>
      </c>
      <c r="R1527" t="n">
        <v>20.25</v>
      </c>
      <c r="S1527" t="n">
        <v>13.89</v>
      </c>
      <c r="T1527" t="n">
        <v>1498.02</v>
      </c>
      <c r="U1527" t="n">
        <v>0.6899999999999999</v>
      </c>
      <c r="V1527" t="n">
        <v>0.76</v>
      </c>
      <c r="W1527" t="n">
        <v>0.65</v>
      </c>
      <c r="X1527" t="n">
        <v>0.08</v>
      </c>
      <c r="Y1527" t="n">
        <v>1</v>
      </c>
      <c r="Z1527" t="n">
        <v>10</v>
      </c>
    </row>
    <row r="1528">
      <c r="A1528" t="n">
        <v>34</v>
      </c>
      <c r="B1528" t="n">
        <v>65</v>
      </c>
      <c r="C1528" t="inlineStr">
        <is>
          <t xml:space="preserve">CONCLUIDO	</t>
        </is>
      </c>
      <c r="D1528" t="n">
        <v>13.4389</v>
      </c>
      <c r="E1528" t="n">
        <v>7.44</v>
      </c>
      <c r="F1528" t="n">
        <v>5.12</v>
      </c>
      <c r="G1528" t="n">
        <v>61.5</v>
      </c>
      <c r="H1528" t="n">
        <v>1.16</v>
      </c>
      <c r="I1528" t="n">
        <v>5</v>
      </c>
      <c r="J1528" t="n">
        <v>144.73</v>
      </c>
      <c r="K1528" t="n">
        <v>46.47</v>
      </c>
      <c r="L1528" t="n">
        <v>9.5</v>
      </c>
      <c r="M1528" t="n">
        <v>2</v>
      </c>
      <c r="N1528" t="n">
        <v>23.77</v>
      </c>
      <c r="O1528" t="n">
        <v>18084.43</v>
      </c>
      <c r="P1528" t="n">
        <v>45.58</v>
      </c>
      <c r="Q1528" t="n">
        <v>202.81</v>
      </c>
      <c r="R1528" t="n">
        <v>20.29</v>
      </c>
      <c r="S1528" t="n">
        <v>13.89</v>
      </c>
      <c r="T1528" t="n">
        <v>1517.92</v>
      </c>
      <c r="U1528" t="n">
        <v>0.68</v>
      </c>
      <c r="V1528" t="n">
        <v>0.75</v>
      </c>
      <c r="W1528" t="n">
        <v>0.65</v>
      </c>
      <c r="X1528" t="n">
        <v>0.09</v>
      </c>
      <c r="Y1528" t="n">
        <v>1</v>
      </c>
      <c r="Z1528" t="n">
        <v>10</v>
      </c>
    </row>
    <row r="1529">
      <c r="A1529" t="n">
        <v>35</v>
      </c>
      <c r="B1529" t="n">
        <v>65</v>
      </c>
      <c r="C1529" t="inlineStr">
        <is>
          <t xml:space="preserve">CONCLUIDO	</t>
        </is>
      </c>
      <c r="D1529" t="n">
        <v>13.4353</v>
      </c>
      <c r="E1529" t="n">
        <v>7.44</v>
      </c>
      <c r="F1529" t="n">
        <v>5.13</v>
      </c>
      <c r="G1529" t="n">
        <v>61.52</v>
      </c>
      <c r="H1529" t="n">
        <v>1.19</v>
      </c>
      <c r="I1529" t="n">
        <v>5</v>
      </c>
      <c r="J1529" t="n">
        <v>145.08</v>
      </c>
      <c r="K1529" t="n">
        <v>46.47</v>
      </c>
      <c r="L1529" t="n">
        <v>9.75</v>
      </c>
      <c r="M1529" t="n">
        <v>2</v>
      </c>
      <c r="N1529" t="n">
        <v>23.86</v>
      </c>
      <c r="O1529" t="n">
        <v>18126.77</v>
      </c>
      <c r="P1529" t="n">
        <v>45.23</v>
      </c>
      <c r="Q1529" t="n">
        <v>202.81</v>
      </c>
      <c r="R1529" t="n">
        <v>20.32</v>
      </c>
      <c r="S1529" t="n">
        <v>13.89</v>
      </c>
      <c r="T1529" t="n">
        <v>1534.01</v>
      </c>
      <c r="U1529" t="n">
        <v>0.68</v>
      </c>
      <c r="V1529" t="n">
        <v>0.75</v>
      </c>
      <c r="W1529" t="n">
        <v>0.65</v>
      </c>
      <c r="X1529" t="n">
        <v>0.09</v>
      </c>
      <c r="Y1529" t="n">
        <v>1</v>
      </c>
      <c r="Z1529" t="n">
        <v>10</v>
      </c>
    </row>
    <row r="1530">
      <c r="A1530" t="n">
        <v>36</v>
      </c>
      <c r="B1530" t="n">
        <v>65</v>
      </c>
      <c r="C1530" t="inlineStr">
        <is>
          <t xml:space="preserve">CONCLUIDO	</t>
        </is>
      </c>
      <c r="D1530" t="n">
        <v>13.4449</v>
      </c>
      <c r="E1530" t="n">
        <v>7.44</v>
      </c>
      <c r="F1530" t="n">
        <v>5.12</v>
      </c>
      <c r="G1530" t="n">
        <v>61.46</v>
      </c>
      <c r="H1530" t="n">
        <v>1.22</v>
      </c>
      <c r="I1530" t="n">
        <v>5</v>
      </c>
      <c r="J1530" t="n">
        <v>145.42</v>
      </c>
      <c r="K1530" t="n">
        <v>46.47</v>
      </c>
      <c r="L1530" t="n">
        <v>10</v>
      </c>
      <c r="M1530" t="n">
        <v>2</v>
      </c>
      <c r="N1530" t="n">
        <v>23.95</v>
      </c>
      <c r="O1530" t="n">
        <v>18169.15</v>
      </c>
      <c r="P1530" t="n">
        <v>44.92</v>
      </c>
      <c r="Q1530" t="n">
        <v>202.81</v>
      </c>
      <c r="R1530" t="n">
        <v>20.17</v>
      </c>
      <c r="S1530" t="n">
        <v>13.89</v>
      </c>
      <c r="T1530" t="n">
        <v>1459.95</v>
      </c>
      <c r="U1530" t="n">
        <v>0.6899999999999999</v>
      </c>
      <c r="V1530" t="n">
        <v>0.76</v>
      </c>
      <c r="W1530" t="n">
        <v>0.65</v>
      </c>
      <c r="X1530" t="n">
        <v>0.08</v>
      </c>
      <c r="Y1530" t="n">
        <v>1</v>
      </c>
      <c r="Z1530" t="n">
        <v>10</v>
      </c>
    </row>
    <row r="1531">
      <c r="A1531" t="n">
        <v>37</v>
      </c>
      <c r="B1531" t="n">
        <v>65</v>
      </c>
      <c r="C1531" t="inlineStr">
        <is>
          <t xml:space="preserve">CONCLUIDO	</t>
        </is>
      </c>
      <c r="D1531" t="n">
        <v>13.4363</v>
      </c>
      <c r="E1531" t="n">
        <v>7.44</v>
      </c>
      <c r="F1531" t="n">
        <v>5.13</v>
      </c>
      <c r="G1531" t="n">
        <v>61.51</v>
      </c>
      <c r="H1531" t="n">
        <v>1.24</v>
      </c>
      <c r="I1531" t="n">
        <v>5</v>
      </c>
      <c r="J1531" t="n">
        <v>145.76</v>
      </c>
      <c r="K1531" t="n">
        <v>46.47</v>
      </c>
      <c r="L1531" t="n">
        <v>10.25</v>
      </c>
      <c r="M1531" t="n">
        <v>1</v>
      </c>
      <c r="N1531" t="n">
        <v>24.05</v>
      </c>
      <c r="O1531" t="n">
        <v>18211.56</v>
      </c>
      <c r="P1531" t="n">
        <v>44.69</v>
      </c>
      <c r="Q1531" t="n">
        <v>202.81</v>
      </c>
      <c r="R1531" t="n">
        <v>20.23</v>
      </c>
      <c r="S1531" t="n">
        <v>13.89</v>
      </c>
      <c r="T1531" t="n">
        <v>1492.31</v>
      </c>
      <c r="U1531" t="n">
        <v>0.6899999999999999</v>
      </c>
      <c r="V1531" t="n">
        <v>0.75</v>
      </c>
      <c r="W1531" t="n">
        <v>0.65</v>
      </c>
      <c r="X1531" t="n">
        <v>0.09</v>
      </c>
      <c r="Y1531" t="n">
        <v>1</v>
      </c>
      <c r="Z1531" t="n">
        <v>10</v>
      </c>
    </row>
    <row r="1532">
      <c r="A1532" t="n">
        <v>38</v>
      </c>
      <c r="B1532" t="n">
        <v>65</v>
      </c>
      <c r="C1532" t="inlineStr">
        <is>
          <t xml:space="preserve">CONCLUIDO	</t>
        </is>
      </c>
      <c r="D1532" t="n">
        <v>13.4434</v>
      </c>
      <c r="E1532" t="n">
        <v>7.44</v>
      </c>
      <c r="F1532" t="n">
        <v>5.12</v>
      </c>
      <c r="G1532" t="n">
        <v>61.47</v>
      </c>
      <c r="H1532" t="n">
        <v>1.27</v>
      </c>
      <c r="I1532" t="n">
        <v>5</v>
      </c>
      <c r="J1532" t="n">
        <v>146.11</v>
      </c>
      <c r="K1532" t="n">
        <v>46.47</v>
      </c>
      <c r="L1532" t="n">
        <v>10.5</v>
      </c>
      <c r="M1532" t="n">
        <v>0</v>
      </c>
      <c r="N1532" t="n">
        <v>24.14</v>
      </c>
      <c r="O1532" t="n">
        <v>18254.01</v>
      </c>
      <c r="P1532" t="n">
        <v>44.48</v>
      </c>
      <c r="Q1532" t="n">
        <v>202.81</v>
      </c>
      <c r="R1532" t="n">
        <v>20.08</v>
      </c>
      <c r="S1532" t="n">
        <v>13.89</v>
      </c>
      <c r="T1532" t="n">
        <v>1416.13</v>
      </c>
      <c r="U1532" t="n">
        <v>0.6899999999999999</v>
      </c>
      <c r="V1532" t="n">
        <v>0.76</v>
      </c>
      <c r="W1532" t="n">
        <v>0.65</v>
      </c>
      <c r="X1532" t="n">
        <v>0.08</v>
      </c>
      <c r="Y1532" t="n">
        <v>1</v>
      </c>
      <c r="Z1532" t="n">
        <v>10</v>
      </c>
    </row>
    <row r="1533">
      <c r="A1533" t="n">
        <v>0</v>
      </c>
      <c r="B1533" t="n">
        <v>130</v>
      </c>
      <c r="C1533" t="inlineStr">
        <is>
          <t xml:space="preserve">CONCLUIDO	</t>
        </is>
      </c>
      <c r="D1533" t="n">
        <v>7.4728</v>
      </c>
      <c r="E1533" t="n">
        <v>13.38</v>
      </c>
      <c r="F1533" t="n">
        <v>6.67</v>
      </c>
      <c r="G1533" t="n">
        <v>5</v>
      </c>
      <c r="H1533" t="n">
        <v>0.07000000000000001</v>
      </c>
      <c r="I1533" t="n">
        <v>80</v>
      </c>
      <c r="J1533" t="n">
        <v>252.85</v>
      </c>
      <c r="K1533" t="n">
        <v>59.19</v>
      </c>
      <c r="L1533" t="n">
        <v>1</v>
      </c>
      <c r="M1533" t="n">
        <v>78</v>
      </c>
      <c r="N1533" t="n">
        <v>62.65</v>
      </c>
      <c r="O1533" t="n">
        <v>31418.63</v>
      </c>
      <c r="P1533" t="n">
        <v>109.63</v>
      </c>
      <c r="Q1533" t="n">
        <v>202.86</v>
      </c>
      <c r="R1533" t="n">
        <v>68.69</v>
      </c>
      <c r="S1533" t="n">
        <v>13.89</v>
      </c>
      <c r="T1533" t="n">
        <v>25345.79</v>
      </c>
      <c r="U1533" t="n">
        <v>0.2</v>
      </c>
      <c r="V1533" t="n">
        <v>0.58</v>
      </c>
      <c r="W1533" t="n">
        <v>0.76</v>
      </c>
      <c r="X1533" t="n">
        <v>1.63</v>
      </c>
      <c r="Y1533" t="n">
        <v>1</v>
      </c>
      <c r="Z1533" t="n">
        <v>10</v>
      </c>
    </row>
    <row r="1534">
      <c r="A1534" t="n">
        <v>1</v>
      </c>
      <c r="B1534" t="n">
        <v>130</v>
      </c>
      <c r="C1534" t="inlineStr">
        <is>
          <t xml:space="preserve">CONCLUIDO	</t>
        </is>
      </c>
      <c r="D1534" t="n">
        <v>8.3498</v>
      </c>
      <c r="E1534" t="n">
        <v>11.98</v>
      </c>
      <c r="F1534" t="n">
        <v>6.24</v>
      </c>
      <c r="G1534" t="n">
        <v>6.24</v>
      </c>
      <c r="H1534" t="n">
        <v>0.09</v>
      </c>
      <c r="I1534" t="n">
        <v>60</v>
      </c>
      <c r="J1534" t="n">
        <v>253.3</v>
      </c>
      <c r="K1534" t="n">
        <v>59.19</v>
      </c>
      <c r="L1534" t="n">
        <v>1.25</v>
      </c>
      <c r="M1534" t="n">
        <v>58</v>
      </c>
      <c r="N1534" t="n">
        <v>62.86</v>
      </c>
      <c r="O1534" t="n">
        <v>31474.5</v>
      </c>
      <c r="P1534" t="n">
        <v>102.46</v>
      </c>
      <c r="Q1534" t="n">
        <v>202.87</v>
      </c>
      <c r="R1534" t="n">
        <v>54.87</v>
      </c>
      <c r="S1534" t="n">
        <v>13.89</v>
      </c>
      <c r="T1534" t="n">
        <v>18536.71</v>
      </c>
      <c r="U1534" t="n">
        <v>0.25</v>
      </c>
      <c r="V1534" t="n">
        <v>0.62</v>
      </c>
      <c r="W1534" t="n">
        <v>0.74</v>
      </c>
      <c r="X1534" t="n">
        <v>1.2</v>
      </c>
      <c r="Y1534" t="n">
        <v>1</v>
      </c>
      <c r="Z1534" t="n">
        <v>10</v>
      </c>
    </row>
    <row r="1535">
      <c r="A1535" t="n">
        <v>2</v>
      </c>
      <c r="B1535" t="n">
        <v>130</v>
      </c>
      <c r="C1535" t="inlineStr">
        <is>
          <t xml:space="preserve">CONCLUIDO	</t>
        </is>
      </c>
      <c r="D1535" t="n">
        <v>8.9688</v>
      </c>
      <c r="E1535" t="n">
        <v>11.15</v>
      </c>
      <c r="F1535" t="n">
        <v>6</v>
      </c>
      <c r="G1535" t="n">
        <v>7.5</v>
      </c>
      <c r="H1535" t="n">
        <v>0.11</v>
      </c>
      <c r="I1535" t="n">
        <v>48</v>
      </c>
      <c r="J1535" t="n">
        <v>253.75</v>
      </c>
      <c r="K1535" t="n">
        <v>59.19</v>
      </c>
      <c r="L1535" t="n">
        <v>1.5</v>
      </c>
      <c r="M1535" t="n">
        <v>46</v>
      </c>
      <c r="N1535" t="n">
        <v>63.06</v>
      </c>
      <c r="O1535" t="n">
        <v>31530.44</v>
      </c>
      <c r="P1535" t="n">
        <v>98.39</v>
      </c>
      <c r="Q1535" t="n">
        <v>202.86</v>
      </c>
      <c r="R1535" t="n">
        <v>47.46</v>
      </c>
      <c r="S1535" t="n">
        <v>13.89</v>
      </c>
      <c r="T1535" t="n">
        <v>14888.69</v>
      </c>
      <c r="U1535" t="n">
        <v>0.29</v>
      </c>
      <c r="V1535" t="n">
        <v>0.65</v>
      </c>
      <c r="W1535" t="n">
        <v>0.72</v>
      </c>
      <c r="X1535" t="n">
        <v>0.96</v>
      </c>
      <c r="Y1535" t="n">
        <v>1</v>
      </c>
      <c r="Z1535" t="n">
        <v>10</v>
      </c>
    </row>
    <row r="1536">
      <c r="A1536" t="n">
        <v>3</v>
      </c>
      <c r="B1536" t="n">
        <v>130</v>
      </c>
      <c r="C1536" t="inlineStr">
        <is>
          <t xml:space="preserve">CONCLUIDO	</t>
        </is>
      </c>
      <c r="D1536" t="n">
        <v>9.383100000000001</v>
      </c>
      <c r="E1536" t="n">
        <v>10.66</v>
      </c>
      <c r="F1536" t="n">
        <v>5.85</v>
      </c>
      <c r="G1536" t="n">
        <v>8.56</v>
      </c>
      <c r="H1536" t="n">
        <v>0.12</v>
      </c>
      <c r="I1536" t="n">
        <v>41</v>
      </c>
      <c r="J1536" t="n">
        <v>254.21</v>
      </c>
      <c r="K1536" t="n">
        <v>59.19</v>
      </c>
      <c r="L1536" t="n">
        <v>1.75</v>
      </c>
      <c r="M1536" t="n">
        <v>39</v>
      </c>
      <c r="N1536" t="n">
        <v>63.26</v>
      </c>
      <c r="O1536" t="n">
        <v>31586.46</v>
      </c>
      <c r="P1536" t="n">
        <v>95.8</v>
      </c>
      <c r="Q1536" t="n">
        <v>202.84</v>
      </c>
      <c r="R1536" t="n">
        <v>43.15</v>
      </c>
      <c r="S1536" t="n">
        <v>13.89</v>
      </c>
      <c r="T1536" t="n">
        <v>12768.9</v>
      </c>
      <c r="U1536" t="n">
        <v>0.32</v>
      </c>
      <c r="V1536" t="n">
        <v>0.66</v>
      </c>
      <c r="W1536" t="n">
        <v>0.6899999999999999</v>
      </c>
      <c r="X1536" t="n">
        <v>0.8100000000000001</v>
      </c>
      <c r="Y1536" t="n">
        <v>1</v>
      </c>
      <c r="Z1536" t="n">
        <v>10</v>
      </c>
    </row>
    <row r="1537">
      <c r="A1537" t="n">
        <v>4</v>
      </c>
      <c r="B1537" t="n">
        <v>130</v>
      </c>
      <c r="C1537" t="inlineStr">
        <is>
          <t xml:space="preserve">CONCLUIDO	</t>
        </is>
      </c>
      <c r="D1537" t="n">
        <v>9.772</v>
      </c>
      <c r="E1537" t="n">
        <v>10.23</v>
      </c>
      <c r="F1537" t="n">
        <v>5.72</v>
      </c>
      <c r="G1537" t="n">
        <v>9.800000000000001</v>
      </c>
      <c r="H1537" t="n">
        <v>0.14</v>
      </c>
      <c r="I1537" t="n">
        <v>35</v>
      </c>
      <c r="J1537" t="n">
        <v>254.66</v>
      </c>
      <c r="K1537" t="n">
        <v>59.19</v>
      </c>
      <c r="L1537" t="n">
        <v>2</v>
      </c>
      <c r="M1537" t="n">
        <v>33</v>
      </c>
      <c r="N1537" t="n">
        <v>63.47</v>
      </c>
      <c r="O1537" t="n">
        <v>31642.55</v>
      </c>
      <c r="P1537" t="n">
        <v>93.54000000000001</v>
      </c>
      <c r="Q1537" t="n">
        <v>202.82</v>
      </c>
      <c r="R1537" t="n">
        <v>38.66</v>
      </c>
      <c r="S1537" t="n">
        <v>13.89</v>
      </c>
      <c r="T1537" t="n">
        <v>10553.44</v>
      </c>
      <c r="U1537" t="n">
        <v>0.36</v>
      </c>
      <c r="V1537" t="n">
        <v>0.68</v>
      </c>
      <c r="W1537" t="n">
        <v>0.7</v>
      </c>
      <c r="X1537" t="n">
        <v>0.68</v>
      </c>
      <c r="Y1537" t="n">
        <v>1</v>
      </c>
      <c r="Z1537" t="n">
        <v>10</v>
      </c>
    </row>
    <row r="1538">
      <c r="A1538" t="n">
        <v>5</v>
      </c>
      <c r="B1538" t="n">
        <v>130</v>
      </c>
      <c r="C1538" t="inlineStr">
        <is>
          <t xml:space="preserve">CONCLUIDO	</t>
        </is>
      </c>
      <c r="D1538" t="n">
        <v>10.0514</v>
      </c>
      <c r="E1538" t="n">
        <v>9.949999999999999</v>
      </c>
      <c r="F1538" t="n">
        <v>5.63</v>
      </c>
      <c r="G1538" t="n">
        <v>10.89</v>
      </c>
      <c r="H1538" t="n">
        <v>0.16</v>
      </c>
      <c r="I1538" t="n">
        <v>31</v>
      </c>
      <c r="J1538" t="n">
        <v>255.12</v>
      </c>
      <c r="K1538" t="n">
        <v>59.19</v>
      </c>
      <c r="L1538" t="n">
        <v>2.25</v>
      </c>
      <c r="M1538" t="n">
        <v>29</v>
      </c>
      <c r="N1538" t="n">
        <v>63.67</v>
      </c>
      <c r="O1538" t="n">
        <v>31698.72</v>
      </c>
      <c r="P1538" t="n">
        <v>91.92</v>
      </c>
      <c r="Q1538" t="n">
        <v>202.87</v>
      </c>
      <c r="R1538" t="n">
        <v>36.19</v>
      </c>
      <c r="S1538" t="n">
        <v>13.89</v>
      </c>
      <c r="T1538" t="n">
        <v>9340.23</v>
      </c>
      <c r="U1538" t="n">
        <v>0.38</v>
      </c>
      <c r="V1538" t="n">
        <v>0.6899999999999999</v>
      </c>
      <c r="W1538" t="n">
        <v>0.68</v>
      </c>
      <c r="X1538" t="n">
        <v>0.59</v>
      </c>
      <c r="Y1538" t="n">
        <v>1</v>
      </c>
      <c r="Z1538" t="n">
        <v>10</v>
      </c>
    </row>
    <row r="1539">
      <c r="A1539" t="n">
        <v>6</v>
      </c>
      <c r="B1539" t="n">
        <v>130</v>
      </c>
      <c r="C1539" t="inlineStr">
        <is>
          <t xml:space="preserve">CONCLUIDO	</t>
        </is>
      </c>
      <c r="D1539" t="n">
        <v>10.3193</v>
      </c>
      <c r="E1539" t="n">
        <v>9.69</v>
      </c>
      <c r="F1539" t="n">
        <v>5.57</v>
      </c>
      <c r="G1539" t="n">
        <v>12.37</v>
      </c>
      <c r="H1539" t="n">
        <v>0.17</v>
      </c>
      <c r="I1539" t="n">
        <v>27</v>
      </c>
      <c r="J1539" t="n">
        <v>255.57</v>
      </c>
      <c r="K1539" t="n">
        <v>59.19</v>
      </c>
      <c r="L1539" t="n">
        <v>2.5</v>
      </c>
      <c r="M1539" t="n">
        <v>25</v>
      </c>
      <c r="N1539" t="n">
        <v>63.88</v>
      </c>
      <c r="O1539" t="n">
        <v>31754.97</v>
      </c>
      <c r="P1539" t="n">
        <v>90.73999999999999</v>
      </c>
      <c r="Q1539" t="n">
        <v>202.82</v>
      </c>
      <c r="R1539" t="n">
        <v>34.06</v>
      </c>
      <c r="S1539" t="n">
        <v>13.89</v>
      </c>
      <c r="T1539" t="n">
        <v>8294.620000000001</v>
      </c>
      <c r="U1539" t="n">
        <v>0.41</v>
      </c>
      <c r="V1539" t="n">
        <v>0.7</v>
      </c>
      <c r="W1539" t="n">
        <v>0.68</v>
      </c>
      <c r="X1539" t="n">
        <v>0.53</v>
      </c>
      <c r="Y1539" t="n">
        <v>1</v>
      </c>
      <c r="Z1539" t="n">
        <v>10</v>
      </c>
    </row>
    <row r="1540">
      <c r="A1540" t="n">
        <v>7</v>
      </c>
      <c r="B1540" t="n">
        <v>130</v>
      </c>
      <c r="C1540" t="inlineStr">
        <is>
          <t xml:space="preserve">CONCLUIDO	</t>
        </is>
      </c>
      <c r="D1540" t="n">
        <v>10.4666</v>
      </c>
      <c r="E1540" t="n">
        <v>9.550000000000001</v>
      </c>
      <c r="F1540" t="n">
        <v>5.53</v>
      </c>
      <c r="G1540" t="n">
        <v>13.26</v>
      </c>
      <c r="H1540" t="n">
        <v>0.19</v>
      </c>
      <c r="I1540" t="n">
        <v>25</v>
      </c>
      <c r="J1540" t="n">
        <v>256.03</v>
      </c>
      <c r="K1540" t="n">
        <v>59.19</v>
      </c>
      <c r="L1540" t="n">
        <v>2.75</v>
      </c>
      <c r="M1540" t="n">
        <v>23</v>
      </c>
      <c r="N1540" t="n">
        <v>64.09</v>
      </c>
      <c r="O1540" t="n">
        <v>31811.29</v>
      </c>
      <c r="P1540" t="n">
        <v>90.11</v>
      </c>
      <c r="Q1540" t="n">
        <v>202.87</v>
      </c>
      <c r="R1540" t="n">
        <v>32.66</v>
      </c>
      <c r="S1540" t="n">
        <v>13.89</v>
      </c>
      <c r="T1540" t="n">
        <v>7606.71</v>
      </c>
      <c r="U1540" t="n">
        <v>0.43</v>
      </c>
      <c r="V1540" t="n">
        <v>0.7</v>
      </c>
      <c r="W1540" t="n">
        <v>0.68</v>
      </c>
      <c r="X1540" t="n">
        <v>0.49</v>
      </c>
      <c r="Y1540" t="n">
        <v>1</v>
      </c>
      <c r="Z1540" t="n">
        <v>10</v>
      </c>
    </row>
    <row r="1541">
      <c r="A1541" t="n">
        <v>8</v>
      </c>
      <c r="B1541" t="n">
        <v>130</v>
      </c>
      <c r="C1541" t="inlineStr">
        <is>
          <t xml:space="preserve">CONCLUIDO	</t>
        </is>
      </c>
      <c r="D1541" t="n">
        <v>10.6107</v>
      </c>
      <c r="E1541" t="n">
        <v>9.42</v>
      </c>
      <c r="F1541" t="n">
        <v>5.5</v>
      </c>
      <c r="G1541" t="n">
        <v>14.33</v>
      </c>
      <c r="H1541" t="n">
        <v>0.21</v>
      </c>
      <c r="I1541" t="n">
        <v>23</v>
      </c>
      <c r="J1541" t="n">
        <v>256.49</v>
      </c>
      <c r="K1541" t="n">
        <v>59.19</v>
      </c>
      <c r="L1541" t="n">
        <v>3</v>
      </c>
      <c r="M1541" t="n">
        <v>21</v>
      </c>
      <c r="N1541" t="n">
        <v>64.29000000000001</v>
      </c>
      <c r="O1541" t="n">
        <v>31867.69</v>
      </c>
      <c r="P1541" t="n">
        <v>89.45</v>
      </c>
      <c r="Q1541" t="n">
        <v>202.89</v>
      </c>
      <c r="R1541" t="n">
        <v>31.89</v>
      </c>
      <c r="S1541" t="n">
        <v>13.89</v>
      </c>
      <c r="T1541" t="n">
        <v>7232.12</v>
      </c>
      <c r="U1541" t="n">
        <v>0.44</v>
      </c>
      <c r="V1541" t="n">
        <v>0.7</v>
      </c>
      <c r="W1541" t="n">
        <v>0.67</v>
      </c>
      <c r="X1541" t="n">
        <v>0.46</v>
      </c>
      <c r="Y1541" t="n">
        <v>1</v>
      </c>
      <c r="Z1541" t="n">
        <v>10</v>
      </c>
    </row>
    <row r="1542">
      <c r="A1542" t="n">
        <v>9</v>
      </c>
      <c r="B1542" t="n">
        <v>130</v>
      </c>
      <c r="C1542" t="inlineStr">
        <is>
          <t xml:space="preserve">CONCLUIDO	</t>
        </is>
      </c>
      <c r="D1542" t="n">
        <v>10.7742</v>
      </c>
      <c r="E1542" t="n">
        <v>9.279999999999999</v>
      </c>
      <c r="F1542" t="n">
        <v>5.45</v>
      </c>
      <c r="G1542" t="n">
        <v>15.57</v>
      </c>
      <c r="H1542" t="n">
        <v>0.23</v>
      </c>
      <c r="I1542" t="n">
        <v>21</v>
      </c>
      <c r="J1542" t="n">
        <v>256.95</v>
      </c>
      <c r="K1542" t="n">
        <v>59.19</v>
      </c>
      <c r="L1542" t="n">
        <v>3.25</v>
      </c>
      <c r="M1542" t="n">
        <v>19</v>
      </c>
      <c r="N1542" t="n">
        <v>64.5</v>
      </c>
      <c r="O1542" t="n">
        <v>31924.29</v>
      </c>
      <c r="P1542" t="n">
        <v>88.62</v>
      </c>
      <c r="Q1542" t="n">
        <v>202.86</v>
      </c>
      <c r="R1542" t="n">
        <v>30.39</v>
      </c>
      <c r="S1542" t="n">
        <v>13.89</v>
      </c>
      <c r="T1542" t="n">
        <v>6490.58</v>
      </c>
      <c r="U1542" t="n">
        <v>0.46</v>
      </c>
      <c r="V1542" t="n">
        <v>0.71</v>
      </c>
      <c r="W1542" t="n">
        <v>0.67</v>
      </c>
      <c r="X1542" t="n">
        <v>0.41</v>
      </c>
      <c r="Y1542" t="n">
        <v>1</v>
      </c>
      <c r="Z1542" t="n">
        <v>10</v>
      </c>
    </row>
    <row r="1543">
      <c r="A1543" t="n">
        <v>10</v>
      </c>
      <c r="B1543" t="n">
        <v>130</v>
      </c>
      <c r="C1543" t="inlineStr">
        <is>
          <t xml:space="preserve">CONCLUIDO	</t>
        </is>
      </c>
      <c r="D1543" t="n">
        <v>10.9492</v>
      </c>
      <c r="E1543" t="n">
        <v>9.130000000000001</v>
      </c>
      <c r="F1543" t="n">
        <v>5.4</v>
      </c>
      <c r="G1543" t="n">
        <v>17.05</v>
      </c>
      <c r="H1543" t="n">
        <v>0.24</v>
      </c>
      <c r="I1543" t="n">
        <v>19</v>
      </c>
      <c r="J1543" t="n">
        <v>257.41</v>
      </c>
      <c r="K1543" t="n">
        <v>59.19</v>
      </c>
      <c r="L1543" t="n">
        <v>3.5</v>
      </c>
      <c r="M1543" t="n">
        <v>17</v>
      </c>
      <c r="N1543" t="n">
        <v>64.70999999999999</v>
      </c>
      <c r="O1543" t="n">
        <v>31980.84</v>
      </c>
      <c r="P1543" t="n">
        <v>87.65000000000001</v>
      </c>
      <c r="Q1543" t="n">
        <v>202.81</v>
      </c>
      <c r="R1543" t="n">
        <v>28.75</v>
      </c>
      <c r="S1543" t="n">
        <v>13.89</v>
      </c>
      <c r="T1543" t="n">
        <v>5679.16</v>
      </c>
      <c r="U1543" t="n">
        <v>0.48</v>
      </c>
      <c r="V1543" t="n">
        <v>0.72</v>
      </c>
      <c r="W1543" t="n">
        <v>0.67</v>
      </c>
      <c r="X1543" t="n">
        <v>0.36</v>
      </c>
      <c r="Y1543" t="n">
        <v>1</v>
      </c>
      <c r="Z1543" t="n">
        <v>10</v>
      </c>
    </row>
    <row r="1544">
      <c r="A1544" t="n">
        <v>11</v>
      </c>
      <c r="B1544" t="n">
        <v>130</v>
      </c>
      <c r="C1544" t="inlineStr">
        <is>
          <t xml:space="preserve">CONCLUIDO	</t>
        </is>
      </c>
      <c r="D1544" t="n">
        <v>11.0352</v>
      </c>
      <c r="E1544" t="n">
        <v>9.06</v>
      </c>
      <c r="F1544" t="n">
        <v>5.38</v>
      </c>
      <c r="G1544" t="n">
        <v>17.92</v>
      </c>
      <c r="H1544" t="n">
        <v>0.26</v>
      </c>
      <c r="I1544" t="n">
        <v>18</v>
      </c>
      <c r="J1544" t="n">
        <v>257.86</v>
      </c>
      <c r="K1544" t="n">
        <v>59.19</v>
      </c>
      <c r="L1544" t="n">
        <v>3.75</v>
      </c>
      <c r="M1544" t="n">
        <v>16</v>
      </c>
      <c r="N1544" t="n">
        <v>64.92</v>
      </c>
      <c r="O1544" t="n">
        <v>32037.48</v>
      </c>
      <c r="P1544" t="n">
        <v>87.26000000000001</v>
      </c>
      <c r="Q1544" t="n">
        <v>202.84</v>
      </c>
      <c r="R1544" t="n">
        <v>27.98</v>
      </c>
      <c r="S1544" t="n">
        <v>13.89</v>
      </c>
      <c r="T1544" t="n">
        <v>5298.95</v>
      </c>
      <c r="U1544" t="n">
        <v>0.5</v>
      </c>
      <c r="V1544" t="n">
        <v>0.72</v>
      </c>
      <c r="W1544" t="n">
        <v>0.67</v>
      </c>
      <c r="X1544" t="n">
        <v>0.34</v>
      </c>
      <c r="Y1544" t="n">
        <v>1</v>
      </c>
      <c r="Z1544" t="n">
        <v>10</v>
      </c>
    </row>
    <row r="1545">
      <c r="A1545" t="n">
        <v>12</v>
      </c>
      <c r="B1545" t="n">
        <v>130</v>
      </c>
      <c r="C1545" t="inlineStr">
        <is>
          <t xml:space="preserve">CONCLUIDO	</t>
        </is>
      </c>
      <c r="D1545" t="n">
        <v>11.1039</v>
      </c>
      <c r="E1545" t="n">
        <v>9.01</v>
      </c>
      <c r="F1545" t="n">
        <v>5.37</v>
      </c>
      <c r="G1545" t="n">
        <v>18.95</v>
      </c>
      <c r="H1545" t="n">
        <v>0.28</v>
      </c>
      <c r="I1545" t="n">
        <v>17</v>
      </c>
      <c r="J1545" t="n">
        <v>258.32</v>
      </c>
      <c r="K1545" t="n">
        <v>59.19</v>
      </c>
      <c r="L1545" t="n">
        <v>4</v>
      </c>
      <c r="M1545" t="n">
        <v>15</v>
      </c>
      <c r="N1545" t="n">
        <v>65.13</v>
      </c>
      <c r="O1545" t="n">
        <v>32094.19</v>
      </c>
      <c r="P1545" t="n">
        <v>86.95</v>
      </c>
      <c r="Q1545" t="n">
        <v>202.81</v>
      </c>
      <c r="R1545" t="n">
        <v>27.81</v>
      </c>
      <c r="S1545" t="n">
        <v>13.89</v>
      </c>
      <c r="T1545" t="n">
        <v>5221.48</v>
      </c>
      <c r="U1545" t="n">
        <v>0.5</v>
      </c>
      <c r="V1545" t="n">
        <v>0.72</v>
      </c>
      <c r="W1545" t="n">
        <v>0.67</v>
      </c>
      <c r="X1545" t="n">
        <v>0.33</v>
      </c>
      <c r="Y1545" t="n">
        <v>1</v>
      </c>
      <c r="Z1545" t="n">
        <v>10</v>
      </c>
    </row>
    <row r="1546">
      <c r="A1546" t="n">
        <v>13</v>
      </c>
      <c r="B1546" t="n">
        <v>130</v>
      </c>
      <c r="C1546" t="inlineStr">
        <is>
          <t xml:space="preserve">CONCLUIDO	</t>
        </is>
      </c>
      <c r="D1546" t="n">
        <v>11.1885</v>
      </c>
      <c r="E1546" t="n">
        <v>8.94</v>
      </c>
      <c r="F1546" t="n">
        <v>5.35</v>
      </c>
      <c r="G1546" t="n">
        <v>20.06</v>
      </c>
      <c r="H1546" t="n">
        <v>0.29</v>
      </c>
      <c r="I1546" t="n">
        <v>16</v>
      </c>
      <c r="J1546" t="n">
        <v>258.78</v>
      </c>
      <c r="K1546" t="n">
        <v>59.19</v>
      </c>
      <c r="L1546" t="n">
        <v>4.25</v>
      </c>
      <c r="M1546" t="n">
        <v>14</v>
      </c>
      <c r="N1546" t="n">
        <v>65.34</v>
      </c>
      <c r="O1546" t="n">
        <v>32150.98</v>
      </c>
      <c r="P1546" t="n">
        <v>86.54000000000001</v>
      </c>
      <c r="Q1546" t="n">
        <v>202.81</v>
      </c>
      <c r="R1546" t="n">
        <v>27.22</v>
      </c>
      <c r="S1546" t="n">
        <v>13.89</v>
      </c>
      <c r="T1546" t="n">
        <v>4931.91</v>
      </c>
      <c r="U1546" t="n">
        <v>0.51</v>
      </c>
      <c r="V1546" t="n">
        <v>0.72</v>
      </c>
      <c r="W1546" t="n">
        <v>0.67</v>
      </c>
      <c r="X1546" t="n">
        <v>0.31</v>
      </c>
      <c r="Y1546" t="n">
        <v>1</v>
      </c>
      <c r="Z1546" t="n">
        <v>10</v>
      </c>
    </row>
    <row r="1547">
      <c r="A1547" t="n">
        <v>14</v>
      </c>
      <c r="B1547" t="n">
        <v>130</v>
      </c>
      <c r="C1547" t="inlineStr">
        <is>
          <t xml:space="preserve">CONCLUIDO	</t>
        </is>
      </c>
      <c r="D1547" t="n">
        <v>11.2761</v>
      </c>
      <c r="E1547" t="n">
        <v>8.869999999999999</v>
      </c>
      <c r="F1547" t="n">
        <v>5.33</v>
      </c>
      <c r="G1547" t="n">
        <v>21.32</v>
      </c>
      <c r="H1547" t="n">
        <v>0.31</v>
      </c>
      <c r="I1547" t="n">
        <v>15</v>
      </c>
      <c r="J1547" t="n">
        <v>259.25</v>
      </c>
      <c r="K1547" t="n">
        <v>59.19</v>
      </c>
      <c r="L1547" t="n">
        <v>4.5</v>
      </c>
      <c r="M1547" t="n">
        <v>13</v>
      </c>
      <c r="N1547" t="n">
        <v>65.55</v>
      </c>
      <c r="O1547" t="n">
        <v>32207.85</v>
      </c>
      <c r="P1547" t="n">
        <v>86.09</v>
      </c>
      <c r="Q1547" t="n">
        <v>202.83</v>
      </c>
      <c r="R1547" t="n">
        <v>26.86</v>
      </c>
      <c r="S1547" t="n">
        <v>13.89</v>
      </c>
      <c r="T1547" t="n">
        <v>4755.97</v>
      </c>
      <c r="U1547" t="n">
        <v>0.52</v>
      </c>
      <c r="V1547" t="n">
        <v>0.73</v>
      </c>
      <c r="W1547" t="n">
        <v>0.66</v>
      </c>
      <c r="X1547" t="n">
        <v>0.29</v>
      </c>
      <c r="Y1547" t="n">
        <v>1</v>
      </c>
      <c r="Z1547" t="n">
        <v>10</v>
      </c>
    </row>
    <row r="1548">
      <c r="A1548" t="n">
        <v>15</v>
      </c>
      <c r="B1548" t="n">
        <v>130</v>
      </c>
      <c r="C1548" t="inlineStr">
        <is>
          <t xml:space="preserve">CONCLUIDO	</t>
        </is>
      </c>
      <c r="D1548" t="n">
        <v>11.3672</v>
      </c>
      <c r="E1548" t="n">
        <v>8.800000000000001</v>
      </c>
      <c r="F1548" t="n">
        <v>5.31</v>
      </c>
      <c r="G1548" t="n">
        <v>22.75</v>
      </c>
      <c r="H1548" t="n">
        <v>0.33</v>
      </c>
      <c r="I1548" t="n">
        <v>14</v>
      </c>
      <c r="J1548" t="n">
        <v>259.71</v>
      </c>
      <c r="K1548" t="n">
        <v>59.19</v>
      </c>
      <c r="L1548" t="n">
        <v>4.75</v>
      </c>
      <c r="M1548" t="n">
        <v>12</v>
      </c>
      <c r="N1548" t="n">
        <v>65.76000000000001</v>
      </c>
      <c r="O1548" t="n">
        <v>32264.79</v>
      </c>
      <c r="P1548" t="n">
        <v>85.62</v>
      </c>
      <c r="Q1548" t="n">
        <v>202.81</v>
      </c>
      <c r="R1548" t="n">
        <v>25.9</v>
      </c>
      <c r="S1548" t="n">
        <v>13.89</v>
      </c>
      <c r="T1548" t="n">
        <v>4278.67</v>
      </c>
      <c r="U1548" t="n">
        <v>0.54</v>
      </c>
      <c r="V1548" t="n">
        <v>0.73</v>
      </c>
      <c r="W1548" t="n">
        <v>0.66</v>
      </c>
      <c r="X1548" t="n">
        <v>0.27</v>
      </c>
      <c r="Y1548" t="n">
        <v>1</v>
      </c>
      <c r="Z1548" t="n">
        <v>10</v>
      </c>
    </row>
    <row r="1549">
      <c r="A1549" t="n">
        <v>16</v>
      </c>
      <c r="B1549" t="n">
        <v>130</v>
      </c>
      <c r="C1549" t="inlineStr">
        <is>
          <t xml:space="preserve">CONCLUIDO	</t>
        </is>
      </c>
      <c r="D1549" t="n">
        <v>11.3723</v>
      </c>
      <c r="E1549" t="n">
        <v>8.789999999999999</v>
      </c>
      <c r="F1549" t="n">
        <v>5.3</v>
      </c>
      <c r="G1549" t="n">
        <v>22.73</v>
      </c>
      <c r="H1549" t="n">
        <v>0.34</v>
      </c>
      <c r="I1549" t="n">
        <v>14</v>
      </c>
      <c r="J1549" t="n">
        <v>260.17</v>
      </c>
      <c r="K1549" t="n">
        <v>59.19</v>
      </c>
      <c r="L1549" t="n">
        <v>5</v>
      </c>
      <c r="M1549" t="n">
        <v>12</v>
      </c>
      <c r="N1549" t="n">
        <v>65.98</v>
      </c>
      <c r="O1549" t="n">
        <v>32321.82</v>
      </c>
      <c r="P1549" t="n">
        <v>85.52</v>
      </c>
      <c r="Q1549" t="n">
        <v>202.82</v>
      </c>
      <c r="R1549" t="n">
        <v>25.81</v>
      </c>
      <c r="S1549" t="n">
        <v>13.89</v>
      </c>
      <c r="T1549" t="n">
        <v>4236.42</v>
      </c>
      <c r="U1549" t="n">
        <v>0.54</v>
      </c>
      <c r="V1549" t="n">
        <v>0.73</v>
      </c>
      <c r="W1549" t="n">
        <v>0.66</v>
      </c>
      <c r="X1549" t="n">
        <v>0.27</v>
      </c>
      <c r="Y1549" t="n">
        <v>1</v>
      </c>
      <c r="Z1549" t="n">
        <v>10</v>
      </c>
    </row>
    <row r="1550">
      <c r="A1550" t="n">
        <v>17</v>
      </c>
      <c r="B1550" t="n">
        <v>130</v>
      </c>
      <c r="C1550" t="inlineStr">
        <is>
          <t xml:space="preserve">CONCLUIDO	</t>
        </is>
      </c>
      <c r="D1550" t="n">
        <v>11.4628</v>
      </c>
      <c r="E1550" t="n">
        <v>8.720000000000001</v>
      </c>
      <c r="F1550" t="n">
        <v>5.28</v>
      </c>
      <c r="G1550" t="n">
        <v>24.38</v>
      </c>
      <c r="H1550" t="n">
        <v>0.36</v>
      </c>
      <c r="I1550" t="n">
        <v>13</v>
      </c>
      <c r="J1550" t="n">
        <v>260.63</v>
      </c>
      <c r="K1550" t="n">
        <v>59.19</v>
      </c>
      <c r="L1550" t="n">
        <v>5.25</v>
      </c>
      <c r="M1550" t="n">
        <v>11</v>
      </c>
      <c r="N1550" t="n">
        <v>66.19</v>
      </c>
      <c r="O1550" t="n">
        <v>32378.93</v>
      </c>
      <c r="P1550" t="n">
        <v>85.06</v>
      </c>
      <c r="Q1550" t="n">
        <v>202.82</v>
      </c>
      <c r="R1550" t="n">
        <v>25.22</v>
      </c>
      <c r="S1550" t="n">
        <v>13.89</v>
      </c>
      <c r="T1550" t="n">
        <v>3947.26</v>
      </c>
      <c r="U1550" t="n">
        <v>0.55</v>
      </c>
      <c r="V1550" t="n">
        <v>0.73</v>
      </c>
      <c r="W1550" t="n">
        <v>0.66</v>
      </c>
      <c r="X1550" t="n">
        <v>0.24</v>
      </c>
      <c r="Y1550" t="n">
        <v>1</v>
      </c>
      <c r="Z1550" t="n">
        <v>10</v>
      </c>
    </row>
    <row r="1551">
      <c r="A1551" t="n">
        <v>18</v>
      </c>
      <c r="B1551" t="n">
        <v>130</v>
      </c>
      <c r="C1551" t="inlineStr">
        <is>
          <t xml:space="preserve">CONCLUIDO	</t>
        </is>
      </c>
      <c r="D1551" t="n">
        <v>11.5655</v>
      </c>
      <c r="E1551" t="n">
        <v>8.65</v>
      </c>
      <c r="F1551" t="n">
        <v>5.25</v>
      </c>
      <c r="G1551" t="n">
        <v>26.27</v>
      </c>
      <c r="H1551" t="n">
        <v>0.37</v>
      </c>
      <c r="I1551" t="n">
        <v>12</v>
      </c>
      <c r="J1551" t="n">
        <v>261.1</v>
      </c>
      <c r="K1551" t="n">
        <v>59.19</v>
      </c>
      <c r="L1551" t="n">
        <v>5.5</v>
      </c>
      <c r="M1551" t="n">
        <v>10</v>
      </c>
      <c r="N1551" t="n">
        <v>66.40000000000001</v>
      </c>
      <c r="O1551" t="n">
        <v>32436.11</v>
      </c>
      <c r="P1551" t="n">
        <v>84.45999999999999</v>
      </c>
      <c r="Q1551" t="n">
        <v>202.81</v>
      </c>
      <c r="R1551" t="n">
        <v>24.35</v>
      </c>
      <c r="S1551" t="n">
        <v>13.89</v>
      </c>
      <c r="T1551" t="n">
        <v>3515.13</v>
      </c>
      <c r="U1551" t="n">
        <v>0.57</v>
      </c>
      <c r="V1551" t="n">
        <v>0.74</v>
      </c>
      <c r="W1551" t="n">
        <v>0.66</v>
      </c>
      <c r="X1551" t="n">
        <v>0.22</v>
      </c>
      <c r="Y1551" t="n">
        <v>1</v>
      </c>
      <c r="Z1551" t="n">
        <v>10</v>
      </c>
    </row>
    <row r="1552">
      <c r="A1552" t="n">
        <v>19</v>
      </c>
      <c r="B1552" t="n">
        <v>130</v>
      </c>
      <c r="C1552" t="inlineStr">
        <is>
          <t xml:space="preserve">CONCLUIDO	</t>
        </is>
      </c>
      <c r="D1552" t="n">
        <v>11.5603</v>
      </c>
      <c r="E1552" t="n">
        <v>8.65</v>
      </c>
      <c r="F1552" t="n">
        <v>5.26</v>
      </c>
      <c r="G1552" t="n">
        <v>26.29</v>
      </c>
      <c r="H1552" t="n">
        <v>0.39</v>
      </c>
      <c r="I1552" t="n">
        <v>12</v>
      </c>
      <c r="J1552" t="n">
        <v>261.56</v>
      </c>
      <c r="K1552" t="n">
        <v>59.19</v>
      </c>
      <c r="L1552" t="n">
        <v>5.75</v>
      </c>
      <c r="M1552" t="n">
        <v>10</v>
      </c>
      <c r="N1552" t="n">
        <v>66.62</v>
      </c>
      <c r="O1552" t="n">
        <v>32493.38</v>
      </c>
      <c r="P1552" t="n">
        <v>84.56</v>
      </c>
      <c r="Q1552" t="n">
        <v>202.82</v>
      </c>
      <c r="R1552" t="n">
        <v>24.45</v>
      </c>
      <c r="S1552" t="n">
        <v>13.89</v>
      </c>
      <c r="T1552" t="n">
        <v>3563.59</v>
      </c>
      <c r="U1552" t="n">
        <v>0.57</v>
      </c>
      <c r="V1552" t="n">
        <v>0.74</v>
      </c>
      <c r="W1552" t="n">
        <v>0.66</v>
      </c>
      <c r="X1552" t="n">
        <v>0.22</v>
      </c>
      <c r="Y1552" t="n">
        <v>1</v>
      </c>
      <c r="Z1552" t="n">
        <v>10</v>
      </c>
    </row>
    <row r="1553">
      <c r="A1553" t="n">
        <v>20</v>
      </c>
      <c r="B1553" t="n">
        <v>130</v>
      </c>
      <c r="C1553" t="inlineStr">
        <is>
          <t xml:space="preserve">CONCLUIDO	</t>
        </is>
      </c>
      <c r="D1553" t="n">
        <v>11.5414</v>
      </c>
      <c r="E1553" t="n">
        <v>8.66</v>
      </c>
      <c r="F1553" t="n">
        <v>5.27</v>
      </c>
      <c r="G1553" t="n">
        <v>26.36</v>
      </c>
      <c r="H1553" t="n">
        <v>0.41</v>
      </c>
      <c r="I1553" t="n">
        <v>12</v>
      </c>
      <c r="J1553" t="n">
        <v>262.03</v>
      </c>
      <c r="K1553" t="n">
        <v>59.19</v>
      </c>
      <c r="L1553" t="n">
        <v>6</v>
      </c>
      <c r="M1553" t="n">
        <v>10</v>
      </c>
      <c r="N1553" t="n">
        <v>66.83</v>
      </c>
      <c r="O1553" t="n">
        <v>32550.72</v>
      </c>
      <c r="P1553" t="n">
        <v>84.58</v>
      </c>
      <c r="Q1553" t="n">
        <v>202.81</v>
      </c>
      <c r="R1553" t="n">
        <v>24.93</v>
      </c>
      <c r="S1553" t="n">
        <v>13.89</v>
      </c>
      <c r="T1553" t="n">
        <v>3805.48</v>
      </c>
      <c r="U1553" t="n">
        <v>0.5600000000000001</v>
      </c>
      <c r="V1553" t="n">
        <v>0.73</v>
      </c>
      <c r="W1553" t="n">
        <v>0.66</v>
      </c>
      <c r="X1553" t="n">
        <v>0.23</v>
      </c>
      <c r="Y1553" t="n">
        <v>1</v>
      </c>
      <c r="Z1553" t="n">
        <v>10</v>
      </c>
    </row>
    <row r="1554">
      <c r="A1554" t="n">
        <v>21</v>
      </c>
      <c r="B1554" t="n">
        <v>130</v>
      </c>
      <c r="C1554" t="inlineStr">
        <is>
          <t xml:space="preserve">CONCLUIDO	</t>
        </is>
      </c>
      <c r="D1554" t="n">
        <v>11.6539</v>
      </c>
      <c r="E1554" t="n">
        <v>8.58</v>
      </c>
      <c r="F1554" t="n">
        <v>5.24</v>
      </c>
      <c r="G1554" t="n">
        <v>28.57</v>
      </c>
      <c r="H1554" t="n">
        <v>0.42</v>
      </c>
      <c r="I1554" t="n">
        <v>11</v>
      </c>
      <c r="J1554" t="n">
        <v>262.49</v>
      </c>
      <c r="K1554" t="n">
        <v>59.19</v>
      </c>
      <c r="L1554" t="n">
        <v>6.25</v>
      </c>
      <c r="M1554" t="n">
        <v>9</v>
      </c>
      <c r="N1554" t="n">
        <v>67.05</v>
      </c>
      <c r="O1554" t="n">
        <v>32608.15</v>
      </c>
      <c r="P1554" t="n">
        <v>83.91</v>
      </c>
      <c r="Q1554" t="n">
        <v>202.83</v>
      </c>
      <c r="R1554" t="n">
        <v>23.82</v>
      </c>
      <c r="S1554" t="n">
        <v>13.89</v>
      </c>
      <c r="T1554" t="n">
        <v>3253.19</v>
      </c>
      <c r="U1554" t="n">
        <v>0.58</v>
      </c>
      <c r="V1554" t="n">
        <v>0.74</v>
      </c>
      <c r="W1554" t="n">
        <v>0.66</v>
      </c>
      <c r="X1554" t="n">
        <v>0.2</v>
      </c>
      <c r="Y1554" t="n">
        <v>1</v>
      </c>
      <c r="Z1554" t="n">
        <v>10</v>
      </c>
    </row>
    <row r="1555">
      <c r="A1555" t="n">
        <v>22</v>
      </c>
      <c r="B1555" t="n">
        <v>130</v>
      </c>
      <c r="C1555" t="inlineStr">
        <is>
          <t xml:space="preserve">CONCLUIDO	</t>
        </is>
      </c>
      <c r="D1555" t="n">
        <v>11.6599</v>
      </c>
      <c r="E1555" t="n">
        <v>8.58</v>
      </c>
      <c r="F1555" t="n">
        <v>5.23</v>
      </c>
      <c r="G1555" t="n">
        <v>28.55</v>
      </c>
      <c r="H1555" t="n">
        <v>0.44</v>
      </c>
      <c r="I1555" t="n">
        <v>11</v>
      </c>
      <c r="J1555" t="n">
        <v>262.96</v>
      </c>
      <c r="K1555" t="n">
        <v>59.19</v>
      </c>
      <c r="L1555" t="n">
        <v>6.5</v>
      </c>
      <c r="M1555" t="n">
        <v>9</v>
      </c>
      <c r="N1555" t="n">
        <v>67.26000000000001</v>
      </c>
      <c r="O1555" t="n">
        <v>32665.66</v>
      </c>
      <c r="P1555" t="n">
        <v>83.77</v>
      </c>
      <c r="Q1555" t="n">
        <v>202.81</v>
      </c>
      <c r="R1555" t="n">
        <v>23.85</v>
      </c>
      <c r="S1555" t="n">
        <v>13.89</v>
      </c>
      <c r="T1555" t="n">
        <v>3267.71</v>
      </c>
      <c r="U1555" t="n">
        <v>0.58</v>
      </c>
      <c r="V1555" t="n">
        <v>0.74</v>
      </c>
      <c r="W1555" t="n">
        <v>0.65</v>
      </c>
      <c r="X1555" t="n">
        <v>0.2</v>
      </c>
      <c r="Y1555" t="n">
        <v>1</v>
      </c>
      <c r="Z1555" t="n">
        <v>10</v>
      </c>
    </row>
    <row r="1556">
      <c r="A1556" t="n">
        <v>23</v>
      </c>
      <c r="B1556" t="n">
        <v>130</v>
      </c>
      <c r="C1556" t="inlineStr">
        <is>
          <t xml:space="preserve">CONCLUIDO	</t>
        </is>
      </c>
      <c r="D1556" t="n">
        <v>11.7509</v>
      </c>
      <c r="E1556" t="n">
        <v>8.51</v>
      </c>
      <c r="F1556" t="n">
        <v>5.22</v>
      </c>
      <c r="G1556" t="n">
        <v>31.3</v>
      </c>
      <c r="H1556" t="n">
        <v>0.46</v>
      </c>
      <c r="I1556" t="n">
        <v>10</v>
      </c>
      <c r="J1556" t="n">
        <v>263.42</v>
      </c>
      <c r="K1556" t="n">
        <v>59.19</v>
      </c>
      <c r="L1556" t="n">
        <v>6.75</v>
      </c>
      <c r="M1556" t="n">
        <v>8</v>
      </c>
      <c r="N1556" t="n">
        <v>67.48</v>
      </c>
      <c r="O1556" t="n">
        <v>32723.25</v>
      </c>
      <c r="P1556" t="n">
        <v>83.18000000000001</v>
      </c>
      <c r="Q1556" t="n">
        <v>202.81</v>
      </c>
      <c r="R1556" t="n">
        <v>23.22</v>
      </c>
      <c r="S1556" t="n">
        <v>13.89</v>
      </c>
      <c r="T1556" t="n">
        <v>2961.1</v>
      </c>
      <c r="U1556" t="n">
        <v>0.6</v>
      </c>
      <c r="V1556" t="n">
        <v>0.74</v>
      </c>
      <c r="W1556" t="n">
        <v>0.65</v>
      </c>
      <c r="X1556" t="n">
        <v>0.18</v>
      </c>
      <c r="Y1556" t="n">
        <v>1</v>
      </c>
      <c r="Z1556" t="n">
        <v>10</v>
      </c>
    </row>
    <row r="1557">
      <c r="A1557" t="n">
        <v>24</v>
      </c>
      <c r="B1557" t="n">
        <v>130</v>
      </c>
      <c r="C1557" t="inlineStr">
        <is>
          <t xml:space="preserve">CONCLUIDO	</t>
        </is>
      </c>
      <c r="D1557" t="n">
        <v>11.7528</v>
      </c>
      <c r="E1557" t="n">
        <v>8.51</v>
      </c>
      <c r="F1557" t="n">
        <v>5.21</v>
      </c>
      <c r="G1557" t="n">
        <v>31.29</v>
      </c>
      <c r="H1557" t="n">
        <v>0.47</v>
      </c>
      <c r="I1557" t="n">
        <v>10</v>
      </c>
      <c r="J1557" t="n">
        <v>263.89</v>
      </c>
      <c r="K1557" t="n">
        <v>59.19</v>
      </c>
      <c r="L1557" t="n">
        <v>7</v>
      </c>
      <c r="M1557" t="n">
        <v>8</v>
      </c>
      <c r="N1557" t="n">
        <v>67.7</v>
      </c>
      <c r="O1557" t="n">
        <v>32780.92</v>
      </c>
      <c r="P1557" t="n">
        <v>83.26000000000001</v>
      </c>
      <c r="Q1557" t="n">
        <v>202.86</v>
      </c>
      <c r="R1557" t="n">
        <v>23.11</v>
      </c>
      <c r="S1557" t="n">
        <v>13.89</v>
      </c>
      <c r="T1557" t="n">
        <v>2902.64</v>
      </c>
      <c r="U1557" t="n">
        <v>0.6</v>
      </c>
      <c r="V1557" t="n">
        <v>0.74</v>
      </c>
      <c r="W1557" t="n">
        <v>0.65</v>
      </c>
      <c r="X1557" t="n">
        <v>0.18</v>
      </c>
      <c r="Y1557" t="n">
        <v>1</v>
      </c>
      <c r="Z1557" t="n">
        <v>10</v>
      </c>
    </row>
    <row r="1558">
      <c r="A1558" t="n">
        <v>25</v>
      </c>
      <c r="B1558" t="n">
        <v>130</v>
      </c>
      <c r="C1558" t="inlineStr">
        <is>
          <t xml:space="preserve">CONCLUIDO	</t>
        </is>
      </c>
      <c r="D1558" t="n">
        <v>11.7536</v>
      </c>
      <c r="E1558" t="n">
        <v>8.51</v>
      </c>
      <c r="F1558" t="n">
        <v>5.21</v>
      </c>
      <c r="G1558" t="n">
        <v>31.29</v>
      </c>
      <c r="H1558" t="n">
        <v>0.49</v>
      </c>
      <c r="I1558" t="n">
        <v>10</v>
      </c>
      <c r="J1558" t="n">
        <v>264.36</v>
      </c>
      <c r="K1558" t="n">
        <v>59.19</v>
      </c>
      <c r="L1558" t="n">
        <v>7.25</v>
      </c>
      <c r="M1558" t="n">
        <v>8</v>
      </c>
      <c r="N1558" t="n">
        <v>67.92</v>
      </c>
      <c r="O1558" t="n">
        <v>32838.68</v>
      </c>
      <c r="P1558" t="n">
        <v>83.18000000000001</v>
      </c>
      <c r="Q1558" t="n">
        <v>202.84</v>
      </c>
      <c r="R1558" t="n">
        <v>22.99</v>
      </c>
      <c r="S1558" t="n">
        <v>13.89</v>
      </c>
      <c r="T1558" t="n">
        <v>2843.22</v>
      </c>
      <c r="U1558" t="n">
        <v>0.6</v>
      </c>
      <c r="V1558" t="n">
        <v>0.74</v>
      </c>
      <c r="W1558" t="n">
        <v>0.66</v>
      </c>
      <c r="X1558" t="n">
        <v>0.18</v>
      </c>
      <c r="Y1558" t="n">
        <v>1</v>
      </c>
      <c r="Z1558" t="n">
        <v>10</v>
      </c>
    </row>
    <row r="1559">
      <c r="A1559" t="n">
        <v>26</v>
      </c>
      <c r="B1559" t="n">
        <v>130</v>
      </c>
      <c r="C1559" t="inlineStr">
        <is>
          <t xml:space="preserve">CONCLUIDO	</t>
        </is>
      </c>
      <c r="D1559" t="n">
        <v>11.846</v>
      </c>
      <c r="E1559" t="n">
        <v>8.44</v>
      </c>
      <c r="F1559" t="n">
        <v>5.2</v>
      </c>
      <c r="G1559" t="n">
        <v>34.64</v>
      </c>
      <c r="H1559" t="n">
        <v>0.5</v>
      </c>
      <c r="I1559" t="n">
        <v>9</v>
      </c>
      <c r="J1559" t="n">
        <v>264.83</v>
      </c>
      <c r="K1559" t="n">
        <v>59.19</v>
      </c>
      <c r="L1559" t="n">
        <v>7.5</v>
      </c>
      <c r="M1559" t="n">
        <v>7</v>
      </c>
      <c r="N1559" t="n">
        <v>68.14</v>
      </c>
      <c r="O1559" t="n">
        <v>32896.51</v>
      </c>
      <c r="P1559" t="n">
        <v>82.56999999999999</v>
      </c>
      <c r="Q1559" t="n">
        <v>202.81</v>
      </c>
      <c r="R1559" t="n">
        <v>22.55</v>
      </c>
      <c r="S1559" t="n">
        <v>13.89</v>
      </c>
      <c r="T1559" t="n">
        <v>2632.23</v>
      </c>
      <c r="U1559" t="n">
        <v>0.62</v>
      </c>
      <c r="V1559" t="n">
        <v>0.74</v>
      </c>
      <c r="W1559" t="n">
        <v>0.65</v>
      </c>
      <c r="X1559" t="n">
        <v>0.16</v>
      </c>
      <c r="Y1559" t="n">
        <v>1</v>
      </c>
      <c r="Z1559" t="n">
        <v>10</v>
      </c>
    </row>
    <row r="1560">
      <c r="A1560" t="n">
        <v>27</v>
      </c>
      <c r="B1560" t="n">
        <v>130</v>
      </c>
      <c r="C1560" t="inlineStr">
        <is>
          <t xml:space="preserve">CONCLUIDO	</t>
        </is>
      </c>
      <c r="D1560" t="n">
        <v>11.8554</v>
      </c>
      <c r="E1560" t="n">
        <v>8.44</v>
      </c>
      <c r="F1560" t="n">
        <v>5.19</v>
      </c>
      <c r="G1560" t="n">
        <v>34.6</v>
      </c>
      <c r="H1560" t="n">
        <v>0.52</v>
      </c>
      <c r="I1560" t="n">
        <v>9</v>
      </c>
      <c r="J1560" t="n">
        <v>265.3</v>
      </c>
      <c r="K1560" t="n">
        <v>59.19</v>
      </c>
      <c r="L1560" t="n">
        <v>7.75</v>
      </c>
      <c r="M1560" t="n">
        <v>7</v>
      </c>
      <c r="N1560" t="n">
        <v>68.36</v>
      </c>
      <c r="O1560" t="n">
        <v>32954.43</v>
      </c>
      <c r="P1560" t="n">
        <v>82.44</v>
      </c>
      <c r="Q1560" t="n">
        <v>202.81</v>
      </c>
      <c r="R1560" t="n">
        <v>22.46</v>
      </c>
      <c r="S1560" t="n">
        <v>13.89</v>
      </c>
      <c r="T1560" t="n">
        <v>2584.72</v>
      </c>
      <c r="U1560" t="n">
        <v>0.62</v>
      </c>
      <c r="V1560" t="n">
        <v>0.75</v>
      </c>
      <c r="W1560" t="n">
        <v>0.65</v>
      </c>
      <c r="X1560" t="n">
        <v>0.15</v>
      </c>
      <c r="Y1560" t="n">
        <v>1</v>
      </c>
      <c r="Z1560" t="n">
        <v>10</v>
      </c>
    </row>
    <row r="1561">
      <c r="A1561" t="n">
        <v>28</v>
      </c>
      <c r="B1561" t="n">
        <v>130</v>
      </c>
      <c r="C1561" t="inlineStr">
        <is>
          <t xml:space="preserve">CONCLUIDO	</t>
        </is>
      </c>
      <c r="D1561" t="n">
        <v>11.8519</v>
      </c>
      <c r="E1561" t="n">
        <v>8.44</v>
      </c>
      <c r="F1561" t="n">
        <v>5.19</v>
      </c>
      <c r="G1561" t="n">
        <v>34.62</v>
      </c>
      <c r="H1561" t="n">
        <v>0.54</v>
      </c>
      <c r="I1561" t="n">
        <v>9</v>
      </c>
      <c r="J1561" t="n">
        <v>265.77</v>
      </c>
      <c r="K1561" t="n">
        <v>59.19</v>
      </c>
      <c r="L1561" t="n">
        <v>8</v>
      </c>
      <c r="M1561" t="n">
        <v>7</v>
      </c>
      <c r="N1561" t="n">
        <v>68.58</v>
      </c>
      <c r="O1561" t="n">
        <v>33012.44</v>
      </c>
      <c r="P1561" t="n">
        <v>82.31</v>
      </c>
      <c r="Q1561" t="n">
        <v>202.81</v>
      </c>
      <c r="R1561" t="n">
        <v>22.51</v>
      </c>
      <c r="S1561" t="n">
        <v>13.89</v>
      </c>
      <c r="T1561" t="n">
        <v>2612.06</v>
      </c>
      <c r="U1561" t="n">
        <v>0.62</v>
      </c>
      <c r="V1561" t="n">
        <v>0.74</v>
      </c>
      <c r="W1561" t="n">
        <v>0.65</v>
      </c>
      <c r="X1561" t="n">
        <v>0.15</v>
      </c>
      <c r="Y1561" t="n">
        <v>1</v>
      </c>
      <c r="Z1561" t="n">
        <v>10</v>
      </c>
    </row>
    <row r="1562">
      <c r="A1562" t="n">
        <v>29</v>
      </c>
      <c r="B1562" t="n">
        <v>130</v>
      </c>
      <c r="C1562" t="inlineStr">
        <is>
          <t xml:space="preserve">CONCLUIDO	</t>
        </is>
      </c>
      <c r="D1562" t="n">
        <v>11.8339</v>
      </c>
      <c r="E1562" t="n">
        <v>8.449999999999999</v>
      </c>
      <c r="F1562" t="n">
        <v>5.21</v>
      </c>
      <c r="G1562" t="n">
        <v>34.7</v>
      </c>
      <c r="H1562" t="n">
        <v>0.55</v>
      </c>
      <c r="I1562" t="n">
        <v>9</v>
      </c>
      <c r="J1562" t="n">
        <v>266.24</v>
      </c>
      <c r="K1562" t="n">
        <v>59.19</v>
      </c>
      <c r="L1562" t="n">
        <v>8.25</v>
      </c>
      <c r="M1562" t="n">
        <v>7</v>
      </c>
      <c r="N1562" t="n">
        <v>68.8</v>
      </c>
      <c r="O1562" t="n">
        <v>33070.52</v>
      </c>
      <c r="P1562" t="n">
        <v>82.47</v>
      </c>
      <c r="Q1562" t="n">
        <v>202.81</v>
      </c>
      <c r="R1562" t="n">
        <v>22.85</v>
      </c>
      <c r="S1562" t="n">
        <v>13.89</v>
      </c>
      <c r="T1562" t="n">
        <v>2777.7</v>
      </c>
      <c r="U1562" t="n">
        <v>0.61</v>
      </c>
      <c r="V1562" t="n">
        <v>0.74</v>
      </c>
      <c r="W1562" t="n">
        <v>0.65</v>
      </c>
      <c r="X1562" t="n">
        <v>0.17</v>
      </c>
      <c r="Y1562" t="n">
        <v>1</v>
      </c>
      <c r="Z1562" t="n">
        <v>10</v>
      </c>
    </row>
    <row r="1563">
      <c r="A1563" t="n">
        <v>30</v>
      </c>
      <c r="B1563" t="n">
        <v>130</v>
      </c>
      <c r="C1563" t="inlineStr">
        <is>
          <t xml:space="preserve">CONCLUIDO	</t>
        </is>
      </c>
      <c r="D1563" t="n">
        <v>11.934</v>
      </c>
      <c r="E1563" t="n">
        <v>8.380000000000001</v>
      </c>
      <c r="F1563" t="n">
        <v>5.18</v>
      </c>
      <c r="G1563" t="n">
        <v>38.88</v>
      </c>
      <c r="H1563" t="n">
        <v>0.57</v>
      </c>
      <c r="I1563" t="n">
        <v>8</v>
      </c>
      <c r="J1563" t="n">
        <v>266.71</v>
      </c>
      <c r="K1563" t="n">
        <v>59.19</v>
      </c>
      <c r="L1563" t="n">
        <v>8.5</v>
      </c>
      <c r="M1563" t="n">
        <v>6</v>
      </c>
      <c r="N1563" t="n">
        <v>69.02</v>
      </c>
      <c r="O1563" t="n">
        <v>33128.7</v>
      </c>
      <c r="P1563" t="n">
        <v>82.01000000000001</v>
      </c>
      <c r="Q1563" t="n">
        <v>202.82</v>
      </c>
      <c r="R1563" t="n">
        <v>22.21</v>
      </c>
      <c r="S1563" t="n">
        <v>13.89</v>
      </c>
      <c r="T1563" t="n">
        <v>2465.62</v>
      </c>
      <c r="U1563" t="n">
        <v>0.63</v>
      </c>
      <c r="V1563" t="n">
        <v>0.75</v>
      </c>
      <c r="W1563" t="n">
        <v>0.65</v>
      </c>
      <c r="X1563" t="n">
        <v>0.14</v>
      </c>
      <c r="Y1563" t="n">
        <v>1</v>
      </c>
      <c r="Z1563" t="n">
        <v>10</v>
      </c>
    </row>
    <row r="1564">
      <c r="A1564" t="n">
        <v>31</v>
      </c>
      <c r="B1564" t="n">
        <v>130</v>
      </c>
      <c r="C1564" t="inlineStr">
        <is>
          <t xml:space="preserve">CONCLUIDO	</t>
        </is>
      </c>
      <c r="D1564" t="n">
        <v>11.9296</v>
      </c>
      <c r="E1564" t="n">
        <v>8.380000000000001</v>
      </c>
      <c r="F1564" t="n">
        <v>5.19</v>
      </c>
      <c r="G1564" t="n">
        <v>38.9</v>
      </c>
      <c r="H1564" t="n">
        <v>0.58</v>
      </c>
      <c r="I1564" t="n">
        <v>8</v>
      </c>
      <c r="J1564" t="n">
        <v>267.18</v>
      </c>
      <c r="K1564" t="n">
        <v>59.19</v>
      </c>
      <c r="L1564" t="n">
        <v>8.75</v>
      </c>
      <c r="M1564" t="n">
        <v>6</v>
      </c>
      <c r="N1564" t="n">
        <v>69.23999999999999</v>
      </c>
      <c r="O1564" t="n">
        <v>33186.95</v>
      </c>
      <c r="P1564" t="n">
        <v>82.09999999999999</v>
      </c>
      <c r="Q1564" t="n">
        <v>202.81</v>
      </c>
      <c r="R1564" t="n">
        <v>22.2</v>
      </c>
      <c r="S1564" t="n">
        <v>13.89</v>
      </c>
      <c r="T1564" t="n">
        <v>2461.45</v>
      </c>
      <c r="U1564" t="n">
        <v>0.63</v>
      </c>
      <c r="V1564" t="n">
        <v>0.75</v>
      </c>
      <c r="W1564" t="n">
        <v>0.65</v>
      </c>
      <c r="X1564" t="n">
        <v>0.15</v>
      </c>
      <c r="Y1564" t="n">
        <v>1</v>
      </c>
      <c r="Z1564" t="n">
        <v>10</v>
      </c>
    </row>
    <row r="1565">
      <c r="A1565" t="n">
        <v>32</v>
      </c>
      <c r="B1565" t="n">
        <v>130</v>
      </c>
      <c r="C1565" t="inlineStr">
        <is>
          <t xml:space="preserve">CONCLUIDO	</t>
        </is>
      </c>
      <c r="D1565" t="n">
        <v>11.9466</v>
      </c>
      <c r="E1565" t="n">
        <v>8.369999999999999</v>
      </c>
      <c r="F1565" t="n">
        <v>5.17</v>
      </c>
      <c r="G1565" t="n">
        <v>38.81</v>
      </c>
      <c r="H1565" t="n">
        <v>0.6</v>
      </c>
      <c r="I1565" t="n">
        <v>8</v>
      </c>
      <c r="J1565" t="n">
        <v>267.66</v>
      </c>
      <c r="K1565" t="n">
        <v>59.19</v>
      </c>
      <c r="L1565" t="n">
        <v>9</v>
      </c>
      <c r="M1565" t="n">
        <v>6</v>
      </c>
      <c r="N1565" t="n">
        <v>69.45999999999999</v>
      </c>
      <c r="O1565" t="n">
        <v>33245.29</v>
      </c>
      <c r="P1565" t="n">
        <v>81.66</v>
      </c>
      <c r="Q1565" t="n">
        <v>202.81</v>
      </c>
      <c r="R1565" t="n">
        <v>21.89</v>
      </c>
      <c r="S1565" t="n">
        <v>13.89</v>
      </c>
      <c r="T1565" t="n">
        <v>2303.5</v>
      </c>
      <c r="U1565" t="n">
        <v>0.63</v>
      </c>
      <c r="V1565" t="n">
        <v>0.75</v>
      </c>
      <c r="W1565" t="n">
        <v>0.65</v>
      </c>
      <c r="X1565" t="n">
        <v>0.14</v>
      </c>
      <c r="Y1565" t="n">
        <v>1</v>
      </c>
      <c r="Z1565" t="n">
        <v>10</v>
      </c>
    </row>
    <row r="1566">
      <c r="A1566" t="n">
        <v>33</v>
      </c>
      <c r="B1566" t="n">
        <v>130</v>
      </c>
      <c r="C1566" t="inlineStr">
        <is>
          <t xml:space="preserve">CONCLUIDO	</t>
        </is>
      </c>
      <c r="D1566" t="n">
        <v>11.9403</v>
      </c>
      <c r="E1566" t="n">
        <v>8.380000000000001</v>
      </c>
      <c r="F1566" t="n">
        <v>5.18</v>
      </c>
      <c r="G1566" t="n">
        <v>38.84</v>
      </c>
      <c r="H1566" t="n">
        <v>0.61</v>
      </c>
      <c r="I1566" t="n">
        <v>8</v>
      </c>
      <c r="J1566" t="n">
        <v>268.13</v>
      </c>
      <c r="K1566" t="n">
        <v>59.19</v>
      </c>
      <c r="L1566" t="n">
        <v>9.25</v>
      </c>
      <c r="M1566" t="n">
        <v>6</v>
      </c>
      <c r="N1566" t="n">
        <v>69.69</v>
      </c>
      <c r="O1566" t="n">
        <v>33303.72</v>
      </c>
      <c r="P1566" t="n">
        <v>81.55</v>
      </c>
      <c r="Q1566" t="n">
        <v>202.81</v>
      </c>
      <c r="R1566" t="n">
        <v>21.94</v>
      </c>
      <c r="S1566" t="n">
        <v>13.89</v>
      </c>
      <c r="T1566" t="n">
        <v>2331.63</v>
      </c>
      <c r="U1566" t="n">
        <v>0.63</v>
      </c>
      <c r="V1566" t="n">
        <v>0.75</v>
      </c>
      <c r="W1566" t="n">
        <v>0.65</v>
      </c>
      <c r="X1566" t="n">
        <v>0.14</v>
      </c>
      <c r="Y1566" t="n">
        <v>1</v>
      </c>
      <c r="Z1566" t="n">
        <v>10</v>
      </c>
    </row>
    <row r="1567">
      <c r="A1567" t="n">
        <v>34</v>
      </c>
      <c r="B1567" t="n">
        <v>130</v>
      </c>
      <c r="C1567" t="inlineStr">
        <is>
          <t xml:space="preserve">CONCLUIDO	</t>
        </is>
      </c>
      <c r="D1567" t="n">
        <v>11.9498</v>
      </c>
      <c r="E1567" t="n">
        <v>8.369999999999999</v>
      </c>
      <c r="F1567" t="n">
        <v>5.17</v>
      </c>
      <c r="G1567" t="n">
        <v>38.79</v>
      </c>
      <c r="H1567" t="n">
        <v>0.63</v>
      </c>
      <c r="I1567" t="n">
        <v>8</v>
      </c>
      <c r="J1567" t="n">
        <v>268.61</v>
      </c>
      <c r="K1567" t="n">
        <v>59.19</v>
      </c>
      <c r="L1567" t="n">
        <v>9.5</v>
      </c>
      <c r="M1567" t="n">
        <v>6</v>
      </c>
      <c r="N1567" t="n">
        <v>69.91</v>
      </c>
      <c r="O1567" t="n">
        <v>33362.23</v>
      </c>
      <c r="P1567" t="n">
        <v>81.31999999999999</v>
      </c>
      <c r="Q1567" t="n">
        <v>202.81</v>
      </c>
      <c r="R1567" t="n">
        <v>21.77</v>
      </c>
      <c r="S1567" t="n">
        <v>13.89</v>
      </c>
      <c r="T1567" t="n">
        <v>2246.04</v>
      </c>
      <c r="U1567" t="n">
        <v>0.64</v>
      </c>
      <c r="V1567" t="n">
        <v>0.75</v>
      </c>
      <c r="W1567" t="n">
        <v>0.65</v>
      </c>
      <c r="X1567" t="n">
        <v>0.13</v>
      </c>
      <c r="Y1567" t="n">
        <v>1</v>
      </c>
      <c r="Z1567" t="n">
        <v>10</v>
      </c>
    </row>
    <row r="1568">
      <c r="A1568" t="n">
        <v>35</v>
      </c>
      <c r="B1568" t="n">
        <v>130</v>
      </c>
      <c r="C1568" t="inlineStr">
        <is>
          <t xml:space="preserve">CONCLUIDO	</t>
        </is>
      </c>
      <c r="D1568" t="n">
        <v>12.0365</v>
      </c>
      <c r="E1568" t="n">
        <v>8.31</v>
      </c>
      <c r="F1568" t="n">
        <v>5.16</v>
      </c>
      <c r="G1568" t="n">
        <v>44.24</v>
      </c>
      <c r="H1568" t="n">
        <v>0.64</v>
      </c>
      <c r="I1568" t="n">
        <v>7</v>
      </c>
      <c r="J1568" t="n">
        <v>269.08</v>
      </c>
      <c r="K1568" t="n">
        <v>59.19</v>
      </c>
      <c r="L1568" t="n">
        <v>9.75</v>
      </c>
      <c r="M1568" t="n">
        <v>5</v>
      </c>
      <c r="N1568" t="n">
        <v>70.14</v>
      </c>
      <c r="O1568" t="n">
        <v>33420.83</v>
      </c>
      <c r="P1568" t="n">
        <v>81.04000000000001</v>
      </c>
      <c r="Q1568" t="n">
        <v>202.81</v>
      </c>
      <c r="R1568" t="n">
        <v>21.42</v>
      </c>
      <c r="S1568" t="n">
        <v>13.89</v>
      </c>
      <c r="T1568" t="n">
        <v>2074.29</v>
      </c>
      <c r="U1568" t="n">
        <v>0.65</v>
      </c>
      <c r="V1568" t="n">
        <v>0.75</v>
      </c>
      <c r="W1568" t="n">
        <v>0.65</v>
      </c>
      <c r="X1568" t="n">
        <v>0.12</v>
      </c>
      <c r="Y1568" t="n">
        <v>1</v>
      </c>
      <c r="Z1568" t="n">
        <v>10</v>
      </c>
    </row>
    <row r="1569">
      <c r="A1569" t="n">
        <v>36</v>
      </c>
      <c r="B1569" t="n">
        <v>130</v>
      </c>
      <c r="C1569" t="inlineStr">
        <is>
          <t xml:space="preserve">CONCLUIDO	</t>
        </is>
      </c>
      <c r="D1569" t="n">
        <v>12.0305</v>
      </c>
      <c r="E1569" t="n">
        <v>8.31</v>
      </c>
      <c r="F1569" t="n">
        <v>5.17</v>
      </c>
      <c r="G1569" t="n">
        <v>44.27</v>
      </c>
      <c r="H1569" t="n">
        <v>0.66</v>
      </c>
      <c r="I1569" t="n">
        <v>7</v>
      </c>
      <c r="J1569" t="n">
        <v>269.56</v>
      </c>
      <c r="K1569" t="n">
        <v>59.19</v>
      </c>
      <c r="L1569" t="n">
        <v>10</v>
      </c>
      <c r="M1569" t="n">
        <v>5</v>
      </c>
      <c r="N1569" t="n">
        <v>70.36</v>
      </c>
      <c r="O1569" t="n">
        <v>33479.51</v>
      </c>
      <c r="P1569" t="n">
        <v>81.11</v>
      </c>
      <c r="Q1569" t="n">
        <v>202.82</v>
      </c>
      <c r="R1569" t="n">
        <v>21.53</v>
      </c>
      <c r="S1569" t="n">
        <v>13.89</v>
      </c>
      <c r="T1569" t="n">
        <v>2127.84</v>
      </c>
      <c r="U1569" t="n">
        <v>0.65</v>
      </c>
      <c r="V1569" t="n">
        <v>0.75</v>
      </c>
      <c r="W1569" t="n">
        <v>0.65</v>
      </c>
      <c r="X1569" t="n">
        <v>0.13</v>
      </c>
      <c r="Y1569" t="n">
        <v>1</v>
      </c>
      <c r="Z1569" t="n">
        <v>10</v>
      </c>
    </row>
    <row r="1570">
      <c r="A1570" t="n">
        <v>37</v>
      </c>
      <c r="B1570" t="n">
        <v>130</v>
      </c>
      <c r="C1570" t="inlineStr">
        <is>
          <t xml:space="preserve">CONCLUIDO	</t>
        </is>
      </c>
      <c r="D1570" t="n">
        <v>12.0474</v>
      </c>
      <c r="E1570" t="n">
        <v>8.300000000000001</v>
      </c>
      <c r="F1570" t="n">
        <v>5.15</v>
      </c>
      <c r="G1570" t="n">
        <v>44.17</v>
      </c>
      <c r="H1570" t="n">
        <v>0.68</v>
      </c>
      <c r="I1570" t="n">
        <v>7</v>
      </c>
      <c r="J1570" t="n">
        <v>270.03</v>
      </c>
      <c r="K1570" t="n">
        <v>59.19</v>
      </c>
      <c r="L1570" t="n">
        <v>10.25</v>
      </c>
      <c r="M1570" t="n">
        <v>5</v>
      </c>
      <c r="N1570" t="n">
        <v>70.59</v>
      </c>
      <c r="O1570" t="n">
        <v>33538.28</v>
      </c>
      <c r="P1570" t="n">
        <v>81.02</v>
      </c>
      <c r="Q1570" t="n">
        <v>202.81</v>
      </c>
      <c r="R1570" t="n">
        <v>21.18</v>
      </c>
      <c r="S1570" t="n">
        <v>13.89</v>
      </c>
      <c r="T1570" t="n">
        <v>1955.97</v>
      </c>
      <c r="U1570" t="n">
        <v>0.66</v>
      </c>
      <c r="V1570" t="n">
        <v>0.75</v>
      </c>
      <c r="W1570" t="n">
        <v>0.65</v>
      </c>
      <c r="X1570" t="n">
        <v>0.12</v>
      </c>
      <c r="Y1570" t="n">
        <v>1</v>
      </c>
      <c r="Z1570" t="n">
        <v>10</v>
      </c>
    </row>
    <row r="1571">
      <c r="A1571" t="n">
        <v>38</v>
      </c>
      <c r="B1571" t="n">
        <v>130</v>
      </c>
      <c r="C1571" t="inlineStr">
        <is>
          <t xml:space="preserve">CONCLUIDO	</t>
        </is>
      </c>
      <c r="D1571" t="n">
        <v>12.0446</v>
      </c>
      <c r="E1571" t="n">
        <v>8.300000000000001</v>
      </c>
      <c r="F1571" t="n">
        <v>5.16</v>
      </c>
      <c r="G1571" t="n">
        <v>44.19</v>
      </c>
      <c r="H1571" t="n">
        <v>0.6899999999999999</v>
      </c>
      <c r="I1571" t="n">
        <v>7</v>
      </c>
      <c r="J1571" t="n">
        <v>270.51</v>
      </c>
      <c r="K1571" t="n">
        <v>59.19</v>
      </c>
      <c r="L1571" t="n">
        <v>10.5</v>
      </c>
      <c r="M1571" t="n">
        <v>5</v>
      </c>
      <c r="N1571" t="n">
        <v>70.81999999999999</v>
      </c>
      <c r="O1571" t="n">
        <v>33597.14</v>
      </c>
      <c r="P1571" t="n">
        <v>81.09</v>
      </c>
      <c r="Q1571" t="n">
        <v>202.81</v>
      </c>
      <c r="R1571" t="n">
        <v>21.29</v>
      </c>
      <c r="S1571" t="n">
        <v>13.89</v>
      </c>
      <c r="T1571" t="n">
        <v>2007.99</v>
      </c>
      <c r="U1571" t="n">
        <v>0.65</v>
      </c>
      <c r="V1571" t="n">
        <v>0.75</v>
      </c>
      <c r="W1571" t="n">
        <v>0.65</v>
      </c>
      <c r="X1571" t="n">
        <v>0.12</v>
      </c>
      <c r="Y1571" t="n">
        <v>1</v>
      </c>
      <c r="Z1571" t="n">
        <v>10</v>
      </c>
    </row>
    <row r="1572">
      <c r="A1572" t="n">
        <v>39</v>
      </c>
      <c r="B1572" t="n">
        <v>130</v>
      </c>
      <c r="C1572" t="inlineStr">
        <is>
          <t xml:space="preserve">CONCLUIDO	</t>
        </is>
      </c>
      <c r="D1572" t="n">
        <v>12.0281</v>
      </c>
      <c r="E1572" t="n">
        <v>8.31</v>
      </c>
      <c r="F1572" t="n">
        <v>5.17</v>
      </c>
      <c r="G1572" t="n">
        <v>44.29</v>
      </c>
      <c r="H1572" t="n">
        <v>0.71</v>
      </c>
      <c r="I1572" t="n">
        <v>7</v>
      </c>
      <c r="J1572" t="n">
        <v>270.99</v>
      </c>
      <c r="K1572" t="n">
        <v>59.19</v>
      </c>
      <c r="L1572" t="n">
        <v>10.75</v>
      </c>
      <c r="M1572" t="n">
        <v>5</v>
      </c>
      <c r="N1572" t="n">
        <v>71.04000000000001</v>
      </c>
      <c r="O1572" t="n">
        <v>33656.08</v>
      </c>
      <c r="P1572" t="n">
        <v>81.16</v>
      </c>
      <c r="Q1572" t="n">
        <v>202.85</v>
      </c>
      <c r="R1572" t="n">
        <v>21.65</v>
      </c>
      <c r="S1572" t="n">
        <v>13.89</v>
      </c>
      <c r="T1572" t="n">
        <v>2192.14</v>
      </c>
      <c r="U1572" t="n">
        <v>0.64</v>
      </c>
      <c r="V1572" t="n">
        <v>0.75</v>
      </c>
      <c r="W1572" t="n">
        <v>0.65</v>
      </c>
      <c r="X1572" t="n">
        <v>0.13</v>
      </c>
      <c r="Y1572" t="n">
        <v>1</v>
      </c>
      <c r="Z1572" t="n">
        <v>10</v>
      </c>
    </row>
    <row r="1573">
      <c r="A1573" t="n">
        <v>40</v>
      </c>
      <c r="B1573" t="n">
        <v>130</v>
      </c>
      <c r="C1573" t="inlineStr">
        <is>
          <t xml:space="preserve">CONCLUIDO	</t>
        </is>
      </c>
      <c r="D1573" t="n">
        <v>12.0413</v>
      </c>
      <c r="E1573" t="n">
        <v>8.300000000000001</v>
      </c>
      <c r="F1573" t="n">
        <v>5.16</v>
      </c>
      <c r="G1573" t="n">
        <v>44.21</v>
      </c>
      <c r="H1573" t="n">
        <v>0.72</v>
      </c>
      <c r="I1573" t="n">
        <v>7</v>
      </c>
      <c r="J1573" t="n">
        <v>271.47</v>
      </c>
      <c r="K1573" t="n">
        <v>59.19</v>
      </c>
      <c r="L1573" t="n">
        <v>11</v>
      </c>
      <c r="M1573" t="n">
        <v>5</v>
      </c>
      <c r="N1573" t="n">
        <v>71.27</v>
      </c>
      <c r="O1573" t="n">
        <v>33715.11</v>
      </c>
      <c r="P1573" t="n">
        <v>80.78</v>
      </c>
      <c r="Q1573" t="n">
        <v>202.82</v>
      </c>
      <c r="R1573" t="n">
        <v>21.26</v>
      </c>
      <c r="S1573" t="n">
        <v>13.89</v>
      </c>
      <c r="T1573" t="n">
        <v>1997.13</v>
      </c>
      <c r="U1573" t="n">
        <v>0.65</v>
      </c>
      <c r="V1573" t="n">
        <v>0.75</v>
      </c>
      <c r="W1573" t="n">
        <v>0.65</v>
      </c>
      <c r="X1573" t="n">
        <v>0.12</v>
      </c>
      <c r="Y1573" t="n">
        <v>1</v>
      </c>
      <c r="Z1573" t="n">
        <v>10</v>
      </c>
    </row>
    <row r="1574">
      <c r="A1574" t="n">
        <v>41</v>
      </c>
      <c r="B1574" t="n">
        <v>130</v>
      </c>
      <c r="C1574" t="inlineStr">
        <is>
          <t xml:space="preserve">CONCLUIDO	</t>
        </is>
      </c>
      <c r="D1574" t="n">
        <v>12.0228</v>
      </c>
      <c r="E1574" t="n">
        <v>8.32</v>
      </c>
      <c r="F1574" t="n">
        <v>5.17</v>
      </c>
      <c r="G1574" t="n">
        <v>44.32</v>
      </c>
      <c r="H1574" t="n">
        <v>0.74</v>
      </c>
      <c r="I1574" t="n">
        <v>7</v>
      </c>
      <c r="J1574" t="n">
        <v>271.95</v>
      </c>
      <c r="K1574" t="n">
        <v>59.19</v>
      </c>
      <c r="L1574" t="n">
        <v>11.25</v>
      </c>
      <c r="M1574" t="n">
        <v>5</v>
      </c>
      <c r="N1574" t="n">
        <v>71.5</v>
      </c>
      <c r="O1574" t="n">
        <v>33774.23</v>
      </c>
      <c r="P1574" t="n">
        <v>80.69</v>
      </c>
      <c r="Q1574" t="n">
        <v>202.81</v>
      </c>
      <c r="R1574" t="n">
        <v>21.75</v>
      </c>
      <c r="S1574" t="n">
        <v>13.89</v>
      </c>
      <c r="T1574" t="n">
        <v>2240.34</v>
      </c>
      <c r="U1574" t="n">
        <v>0.64</v>
      </c>
      <c r="V1574" t="n">
        <v>0.75</v>
      </c>
      <c r="W1574" t="n">
        <v>0.65</v>
      </c>
      <c r="X1574" t="n">
        <v>0.13</v>
      </c>
      <c r="Y1574" t="n">
        <v>1</v>
      </c>
      <c r="Z1574" t="n">
        <v>10</v>
      </c>
    </row>
    <row r="1575">
      <c r="A1575" t="n">
        <v>42</v>
      </c>
      <c r="B1575" t="n">
        <v>130</v>
      </c>
      <c r="C1575" t="inlineStr">
        <is>
          <t xml:space="preserve">CONCLUIDO	</t>
        </is>
      </c>
      <c r="D1575" t="n">
        <v>12.1445</v>
      </c>
      <c r="E1575" t="n">
        <v>8.23</v>
      </c>
      <c r="F1575" t="n">
        <v>5.14</v>
      </c>
      <c r="G1575" t="n">
        <v>51.36</v>
      </c>
      <c r="H1575" t="n">
        <v>0.75</v>
      </c>
      <c r="I1575" t="n">
        <v>6</v>
      </c>
      <c r="J1575" t="n">
        <v>272.43</v>
      </c>
      <c r="K1575" t="n">
        <v>59.19</v>
      </c>
      <c r="L1575" t="n">
        <v>11.5</v>
      </c>
      <c r="M1575" t="n">
        <v>4</v>
      </c>
      <c r="N1575" t="n">
        <v>71.73</v>
      </c>
      <c r="O1575" t="n">
        <v>33833.57</v>
      </c>
      <c r="P1575" t="n">
        <v>79.87</v>
      </c>
      <c r="Q1575" t="n">
        <v>202.82</v>
      </c>
      <c r="R1575" t="n">
        <v>20.74</v>
      </c>
      <c r="S1575" t="n">
        <v>13.89</v>
      </c>
      <c r="T1575" t="n">
        <v>1738.78</v>
      </c>
      <c r="U1575" t="n">
        <v>0.67</v>
      </c>
      <c r="V1575" t="n">
        <v>0.75</v>
      </c>
      <c r="W1575" t="n">
        <v>0.65</v>
      </c>
      <c r="X1575" t="n">
        <v>0.1</v>
      </c>
      <c r="Y1575" t="n">
        <v>1</v>
      </c>
      <c r="Z1575" t="n">
        <v>10</v>
      </c>
    </row>
    <row r="1576">
      <c r="A1576" t="n">
        <v>43</v>
      </c>
      <c r="B1576" t="n">
        <v>130</v>
      </c>
      <c r="C1576" t="inlineStr">
        <is>
          <t xml:space="preserve">CONCLUIDO	</t>
        </is>
      </c>
      <c r="D1576" t="n">
        <v>12.14</v>
      </c>
      <c r="E1576" t="n">
        <v>8.24</v>
      </c>
      <c r="F1576" t="n">
        <v>5.14</v>
      </c>
      <c r="G1576" t="n">
        <v>51.39</v>
      </c>
      <c r="H1576" t="n">
        <v>0.77</v>
      </c>
      <c r="I1576" t="n">
        <v>6</v>
      </c>
      <c r="J1576" t="n">
        <v>272.91</v>
      </c>
      <c r="K1576" t="n">
        <v>59.19</v>
      </c>
      <c r="L1576" t="n">
        <v>11.75</v>
      </c>
      <c r="M1576" t="n">
        <v>4</v>
      </c>
      <c r="N1576" t="n">
        <v>71.95999999999999</v>
      </c>
      <c r="O1576" t="n">
        <v>33892.87</v>
      </c>
      <c r="P1576" t="n">
        <v>79.97</v>
      </c>
      <c r="Q1576" t="n">
        <v>202.82</v>
      </c>
      <c r="R1576" t="n">
        <v>20.75</v>
      </c>
      <c r="S1576" t="n">
        <v>13.89</v>
      </c>
      <c r="T1576" t="n">
        <v>1747.09</v>
      </c>
      <c r="U1576" t="n">
        <v>0.67</v>
      </c>
      <c r="V1576" t="n">
        <v>0.75</v>
      </c>
      <c r="W1576" t="n">
        <v>0.65</v>
      </c>
      <c r="X1576" t="n">
        <v>0.1</v>
      </c>
      <c r="Y1576" t="n">
        <v>1</v>
      </c>
      <c r="Z1576" t="n">
        <v>10</v>
      </c>
    </row>
    <row r="1577">
      <c r="A1577" t="n">
        <v>44</v>
      </c>
      <c r="B1577" t="n">
        <v>130</v>
      </c>
      <c r="C1577" t="inlineStr">
        <is>
          <t xml:space="preserve">CONCLUIDO	</t>
        </is>
      </c>
      <c r="D1577" t="n">
        <v>12.1396</v>
      </c>
      <c r="E1577" t="n">
        <v>8.24</v>
      </c>
      <c r="F1577" t="n">
        <v>5.14</v>
      </c>
      <c r="G1577" t="n">
        <v>51.39</v>
      </c>
      <c r="H1577" t="n">
        <v>0.78</v>
      </c>
      <c r="I1577" t="n">
        <v>6</v>
      </c>
      <c r="J1577" t="n">
        <v>273.39</v>
      </c>
      <c r="K1577" t="n">
        <v>59.19</v>
      </c>
      <c r="L1577" t="n">
        <v>12</v>
      </c>
      <c r="M1577" t="n">
        <v>4</v>
      </c>
      <c r="N1577" t="n">
        <v>72.2</v>
      </c>
      <c r="O1577" t="n">
        <v>33952.26</v>
      </c>
      <c r="P1577" t="n">
        <v>80</v>
      </c>
      <c r="Q1577" t="n">
        <v>202.81</v>
      </c>
      <c r="R1577" t="n">
        <v>20.84</v>
      </c>
      <c r="S1577" t="n">
        <v>13.89</v>
      </c>
      <c r="T1577" t="n">
        <v>1790.4</v>
      </c>
      <c r="U1577" t="n">
        <v>0.67</v>
      </c>
      <c r="V1577" t="n">
        <v>0.75</v>
      </c>
      <c r="W1577" t="n">
        <v>0.65</v>
      </c>
      <c r="X1577" t="n">
        <v>0.1</v>
      </c>
      <c r="Y1577" t="n">
        <v>1</v>
      </c>
      <c r="Z1577" t="n">
        <v>10</v>
      </c>
    </row>
    <row r="1578">
      <c r="A1578" t="n">
        <v>45</v>
      </c>
      <c r="B1578" t="n">
        <v>130</v>
      </c>
      <c r="C1578" t="inlineStr">
        <is>
          <t xml:space="preserve">CONCLUIDO	</t>
        </is>
      </c>
      <c r="D1578" t="n">
        <v>12.1441</v>
      </c>
      <c r="E1578" t="n">
        <v>8.23</v>
      </c>
      <c r="F1578" t="n">
        <v>5.14</v>
      </c>
      <c r="G1578" t="n">
        <v>51.36</v>
      </c>
      <c r="H1578" t="n">
        <v>0.8</v>
      </c>
      <c r="I1578" t="n">
        <v>6</v>
      </c>
      <c r="J1578" t="n">
        <v>273.87</v>
      </c>
      <c r="K1578" t="n">
        <v>59.19</v>
      </c>
      <c r="L1578" t="n">
        <v>12.25</v>
      </c>
      <c r="M1578" t="n">
        <v>4</v>
      </c>
      <c r="N1578" t="n">
        <v>72.43000000000001</v>
      </c>
      <c r="O1578" t="n">
        <v>34011.74</v>
      </c>
      <c r="P1578" t="n">
        <v>79.89</v>
      </c>
      <c r="Q1578" t="n">
        <v>202.81</v>
      </c>
      <c r="R1578" t="n">
        <v>20.81</v>
      </c>
      <c r="S1578" t="n">
        <v>13.89</v>
      </c>
      <c r="T1578" t="n">
        <v>1773.13</v>
      </c>
      <c r="U1578" t="n">
        <v>0.67</v>
      </c>
      <c r="V1578" t="n">
        <v>0.75</v>
      </c>
      <c r="W1578" t="n">
        <v>0.64</v>
      </c>
      <c r="X1578" t="n">
        <v>0.1</v>
      </c>
      <c r="Y1578" t="n">
        <v>1</v>
      </c>
      <c r="Z1578" t="n">
        <v>10</v>
      </c>
    </row>
    <row r="1579">
      <c r="A1579" t="n">
        <v>46</v>
      </c>
      <c r="B1579" t="n">
        <v>130</v>
      </c>
      <c r="C1579" t="inlineStr">
        <is>
          <t xml:space="preserve">CONCLUIDO	</t>
        </is>
      </c>
      <c r="D1579" t="n">
        <v>12.1556</v>
      </c>
      <c r="E1579" t="n">
        <v>8.23</v>
      </c>
      <c r="F1579" t="n">
        <v>5.13</v>
      </c>
      <c r="G1579" t="n">
        <v>51.28</v>
      </c>
      <c r="H1579" t="n">
        <v>0.8100000000000001</v>
      </c>
      <c r="I1579" t="n">
        <v>6</v>
      </c>
      <c r="J1579" t="n">
        <v>274.35</v>
      </c>
      <c r="K1579" t="n">
        <v>59.19</v>
      </c>
      <c r="L1579" t="n">
        <v>12.5</v>
      </c>
      <c r="M1579" t="n">
        <v>4</v>
      </c>
      <c r="N1579" t="n">
        <v>72.66</v>
      </c>
      <c r="O1579" t="n">
        <v>34071.31</v>
      </c>
      <c r="P1579" t="n">
        <v>79.67</v>
      </c>
      <c r="Q1579" t="n">
        <v>202.82</v>
      </c>
      <c r="R1579" t="n">
        <v>20.42</v>
      </c>
      <c r="S1579" t="n">
        <v>13.89</v>
      </c>
      <c r="T1579" t="n">
        <v>1581.52</v>
      </c>
      <c r="U1579" t="n">
        <v>0.68</v>
      </c>
      <c r="V1579" t="n">
        <v>0.75</v>
      </c>
      <c r="W1579" t="n">
        <v>0.65</v>
      </c>
      <c r="X1579" t="n">
        <v>0.09</v>
      </c>
      <c r="Y1579" t="n">
        <v>1</v>
      </c>
      <c r="Z1579" t="n">
        <v>10</v>
      </c>
    </row>
    <row r="1580">
      <c r="A1580" t="n">
        <v>47</v>
      </c>
      <c r="B1580" t="n">
        <v>130</v>
      </c>
      <c r="C1580" t="inlineStr">
        <is>
          <t xml:space="preserve">CONCLUIDO	</t>
        </is>
      </c>
      <c r="D1580" t="n">
        <v>12.1339</v>
      </c>
      <c r="E1580" t="n">
        <v>8.24</v>
      </c>
      <c r="F1580" t="n">
        <v>5.14</v>
      </c>
      <c r="G1580" t="n">
        <v>51.43</v>
      </c>
      <c r="H1580" t="n">
        <v>0.83</v>
      </c>
      <c r="I1580" t="n">
        <v>6</v>
      </c>
      <c r="J1580" t="n">
        <v>274.84</v>
      </c>
      <c r="K1580" t="n">
        <v>59.19</v>
      </c>
      <c r="L1580" t="n">
        <v>12.75</v>
      </c>
      <c r="M1580" t="n">
        <v>4</v>
      </c>
      <c r="N1580" t="n">
        <v>72.89</v>
      </c>
      <c r="O1580" t="n">
        <v>34130.98</v>
      </c>
      <c r="P1580" t="n">
        <v>79.81</v>
      </c>
      <c r="Q1580" t="n">
        <v>202.82</v>
      </c>
      <c r="R1580" t="n">
        <v>20.78</v>
      </c>
      <c r="S1580" t="n">
        <v>13.89</v>
      </c>
      <c r="T1580" t="n">
        <v>1759.79</v>
      </c>
      <c r="U1580" t="n">
        <v>0.67</v>
      </c>
      <c r="V1580" t="n">
        <v>0.75</v>
      </c>
      <c r="W1580" t="n">
        <v>0.65</v>
      </c>
      <c r="X1580" t="n">
        <v>0.1</v>
      </c>
      <c r="Y1580" t="n">
        <v>1</v>
      </c>
      <c r="Z1580" t="n">
        <v>10</v>
      </c>
    </row>
    <row r="1581">
      <c r="A1581" t="n">
        <v>48</v>
      </c>
      <c r="B1581" t="n">
        <v>130</v>
      </c>
      <c r="C1581" t="inlineStr">
        <is>
          <t xml:space="preserve">CONCLUIDO	</t>
        </is>
      </c>
      <c r="D1581" t="n">
        <v>12.1408</v>
      </c>
      <c r="E1581" t="n">
        <v>8.24</v>
      </c>
      <c r="F1581" t="n">
        <v>5.14</v>
      </c>
      <c r="G1581" t="n">
        <v>51.38</v>
      </c>
      <c r="H1581" t="n">
        <v>0.84</v>
      </c>
      <c r="I1581" t="n">
        <v>6</v>
      </c>
      <c r="J1581" t="n">
        <v>275.32</v>
      </c>
      <c r="K1581" t="n">
        <v>59.19</v>
      </c>
      <c r="L1581" t="n">
        <v>13</v>
      </c>
      <c r="M1581" t="n">
        <v>4</v>
      </c>
      <c r="N1581" t="n">
        <v>73.13</v>
      </c>
      <c r="O1581" t="n">
        <v>34190.73</v>
      </c>
      <c r="P1581" t="n">
        <v>79.68000000000001</v>
      </c>
      <c r="Q1581" t="n">
        <v>202.81</v>
      </c>
      <c r="R1581" t="n">
        <v>20.69</v>
      </c>
      <c r="S1581" t="n">
        <v>13.89</v>
      </c>
      <c r="T1581" t="n">
        <v>1717.23</v>
      </c>
      <c r="U1581" t="n">
        <v>0.67</v>
      </c>
      <c r="V1581" t="n">
        <v>0.75</v>
      </c>
      <c r="W1581" t="n">
        <v>0.65</v>
      </c>
      <c r="X1581" t="n">
        <v>0.1</v>
      </c>
      <c r="Y1581" t="n">
        <v>1</v>
      </c>
      <c r="Z1581" t="n">
        <v>10</v>
      </c>
    </row>
    <row r="1582">
      <c r="A1582" t="n">
        <v>49</v>
      </c>
      <c r="B1582" t="n">
        <v>130</v>
      </c>
      <c r="C1582" t="inlineStr">
        <is>
          <t xml:space="preserve">CONCLUIDO	</t>
        </is>
      </c>
      <c r="D1582" t="n">
        <v>12.1433</v>
      </c>
      <c r="E1582" t="n">
        <v>8.24</v>
      </c>
      <c r="F1582" t="n">
        <v>5.14</v>
      </c>
      <c r="G1582" t="n">
        <v>51.37</v>
      </c>
      <c r="H1582" t="n">
        <v>0.86</v>
      </c>
      <c r="I1582" t="n">
        <v>6</v>
      </c>
      <c r="J1582" t="n">
        <v>275.81</v>
      </c>
      <c r="K1582" t="n">
        <v>59.19</v>
      </c>
      <c r="L1582" t="n">
        <v>13.25</v>
      </c>
      <c r="M1582" t="n">
        <v>4</v>
      </c>
      <c r="N1582" t="n">
        <v>73.36</v>
      </c>
      <c r="O1582" t="n">
        <v>34250.57</v>
      </c>
      <c r="P1582" t="n">
        <v>79.55</v>
      </c>
      <c r="Q1582" t="n">
        <v>202.81</v>
      </c>
      <c r="R1582" t="n">
        <v>20.7</v>
      </c>
      <c r="S1582" t="n">
        <v>13.89</v>
      </c>
      <c r="T1582" t="n">
        <v>1718.32</v>
      </c>
      <c r="U1582" t="n">
        <v>0.67</v>
      </c>
      <c r="V1582" t="n">
        <v>0.75</v>
      </c>
      <c r="W1582" t="n">
        <v>0.65</v>
      </c>
      <c r="X1582" t="n">
        <v>0.1</v>
      </c>
      <c r="Y1582" t="n">
        <v>1</v>
      </c>
      <c r="Z1582" t="n">
        <v>10</v>
      </c>
    </row>
    <row r="1583">
      <c r="A1583" t="n">
        <v>50</v>
      </c>
      <c r="B1583" t="n">
        <v>130</v>
      </c>
      <c r="C1583" t="inlineStr">
        <is>
          <t xml:space="preserve">CONCLUIDO	</t>
        </is>
      </c>
      <c r="D1583" t="n">
        <v>12.1449</v>
      </c>
      <c r="E1583" t="n">
        <v>8.23</v>
      </c>
      <c r="F1583" t="n">
        <v>5.14</v>
      </c>
      <c r="G1583" t="n">
        <v>51.36</v>
      </c>
      <c r="H1583" t="n">
        <v>0.87</v>
      </c>
      <c r="I1583" t="n">
        <v>6</v>
      </c>
      <c r="J1583" t="n">
        <v>276.29</v>
      </c>
      <c r="K1583" t="n">
        <v>59.19</v>
      </c>
      <c r="L1583" t="n">
        <v>13.5</v>
      </c>
      <c r="M1583" t="n">
        <v>4</v>
      </c>
      <c r="N1583" t="n">
        <v>73.59999999999999</v>
      </c>
      <c r="O1583" t="n">
        <v>34310.51</v>
      </c>
      <c r="P1583" t="n">
        <v>79.47</v>
      </c>
      <c r="Q1583" t="n">
        <v>202.81</v>
      </c>
      <c r="R1583" t="n">
        <v>20.66</v>
      </c>
      <c r="S1583" t="n">
        <v>13.89</v>
      </c>
      <c r="T1583" t="n">
        <v>1697.43</v>
      </c>
      <c r="U1583" t="n">
        <v>0.67</v>
      </c>
      <c r="V1583" t="n">
        <v>0.75</v>
      </c>
      <c r="W1583" t="n">
        <v>0.65</v>
      </c>
      <c r="X1583" t="n">
        <v>0.1</v>
      </c>
      <c r="Y1583" t="n">
        <v>1</v>
      </c>
      <c r="Z1583" t="n">
        <v>10</v>
      </c>
    </row>
    <row r="1584">
      <c r="A1584" t="n">
        <v>51</v>
      </c>
      <c r="B1584" t="n">
        <v>130</v>
      </c>
      <c r="C1584" t="inlineStr">
        <is>
          <t xml:space="preserve">CONCLUIDO	</t>
        </is>
      </c>
      <c r="D1584" t="n">
        <v>12.1437</v>
      </c>
      <c r="E1584" t="n">
        <v>8.23</v>
      </c>
      <c r="F1584" t="n">
        <v>5.14</v>
      </c>
      <c r="G1584" t="n">
        <v>51.36</v>
      </c>
      <c r="H1584" t="n">
        <v>0.88</v>
      </c>
      <c r="I1584" t="n">
        <v>6</v>
      </c>
      <c r="J1584" t="n">
        <v>276.78</v>
      </c>
      <c r="K1584" t="n">
        <v>59.19</v>
      </c>
      <c r="L1584" t="n">
        <v>13.75</v>
      </c>
      <c r="M1584" t="n">
        <v>4</v>
      </c>
      <c r="N1584" t="n">
        <v>73.84</v>
      </c>
      <c r="O1584" t="n">
        <v>34370.54</v>
      </c>
      <c r="P1584" t="n">
        <v>79.27</v>
      </c>
      <c r="Q1584" t="n">
        <v>202.81</v>
      </c>
      <c r="R1584" t="n">
        <v>20.75</v>
      </c>
      <c r="S1584" t="n">
        <v>13.89</v>
      </c>
      <c r="T1584" t="n">
        <v>1744.21</v>
      </c>
      <c r="U1584" t="n">
        <v>0.67</v>
      </c>
      <c r="V1584" t="n">
        <v>0.75</v>
      </c>
      <c r="W1584" t="n">
        <v>0.64</v>
      </c>
      <c r="X1584" t="n">
        <v>0.1</v>
      </c>
      <c r="Y1584" t="n">
        <v>1</v>
      </c>
      <c r="Z1584" t="n">
        <v>10</v>
      </c>
    </row>
    <row r="1585">
      <c r="A1585" t="n">
        <v>52</v>
      </c>
      <c r="B1585" t="n">
        <v>130</v>
      </c>
      <c r="C1585" t="inlineStr">
        <is>
          <t xml:space="preserve">CONCLUIDO	</t>
        </is>
      </c>
      <c r="D1585" t="n">
        <v>12.1417</v>
      </c>
      <c r="E1585" t="n">
        <v>8.24</v>
      </c>
      <c r="F1585" t="n">
        <v>5.14</v>
      </c>
      <c r="G1585" t="n">
        <v>51.38</v>
      </c>
      <c r="H1585" t="n">
        <v>0.9</v>
      </c>
      <c r="I1585" t="n">
        <v>6</v>
      </c>
      <c r="J1585" t="n">
        <v>277.27</v>
      </c>
      <c r="K1585" t="n">
        <v>59.19</v>
      </c>
      <c r="L1585" t="n">
        <v>14</v>
      </c>
      <c r="M1585" t="n">
        <v>4</v>
      </c>
      <c r="N1585" t="n">
        <v>74.06999999999999</v>
      </c>
      <c r="O1585" t="n">
        <v>34430.66</v>
      </c>
      <c r="P1585" t="n">
        <v>79.15000000000001</v>
      </c>
      <c r="Q1585" t="n">
        <v>202.81</v>
      </c>
      <c r="R1585" t="n">
        <v>20.83</v>
      </c>
      <c r="S1585" t="n">
        <v>13.89</v>
      </c>
      <c r="T1585" t="n">
        <v>1786.8</v>
      </c>
      <c r="U1585" t="n">
        <v>0.67</v>
      </c>
      <c r="V1585" t="n">
        <v>0.75</v>
      </c>
      <c r="W1585" t="n">
        <v>0.64</v>
      </c>
      <c r="X1585" t="n">
        <v>0.1</v>
      </c>
      <c r="Y1585" t="n">
        <v>1</v>
      </c>
      <c r="Z1585" t="n">
        <v>10</v>
      </c>
    </row>
    <row r="1586">
      <c r="A1586" t="n">
        <v>53</v>
      </c>
      <c r="B1586" t="n">
        <v>130</v>
      </c>
      <c r="C1586" t="inlineStr">
        <is>
          <t xml:space="preserve">CONCLUIDO	</t>
        </is>
      </c>
      <c r="D1586" t="n">
        <v>12.2387</v>
      </c>
      <c r="E1586" t="n">
        <v>8.17</v>
      </c>
      <c r="F1586" t="n">
        <v>5.12</v>
      </c>
      <c r="G1586" t="n">
        <v>61.46</v>
      </c>
      <c r="H1586" t="n">
        <v>0.91</v>
      </c>
      <c r="I1586" t="n">
        <v>5</v>
      </c>
      <c r="J1586" t="n">
        <v>277.76</v>
      </c>
      <c r="K1586" t="n">
        <v>59.19</v>
      </c>
      <c r="L1586" t="n">
        <v>14.25</v>
      </c>
      <c r="M1586" t="n">
        <v>3</v>
      </c>
      <c r="N1586" t="n">
        <v>74.31</v>
      </c>
      <c r="O1586" t="n">
        <v>34490.87</v>
      </c>
      <c r="P1586" t="n">
        <v>78.76000000000001</v>
      </c>
      <c r="Q1586" t="n">
        <v>202.81</v>
      </c>
      <c r="R1586" t="n">
        <v>20.32</v>
      </c>
      <c r="S1586" t="n">
        <v>13.89</v>
      </c>
      <c r="T1586" t="n">
        <v>1532.72</v>
      </c>
      <c r="U1586" t="n">
        <v>0.68</v>
      </c>
      <c r="V1586" t="n">
        <v>0.76</v>
      </c>
      <c r="W1586" t="n">
        <v>0.64</v>
      </c>
      <c r="X1586" t="n">
        <v>0.08</v>
      </c>
      <c r="Y1586" t="n">
        <v>1</v>
      </c>
      <c r="Z1586" t="n">
        <v>10</v>
      </c>
    </row>
    <row r="1587">
      <c r="A1587" t="n">
        <v>54</v>
      </c>
      <c r="B1587" t="n">
        <v>130</v>
      </c>
      <c r="C1587" t="inlineStr">
        <is>
          <t xml:space="preserve">CONCLUIDO	</t>
        </is>
      </c>
      <c r="D1587" t="n">
        <v>12.2316</v>
      </c>
      <c r="E1587" t="n">
        <v>8.18</v>
      </c>
      <c r="F1587" t="n">
        <v>5.13</v>
      </c>
      <c r="G1587" t="n">
        <v>61.51</v>
      </c>
      <c r="H1587" t="n">
        <v>0.93</v>
      </c>
      <c r="I1587" t="n">
        <v>5</v>
      </c>
      <c r="J1587" t="n">
        <v>278.25</v>
      </c>
      <c r="K1587" t="n">
        <v>59.19</v>
      </c>
      <c r="L1587" t="n">
        <v>14.5</v>
      </c>
      <c r="M1587" t="n">
        <v>3</v>
      </c>
      <c r="N1587" t="n">
        <v>74.55</v>
      </c>
      <c r="O1587" t="n">
        <v>34551.18</v>
      </c>
      <c r="P1587" t="n">
        <v>78.77</v>
      </c>
      <c r="Q1587" t="n">
        <v>202.81</v>
      </c>
      <c r="R1587" t="n">
        <v>20.32</v>
      </c>
      <c r="S1587" t="n">
        <v>13.89</v>
      </c>
      <c r="T1587" t="n">
        <v>1532.38</v>
      </c>
      <c r="U1587" t="n">
        <v>0.68</v>
      </c>
      <c r="V1587" t="n">
        <v>0.75</v>
      </c>
      <c r="W1587" t="n">
        <v>0.65</v>
      </c>
      <c r="X1587" t="n">
        <v>0.09</v>
      </c>
      <c r="Y1587" t="n">
        <v>1</v>
      </c>
      <c r="Z1587" t="n">
        <v>10</v>
      </c>
    </row>
    <row r="1588">
      <c r="A1588" t="n">
        <v>55</v>
      </c>
      <c r="B1588" t="n">
        <v>130</v>
      </c>
      <c r="C1588" t="inlineStr">
        <is>
          <t xml:space="preserve">CONCLUIDO	</t>
        </is>
      </c>
      <c r="D1588" t="n">
        <v>12.2362</v>
      </c>
      <c r="E1588" t="n">
        <v>8.17</v>
      </c>
      <c r="F1588" t="n">
        <v>5.12</v>
      </c>
      <c r="G1588" t="n">
        <v>61.48</v>
      </c>
      <c r="H1588" t="n">
        <v>0.9399999999999999</v>
      </c>
      <c r="I1588" t="n">
        <v>5</v>
      </c>
      <c r="J1588" t="n">
        <v>278.74</v>
      </c>
      <c r="K1588" t="n">
        <v>59.19</v>
      </c>
      <c r="L1588" t="n">
        <v>14.75</v>
      </c>
      <c r="M1588" t="n">
        <v>3</v>
      </c>
      <c r="N1588" t="n">
        <v>74.79000000000001</v>
      </c>
      <c r="O1588" t="n">
        <v>34611.59</v>
      </c>
      <c r="P1588" t="n">
        <v>78.67</v>
      </c>
      <c r="Q1588" t="n">
        <v>202.81</v>
      </c>
      <c r="R1588" t="n">
        <v>20.28</v>
      </c>
      <c r="S1588" t="n">
        <v>13.89</v>
      </c>
      <c r="T1588" t="n">
        <v>1516.31</v>
      </c>
      <c r="U1588" t="n">
        <v>0.68</v>
      </c>
      <c r="V1588" t="n">
        <v>0.76</v>
      </c>
      <c r="W1588" t="n">
        <v>0.65</v>
      </c>
      <c r="X1588" t="n">
        <v>0.09</v>
      </c>
      <c r="Y1588" t="n">
        <v>1</v>
      </c>
      <c r="Z1588" t="n">
        <v>10</v>
      </c>
    </row>
    <row r="1589">
      <c r="A1589" t="n">
        <v>56</v>
      </c>
      <c r="B1589" t="n">
        <v>130</v>
      </c>
      <c r="C1589" t="inlineStr">
        <is>
          <t xml:space="preserve">CONCLUIDO	</t>
        </is>
      </c>
      <c r="D1589" t="n">
        <v>12.2453</v>
      </c>
      <c r="E1589" t="n">
        <v>8.17</v>
      </c>
      <c r="F1589" t="n">
        <v>5.12</v>
      </c>
      <c r="G1589" t="n">
        <v>61.4</v>
      </c>
      <c r="H1589" t="n">
        <v>0.96</v>
      </c>
      <c r="I1589" t="n">
        <v>5</v>
      </c>
      <c r="J1589" t="n">
        <v>279.23</v>
      </c>
      <c r="K1589" t="n">
        <v>59.19</v>
      </c>
      <c r="L1589" t="n">
        <v>15</v>
      </c>
      <c r="M1589" t="n">
        <v>3</v>
      </c>
      <c r="N1589" t="n">
        <v>75.03</v>
      </c>
      <c r="O1589" t="n">
        <v>34672.08</v>
      </c>
      <c r="P1589" t="n">
        <v>78.48999999999999</v>
      </c>
      <c r="Q1589" t="n">
        <v>202.81</v>
      </c>
      <c r="R1589" t="n">
        <v>20.12</v>
      </c>
      <c r="S1589" t="n">
        <v>13.89</v>
      </c>
      <c r="T1589" t="n">
        <v>1433.9</v>
      </c>
      <c r="U1589" t="n">
        <v>0.6899999999999999</v>
      </c>
      <c r="V1589" t="n">
        <v>0.76</v>
      </c>
      <c r="W1589" t="n">
        <v>0.64</v>
      </c>
      <c r="X1589" t="n">
        <v>0.08</v>
      </c>
      <c r="Y1589" t="n">
        <v>1</v>
      </c>
      <c r="Z1589" t="n">
        <v>10</v>
      </c>
    </row>
    <row r="1590">
      <c r="A1590" t="n">
        <v>57</v>
      </c>
      <c r="B1590" t="n">
        <v>130</v>
      </c>
      <c r="C1590" t="inlineStr">
        <is>
          <t xml:space="preserve">CONCLUIDO	</t>
        </is>
      </c>
      <c r="D1590" t="n">
        <v>12.2432</v>
      </c>
      <c r="E1590" t="n">
        <v>8.17</v>
      </c>
      <c r="F1590" t="n">
        <v>5.12</v>
      </c>
      <c r="G1590" t="n">
        <v>61.42</v>
      </c>
      <c r="H1590" t="n">
        <v>0.97</v>
      </c>
      <c r="I1590" t="n">
        <v>5</v>
      </c>
      <c r="J1590" t="n">
        <v>279.72</v>
      </c>
      <c r="K1590" t="n">
        <v>59.19</v>
      </c>
      <c r="L1590" t="n">
        <v>15.25</v>
      </c>
      <c r="M1590" t="n">
        <v>3</v>
      </c>
      <c r="N1590" t="n">
        <v>75.27</v>
      </c>
      <c r="O1590" t="n">
        <v>34732.68</v>
      </c>
      <c r="P1590" t="n">
        <v>78.55</v>
      </c>
      <c r="Q1590" t="n">
        <v>202.82</v>
      </c>
      <c r="R1590" t="n">
        <v>20.16</v>
      </c>
      <c r="S1590" t="n">
        <v>13.89</v>
      </c>
      <c r="T1590" t="n">
        <v>1457</v>
      </c>
      <c r="U1590" t="n">
        <v>0.6899999999999999</v>
      </c>
      <c r="V1590" t="n">
        <v>0.76</v>
      </c>
      <c r="W1590" t="n">
        <v>0.64</v>
      </c>
      <c r="X1590" t="n">
        <v>0.08</v>
      </c>
      <c r="Y1590" t="n">
        <v>1</v>
      </c>
      <c r="Z1590" t="n">
        <v>10</v>
      </c>
    </row>
    <row r="1591">
      <c r="A1591" t="n">
        <v>58</v>
      </c>
      <c r="B1591" t="n">
        <v>130</v>
      </c>
      <c r="C1591" t="inlineStr">
        <is>
          <t xml:space="preserve">CONCLUIDO	</t>
        </is>
      </c>
      <c r="D1591" t="n">
        <v>12.2428</v>
      </c>
      <c r="E1591" t="n">
        <v>8.17</v>
      </c>
      <c r="F1591" t="n">
        <v>5.12</v>
      </c>
      <c r="G1591" t="n">
        <v>61.42</v>
      </c>
      <c r="H1591" t="n">
        <v>0.98</v>
      </c>
      <c r="I1591" t="n">
        <v>5</v>
      </c>
      <c r="J1591" t="n">
        <v>280.21</v>
      </c>
      <c r="K1591" t="n">
        <v>59.19</v>
      </c>
      <c r="L1591" t="n">
        <v>15.5</v>
      </c>
      <c r="M1591" t="n">
        <v>3</v>
      </c>
      <c r="N1591" t="n">
        <v>75.52</v>
      </c>
      <c r="O1591" t="n">
        <v>34793.36</v>
      </c>
      <c r="P1591" t="n">
        <v>78.72</v>
      </c>
      <c r="Q1591" t="n">
        <v>202.81</v>
      </c>
      <c r="R1591" t="n">
        <v>20.14</v>
      </c>
      <c r="S1591" t="n">
        <v>13.89</v>
      </c>
      <c r="T1591" t="n">
        <v>1446.14</v>
      </c>
      <c r="U1591" t="n">
        <v>0.6899999999999999</v>
      </c>
      <c r="V1591" t="n">
        <v>0.76</v>
      </c>
      <c r="W1591" t="n">
        <v>0.65</v>
      </c>
      <c r="X1591" t="n">
        <v>0.08</v>
      </c>
      <c r="Y1591" t="n">
        <v>1</v>
      </c>
      <c r="Z1591" t="n">
        <v>10</v>
      </c>
    </row>
    <row r="1592">
      <c r="A1592" t="n">
        <v>59</v>
      </c>
      <c r="B1592" t="n">
        <v>130</v>
      </c>
      <c r="C1592" t="inlineStr">
        <is>
          <t xml:space="preserve">CONCLUIDO	</t>
        </is>
      </c>
      <c r="D1592" t="n">
        <v>12.2291</v>
      </c>
      <c r="E1592" t="n">
        <v>8.18</v>
      </c>
      <c r="F1592" t="n">
        <v>5.13</v>
      </c>
      <c r="G1592" t="n">
        <v>61.53</v>
      </c>
      <c r="H1592" t="n">
        <v>1</v>
      </c>
      <c r="I1592" t="n">
        <v>5</v>
      </c>
      <c r="J1592" t="n">
        <v>280.7</v>
      </c>
      <c r="K1592" t="n">
        <v>59.19</v>
      </c>
      <c r="L1592" t="n">
        <v>15.75</v>
      </c>
      <c r="M1592" t="n">
        <v>3</v>
      </c>
      <c r="N1592" t="n">
        <v>75.76000000000001</v>
      </c>
      <c r="O1592" t="n">
        <v>34854.15</v>
      </c>
      <c r="P1592" t="n">
        <v>78.81</v>
      </c>
      <c r="Q1592" t="n">
        <v>202.81</v>
      </c>
      <c r="R1592" t="n">
        <v>20.41</v>
      </c>
      <c r="S1592" t="n">
        <v>13.89</v>
      </c>
      <c r="T1592" t="n">
        <v>1580.35</v>
      </c>
      <c r="U1592" t="n">
        <v>0.68</v>
      </c>
      <c r="V1592" t="n">
        <v>0.75</v>
      </c>
      <c r="W1592" t="n">
        <v>0.65</v>
      </c>
      <c r="X1592" t="n">
        <v>0.09</v>
      </c>
      <c r="Y1592" t="n">
        <v>1</v>
      </c>
      <c r="Z1592" t="n">
        <v>10</v>
      </c>
    </row>
    <row r="1593">
      <c r="A1593" t="n">
        <v>60</v>
      </c>
      <c r="B1593" t="n">
        <v>130</v>
      </c>
      <c r="C1593" t="inlineStr">
        <is>
          <t xml:space="preserve">CONCLUIDO	</t>
        </is>
      </c>
      <c r="D1593" t="n">
        <v>12.2324</v>
      </c>
      <c r="E1593" t="n">
        <v>8.18</v>
      </c>
      <c r="F1593" t="n">
        <v>5.13</v>
      </c>
      <c r="G1593" t="n">
        <v>61.51</v>
      </c>
      <c r="H1593" t="n">
        <v>1.01</v>
      </c>
      <c r="I1593" t="n">
        <v>5</v>
      </c>
      <c r="J1593" t="n">
        <v>281.2</v>
      </c>
      <c r="K1593" t="n">
        <v>59.19</v>
      </c>
      <c r="L1593" t="n">
        <v>16</v>
      </c>
      <c r="M1593" t="n">
        <v>3</v>
      </c>
      <c r="N1593" t="n">
        <v>76</v>
      </c>
      <c r="O1593" t="n">
        <v>34915.03</v>
      </c>
      <c r="P1593" t="n">
        <v>78.59999999999999</v>
      </c>
      <c r="Q1593" t="n">
        <v>202.81</v>
      </c>
      <c r="R1593" t="n">
        <v>20.36</v>
      </c>
      <c r="S1593" t="n">
        <v>13.89</v>
      </c>
      <c r="T1593" t="n">
        <v>1553.77</v>
      </c>
      <c r="U1593" t="n">
        <v>0.68</v>
      </c>
      <c r="V1593" t="n">
        <v>0.75</v>
      </c>
      <c r="W1593" t="n">
        <v>0.65</v>
      </c>
      <c r="X1593" t="n">
        <v>0.09</v>
      </c>
      <c r="Y1593" t="n">
        <v>1</v>
      </c>
      <c r="Z1593" t="n">
        <v>10</v>
      </c>
    </row>
    <row r="1594">
      <c r="A1594" t="n">
        <v>61</v>
      </c>
      <c r="B1594" t="n">
        <v>130</v>
      </c>
      <c r="C1594" t="inlineStr">
        <is>
          <t xml:space="preserve">CONCLUIDO	</t>
        </is>
      </c>
      <c r="D1594" t="n">
        <v>12.2341</v>
      </c>
      <c r="E1594" t="n">
        <v>8.17</v>
      </c>
      <c r="F1594" t="n">
        <v>5.12</v>
      </c>
      <c r="G1594" t="n">
        <v>61.49</v>
      </c>
      <c r="H1594" t="n">
        <v>1.03</v>
      </c>
      <c r="I1594" t="n">
        <v>5</v>
      </c>
      <c r="J1594" t="n">
        <v>281.69</v>
      </c>
      <c r="K1594" t="n">
        <v>59.19</v>
      </c>
      <c r="L1594" t="n">
        <v>16.25</v>
      </c>
      <c r="M1594" t="n">
        <v>3</v>
      </c>
      <c r="N1594" t="n">
        <v>76.25</v>
      </c>
      <c r="O1594" t="n">
        <v>34976</v>
      </c>
      <c r="P1594" t="n">
        <v>78.39</v>
      </c>
      <c r="Q1594" t="n">
        <v>202.83</v>
      </c>
      <c r="R1594" t="n">
        <v>20.35</v>
      </c>
      <c r="S1594" t="n">
        <v>13.89</v>
      </c>
      <c r="T1594" t="n">
        <v>1549.28</v>
      </c>
      <c r="U1594" t="n">
        <v>0.68</v>
      </c>
      <c r="V1594" t="n">
        <v>0.75</v>
      </c>
      <c r="W1594" t="n">
        <v>0.65</v>
      </c>
      <c r="X1594" t="n">
        <v>0.09</v>
      </c>
      <c r="Y1594" t="n">
        <v>1</v>
      </c>
      <c r="Z1594" t="n">
        <v>10</v>
      </c>
    </row>
    <row r="1595">
      <c r="A1595" t="n">
        <v>62</v>
      </c>
      <c r="B1595" t="n">
        <v>130</v>
      </c>
      <c r="C1595" t="inlineStr">
        <is>
          <t xml:space="preserve">CONCLUIDO	</t>
        </is>
      </c>
      <c r="D1595" t="n">
        <v>12.2324</v>
      </c>
      <c r="E1595" t="n">
        <v>8.18</v>
      </c>
      <c r="F1595" t="n">
        <v>5.13</v>
      </c>
      <c r="G1595" t="n">
        <v>61.51</v>
      </c>
      <c r="H1595" t="n">
        <v>1.04</v>
      </c>
      <c r="I1595" t="n">
        <v>5</v>
      </c>
      <c r="J1595" t="n">
        <v>282.19</v>
      </c>
      <c r="K1595" t="n">
        <v>59.19</v>
      </c>
      <c r="L1595" t="n">
        <v>16.5</v>
      </c>
      <c r="M1595" t="n">
        <v>3</v>
      </c>
      <c r="N1595" t="n">
        <v>76.48999999999999</v>
      </c>
      <c r="O1595" t="n">
        <v>35037.08</v>
      </c>
      <c r="P1595" t="n">
        <v>78.29000000000001</v>
      </c>
      <c r="Q1595" t="n">
        <v>202.81</v>
      </c>
      <c r="R1595" t="n">
        <v>20.32</v>
      </c>
      <c r="S1595" t="n">
        <v>13.89</v>
      </c>
      <c r="T1595" t="n">
        <v>1534.03</v>
      </c>
      <c r="U1595" t="n">
        <v>0.68</v>
      </c>
      <c r="V1595" t="n">
        <v>0.75</v>
      </c>
      <c r="W1595" t="n">
        <v>0.65</v>
      </c>
      <c r="X1595" t="n">
        <v>0.09</v>
      </c>
      <c r="Y1595" t="n">
        <v>1</v>
      </c>
      <c r="Z1595" t="n">
        <v>10</v>
      </c>
    </row>
    <row r="1596">
      <c r="A1596" t="n">
        <v>63</v>
      </c>
      <c r="B1596" t="n">
        <v>130</v>
      </c>
      <c r="C1596" t="inlineStr">
        <is>
          <t xml:space="preserve">CONCLUIDO	</t>
        </is>
      </c>
      <c r="D1596" t="n">
        <v>12.2391</v>
      </c>
      <c r="E1596" t="n">
        <v>8.17</v>
      </c>
      <c r="F1596" t="n">
        <v>5.12</v>
      </c>
      <c r="G1596" t="n">
        <v>61.45</v>
      </c>
      <c r="H1596" t="n">
        <v>1.06</v>
      </c>
      <c r="I1596" t="n">
        <v>5</v>
      </c>
      <c r="J1596" t="n">
        <v>282.68</v>
      </c>
      <c r="K1596" t="n">
        <v>59.19</v>
      </c>
      <c r="L1596" t="n">
        <v>16.75</v>
      </c>
      <c r="M1596" t="n">
        <v>3</v>
      </c>
      <c r="N1596" t="n">
        <v>76.73999999999999</v>
      </c>
      <c r="O1596" t="n">
        <v>35098.25</v>
      </c>
      <c r="P1596" t="n">
        <v>77.95</v>
      </c>
      <c r="Q1596" t="n">
        <v>202.81</v>
      </c>
      <c r="R1596" t="n">
        <v>20.22</v>
      </c>
      <c r="S1596" t="n">
        <v>13.89</v>
      </c>
      <c r="T1596" t="n">
        <v>1484.04</v>
      </c>
      <c r="U1596" t="n">
        <v>0.6899999999999999</v>
      </c>
      <c r="V1596" t="n">
        <v>0.76</v>
      </c>
      <c r="W1596" t="n">
        <v>0.65</v>
      </c>
      <c r="X1596" t="n">
        <v>0.08</v>
      </c>
      <c r="Y1596" t="n">
        <v>1</v>
      </c>
      <c r="Z1596" t="n">
        <v>10</v>
      </c>
    </row>
    <row r="1597">
      <c r="A1597" t="n">
        <v>64</v>
      </c>
      <c r="B1597" t="n">
        <v>130</v>
      </c>
      <c r="C1597" t="inlineStr">
        <is>
          <t xml:space="preserve">CONCLUIDO	</t>
        </is>
      </c>
      <c r="D1597" t="n">
        <v>12.2499</v>
      </c>
      <c r="E1597" t="n">
        <v>8.16</v>
      </c>
      <c r="F1597" t="n">
        <v>5.11</v>
      </c>
      <c r="G1597" t="n">
        <v>61.37</v>
      </c>
      <c r="H1597" t="n">
        <v>1.07</v>
      </c>
      <c r="I1597" t="n">
        <v>5</v>
      </c>
      <c r="J1597" t="n">
        <v>283.18</v>
      </c>
      <c r="K1597" t="n">
        <v>59.19</v>
      </c>
      <c r="L1597" t="n">
        <v>17</v>
      </c>
      <c r="M1597" t="n">
        <v>3</v>
      </c>
      <c r="N1597" t="n">
        <v>76.98</v>
      </c>
      <c r="O1597" t="n">
        <v>35159.52</v>
      </c>
      <c r="P1597" t="n">
        <v>77.47</v>
      </c>
      <c r="Q1597" t="n">
        <v>202.81</v>
      </c>
      <c r="R1597" t="n">
        <v>19.95</v>
      </c>
      <c r="S1597" t="n">
        <v>13.89</v>
      </c>
      <c r="T1597" t="n">
        <v>1349.55</v>
      </c>
      <c r="U1597" t="n">
        <v>0.7</v>
      </c>
      <c r="V1597" t="n">
        <v>0.76</v>
      </c>
      <c r="W1597" t="n">
        <v>0.65</v>
      </c>
      <c r="X1597" t="n">
        <v>0.08</v>
      </c>
      <c r="Y1597" t="n">
        <v>1</v>
      </c>
      <c r="Z1597" t="n">
        <v>10</v>
      </c>
    </row>
    <row r="1598">
      <c r="A1598" t="n">
        <v>65</v>
      </c>
      <c r="B1598" t="n">
        <v>130</v>
      </c>
      <c r="C1598" t="inlineStr">
        <is>
          <t xml:space="preserve">CONCLUIDO	</t>
        </is>
      </c>
      <c r="D1598" t="n">
        <v>12.2499</v>
      </c>
      <c r="E1598" t="n">
        <v>8.16</v>
      </c>
      <c r="F1598" t="n">
        <v>5.11</v>
      </c>
      <c r="G1598" t="n">
        <v>61.37</v>
      </c>
      <c r="H1598" t="n">
        <v>1.08</v>
      </c>
      <c r="I1598" t="n">
        <v>5</v>
      </c>
      <c r="J1598" t="n">
        <v>283.68</v>
      </c>
      <c r="K1598" t="n">
        <v>59.19</v>
      </c>
      <c r="L1598" t="n">
        <v>17.25</v>
      </c>
      <c r="M1598" t="n">
        <v>3</v>
      </c>
      <c r="N1598" t="n">
        <v>77.23</v>
      </c>
      <c r="O1598" t="n">
        <v>35220.89</v>
      </c>
      <c r="P1598" t="n">
        <v>77.25</v>
      </c>
      <c r="Q1598" t="n">
        <v>202.81</v>
      </c>
      <c r="R1598" t="n">
        <v>19.97</v>
      </c>
      <c r="S1598" t="n">
        <v>13.89</v>
      </c>
      <c r="T1598" t="n">
        <v>1361.35</v>
      </c>
      <c r="U1598" t="n">
        <v>0.7</v>
      </c>
      <c r="V1598" t="n">
        <v>0.76</v>
      </c>
      <c r="W1598" t="n">
        <v>0.65</v>
      </c>
      <c r="X1598" t="n">
        <v>0.08</v>
      </c>
      <c r="Y1598" t="n">
        <v>1</v>
      </c>
      <c r="Z1598" t="n">
        <v>10</v>
      </c>
    </row>
    <row r="1599">
      <c r="A1599" t="n">
        <v>66</v>
      </c>
      <c r="B1599" t="n">
        <v>130</v>
      </c>
      <c r="C1599" t="inlineStr">
        <is>
          <t xml:space="preserve">CONCLUIDO	</t>
        </is>
      </c>
      <c r="D1599" t="n">
        <v>12.2507</v>
      </c>
      <c r="E1599" t="n">
        <v>8.16</v>
      </c>
      <c r="F1599" t="n">
        <v>5.11</v>
      </c>
      <c r="G1599" t="n">
        <v>61.36</v>
      </c>
      <c r="H1599" t="n">
        <v>1.1</v>
      </c>
      <c r="I1599" t="n">
        <v>5</v>
      </c>
      <c r="J1599" t="n">
        <v>284.17</v>
      </c>
      <c r="K1599" t="n">
        <v>59.19</v>
      </c>
      <c r="L1599" t="n">
        <v>17.5</v>
      </c>
      <c r="M1599" t="n">
        <v>3</v>
      </c>
      <c r="N1599" t="n">
        <v>77.48</v>
      </c>
      <c r="O1599" t="n">
        <v>35282.36</v>
      </c>
      <c r="P1599" t="n">
        <v>76.93000000000001</v>
      </c>
      <c r="Q1599" t="n">
        <v>202.81</v>
      </c>
      <c r="R1599" t="n">
        <v>20</v>
      </c>
      <c r="S1599" t="n">
        <v>13.89</v>
      </c>
      <c r="T1599" t="n">
        <v>1375.92</v>
      </c>
      <c r="U1599" t="n">
        <v>0.6899999999999999</v>
      </c>
      <c r="V1599" t="n">
        <v>0.76</v>
      </c>
      <c r="W1599" t="n">
        <v>0.64</v>
      </c>
      <c r="X1599" t="n">
        <v>0.08</v>
      </c>
      <c r="Y1599" t="n">
        <v>1</v>
      </c>
      <c r="Z1599" t="n">
        <v>10</v>
      </c>
    </row>
    <row r="1600">
      <c r="A1600" t="n">
        <v>67</v>
      </c>
      <c r="B1600" t="n">
        <v>130</v>
      </c>
      <c r="C1600" t="inlineStr">
        <is>
          <t xml:space="preserve">CONCLUIDO	</t>
        </is>
      </c>
      <c r="D1600" t="n">
        <v>12.2362</v>
      </c>
      <c r="E1600" t="n">
        <v>8.17</v>
      </c>
      <c r="F1600" t="n">
        <v>5.12</v>
      </c>
      <c r="G1600" t="n">
        <v>61.48</v>
      </c>
      <c r="H1600" t="n">
        <v>1.11</v>
      </c>
      <c r="I1600" t="n">
        <v>5</v>
      </c>
      <c r="J1600" t="n">
        <v>284.67</v>
      </c>
      <c r="K1600" t="n">
        <v>59.19</v>
      </c>
      <c r="L1600" t="n">
        <v>17.75</v>
      </c>
      <c r="M1600" t="n">
        <v>3</v>
      </c>
      <c r="N1600" t="n">
        <v>77.73</v>
      </c>
      <c r="O1600" t="n">
        <v>35343.92</v>
      </c>
      <c r="P1600" t="n">
        <v>77.04000000000001</v>
      </c>
      <c r="Q1600" t="n">
        <v>202.81</v>
      </c>
      <c r="R1600" t="n">
        <v>20.26</v>
      </c>
      <c r="S1600" t="n">
        <v>13.89</v>
      </c>
      <c r="T1600" t="n">
        <v>1503.08</v>
      </c>
      <c r="U1600" t="n">
        <v>0.6899999999999999</v>
      </c>
      <c r="V1600" t="n">
        <v>0.76</v>
      </c>
      <c r="W1600" t="n">
        <v>0.65</v>
      </c>
      <c r="X1600" t="n">
        <v>0.09</v>
      </c>
      <c r="Y1600" t="n">
        <v>1</v>
      </c>
      <c r="Z1600" t="n">
        <v>10</v>
      </c>
    </row>
    <row r="1601">
      <c r="A1601" t="n">
        <v>68</v>
      </c>
      <c r="B1601" t="n">
        <v>130</v>
      </c>
      <c r="C1601" t="inlineStr">
        <is>
          <t xml:space="preserve">CONCLUIDO	</t>
        </is>
      </c>
      <c r="D1601" t="n">
        <v>12.2482</v>
      </c>
      <c r="E1601" t="n">
        <v>8.16</v>
      </c>
      <c r="F1601" t="n">
        <v>5.12</v>
      </c>
      <c r="G1601" t="n">
        <v>61.38</v>
      </c>
      <c r="H1601" t="n">
        <v>1.12</v>
      </c>
      <c r="I1601" t="n">
        <v>5</v>
      </c>
      <c r="J1601" t="n">
        <v>285.17</v>
      </c>
      <c r="K1601" t="n">
        <v>59.19</v>
      </c>
      <c r="L1601" t="n">
        <v>18</v>
      </c>
      <c r="M1601" t="n">
        <v>3</v>
      </c>
      <c r="N1601" t="n">
        <v>77.98</v>
      </c>
      <c r="O1601" t="n">
        <v>35405.59</v>
      </c>
      <c r="P1601" t="n">
        <v>76.73</v>
      </c>
      <c r="Q1601" t="n">
        <v>202.81</v>
      </c>
      <c r="R1601" t="n">
        <v>20.05</v>
      </c>
      <c r="S1601" t="n">
        <v>13.89</v>
      </c>
      <c r="T1601" t="n">
        <v>1398.93</v>
      </c>
      <c r="U1601" t="n">
        <v>0.6899999999999999</v>
      </c>
      <c r="V1601" t="n">
        <v>0.76</v>
      </c>
      <c r="W1601" t="n">
        <v>0.64</v>
      </c>
      <c r="X1601" t="n">
        <v>0.08</v>
      </c>
      <c r="Y1601" t="n">
        <v>1</v>
      </c>
      <c r="Z1601" t="n">
        <v>10</v>
      </c>
    </row>
    <row r="1602">
      <c r="A1602" t="n">
        <v>69</v>
      </c>
      <c r="B1602" t="n">
        <v>130</v>
      </c>
      <c r="C1602" t="inlineStr">
        <is>
          <t xml:space="preserve">CONCLUIDO	</t>
        </is>
      </c>
      <c r="D1602" t="n">
        <v>12.3529</v>
      </c>
      <c r="E1602" t="n">
        <v>8.1</v>
      </c>
      <c r="F1602" t="n">
        <v>5.09</v>
      </c>
      <c r="G1602" t="n">
        <v>76.42</v>
      </c>
      <c r="H1602" t="n">
        <v>1.14</v>
      </c>
      <c r="I1602" t="n">
        <v>4</v>
      </c>
      <c r="J1602" t="n">
        <v>285.67</v>
      </c>
      <c r="K1602" t="n">
        <v>59.19</v>
      </c>
      <c r="L1602" t="n">
        <v>18.25</v>
      </c>
      <c r="M1602" t="n">
        <v>2</v>
      </c>
      <c r="N1602" t="n">
        <v>78.23</v>
      </c>
      <c r="O1602" t="n">
        <v>35467.36</v>
      </c>
      <c r="P1602" t="n">
        <v>76.19</v>
      </c>
      <c r="Q1602" t="n">
        <v>202.81</v>
      </c>
      <c r="R1602" t="n">
        <v>19.32</v>
      </c>
      <c r="S1602" t="n">
        <v>13.89</v>
      </c>
      <c r="T1602" t="n">
        <v>1037.43</v>
      </c>
      <c r="U1602" t="n">
        <v>0.72</v>
      </c>
      <c r="V1602" t="n">
        <v>0.76</v>
      </c>
      <c r="W1602" t="n">
        <v>0.65</v>
      </c>
      <c r="X1602" t="n">
        <v>0.06</v>
      </c>
      <c r="Y1602" t="n">
        <v>1</v>
      </c>
      <c r="Z1602" t="n">
        <v>10</v>
      </c>
    </row>
    <row r="1603">
      <c r="A1603" t="n">
        <v>70</v>
      </c>
      <c r="B1603" t="n">
        <v>130</v>
      </c>
      <c r="C1603" t="inlineStr">
        <is>
          <t xml:space="preserve">CONCLUIDO	</t>
        </is>
      </c>
      <c r="D1603" t="n">
        <v>12.3546</v>
      </c>
      <c r="E1603" t="n">
        <v>8.09</v>
      </c>
      <c r="F1603" t="n">
        <v>5.09</v>
      </c>
      <c r="G1603" t="n">
        <v>76.40000000000001</v>
      </c>
      <c r="H1603" t="n">
        <v>1.15</v>
      </c>
      <c r="I1603" t="n">
        <v>4</v>
      </c>
      <c r="J1603" t="n">
        <v>286.18</v>
      </c>
      <c r="K1603" t="n">
        <v>59.19</v>
      </c>
      <c r="L1603" t="n">
        <v>18.5</v>
      </c>
      <c r="M1603" t="n">
        <v>2</v>
      </c>
      <c r="N1603" t="n">
        <v>78.48</v>
      </c>
      <c r="O1603" t="n">
        <v>35529.23</v>
      </c>
      <c r="P1603" t="n">
        <v>76.15000000000001</v>
      </c>
      <c r="Q1603" t="n">
        <v>202.81</v>
      </c>
      <c r="R1603" t="n">
        <v>19.37</v>
      </c>
      <c r="S1603" t="n">
        <v>13.89</v>
      </c>
      <c r="T1603" t="n">
        <v>1064.49</v>
      </c>
      <c r="U1603" t="n">
        <v>0.72</v>
      </c>
      <c r="V1603" t="n">
        <v>0.76</v>
      </c>
      <c r="W1603" t="n">
        <v>0.64</v>
      </c>
      <c r="X1603" t="n">
        <v>0.06</v>
      </c>
      <c r="Y1603" t="n">
        <v>1</v>
      </c>
      <c r="Z1603" t="n">
        <v>10</v>
      </c>
    </row>
    <row r="1604">
      <c r="A1604" t="n">
        <v>71</v>
      </c>
      <c r="B1604" t="n">
        <v>130</v>
      </c>
      <c r="C1604" t="inlineStr">
        <is>
          <t xml:space="preserve">CONCLUIDO	</t>
        </is>
      </c>
      <c r="D1604" t="n">
        <v>12.3457</v>
      </c>
      <c r="E1604" t="n">
        <v>8.1</v>
      </c>
      <c r="F1604" t="n">
        <v>5.1</v>
      </c>
      <c r="G1604" t="n">
        <v>76.48999999999999</v>
      </c>
      <c r="H1604" t="n">
        <v>1.16</v>
      </c>
      <c r="I1604" t="n">
        <v>4</v>
      </c>
      <c r="J1604" t="n">
        <v>286.68</v>
      </c>
      <c r="K1604" t="n">
        <v>59.19</v>
      </c>
      <c r="L1604" t="n">
        <v>18.75</v>
      </c>
      <c r="M1604" t="n">
        <v>2</v>
      </c>
      <c r="N1604" t="n">
        <v>78.73999999999999</v>
      </c>
      <c r="O1604" t="n">
        <v>35591.33</v>
      </c>
      <c r="P1604" t="n">
        <v>76.38</v>
      </c>
      <c r="Q1604" t="n">
        <v>202.81</v>
      </c>
      <c r="R1604" t="n">
        <v>19.55</v>
      </c>
      <c r="S1604" t="n">
        <v>13.89</v>
      </c>
      <c r="T1604" t="n">
        <v>1152.66</v>
      </c>
      <c r="U1604" t="n">
        <v>0.71</v>
      </c>
      <c r="V1604" t="n">
        <v>0.76</v>
      </c>
      <c r="W1604" t="n">
        <v>0.64</v>
      </c>
      <c r="X1604" t="n">
        <v>0.06</v>
      </c>
      <c r="Y1604" t="n">
        <v>1</v>
      </c>
      <c r="Z1604" t="n">
        <v>10</v>
      </c>
    </row>
    <row r="1605">
      <c r="A1605" t="n">
        <v>72</v>
      </c>
      <c r="B1605" t="n">
        <v>130</v>
      </c>
      <c r="C1605" t="inlineStr">
        <is>
          <t xml:space="preserve">CONCLUIDO	</t>
        </is>
      </c>
      <c r="D1605" t="n">
        <v>12.3512</v>
      </c>
      <c r="E1605" t="n">
        <v>8.1</v>
      </c>
      <c r="F1605" t="n">
        <v>5.1</v>
      </c>
      <c r="G1605" t="n">
        <v>76.44</v>
      </c>
      <c r="H1605" t="n">
        <v>1.18</v>
      </c>
      <c r="I1605" t="n">
        <v>4</v>
      </c>
      <c r="J1605" t="n">
        <v>287.18</v>
      </c>
      <c r="K1605" t="n">
        <v>59.19</v>
      </c>
      <c r="L1605" t="n">
        <v>19</v>
      </c>
      <c r="M1605" t="n">
        <v>2</v>
      </c>
      <c r="N1605" t="n">
        <v>78.98999999999999</v>
      </c>
      <c r="O1605" t="n">
        <v>35653.4</v>
      </c>
      <c r="P1605" t="n">
        <v>76.59</v>
      </c>
      <c r="Q1605" t="n">
        <v>202.84</v>
      </c>
      <c r="R1605" t="n">
        <v>19.47</v>
      </c>
      <c r="S1605" t="n">
        <v>13.89</v>
      </c>
      <c r="T1605" t="n">
        <v>1116.84</v>
      </c>
      <c r="U1605" t="n">
        <v>0.71</v>
      </c>
      <c r="V1605" t="n">
        <v>0.76</v>
      </c>
      <c r="W1605" t="n">
        <v>0.64</v>
      </c>
      <c r="X1605" t="n">
        <v>0.06</v>
      </c>
      <c r="Y1605" t="n">
        <v>1</v>
      </c>
      <c r="Z1605" t="n">
        <v>10</v>
      </c>
    </row>
    <row r="1606">
      <c r="A1606" t="n">
        <v>73</v>
      </c>
      <c r="B1606" t="n">
        <v>130</v>
      </c>
      <c r="C1606" t="inlineStr">
        <is>
          <t xml:space="preserve">CONCLUIDO	</t>
        </is>
      </c>
      <c r="D1606" t="n">
        <v>12.3512</v>
      </c>
      <c r="E1606" t="n">
        <v>8.1</v>
      </c>
      <c r="F1606" t="n">
        <v>5.1</v>
      </c>
      <c r="G1606" t="n">
        <v>76.44</v>
      </c>
      <c r="H1606" t="n">
        <v>1.19</v>
      </c>
      <c r="I1606" t="n">
        <v>4</v>
      </c>
      <c r="J1606" t="n">
        <v>287.69</v>
      </c>
      <c r="K1606" t="n">
        <v>59.19</v>
      </c>
      <c r="L1606" t="n">
        <v>19.25</v>
      </c>
      <c r="M1606" t="n">
        <v>2</v>
      </c>
      <c r="N1606" t="n">
        <v>79.23999999999999</v>
      </c>
      <c r="O1606" t="n">
        <v>35715.58</v>
      </c>
      <c r="P1606" t="n">
        <v>76.58</v>
      </c>
      <c r="Q1606" t="n">
        <v>202.81</v>
      </c>
      <c r="R1606" t="n">
        <v>19.48</v>
      </c>
      <c r="S1606" t="n">
        <v>13.89</v>
      </c>
      <c r="T1606" t="n">
        <v>1118.83</v>
      </c>
      <c r="U1606" t="n">
        <v>0.71</v>
      </c>
      <c r="V1606" t="n">
        <v>0.76</v>
      </c>
      <c r="W1606" t="n">
        <v>0.64</v>
      </c>
      <c r="X1606" t="n">
        <v>0.06</v>
      </c>
      <c r="Y1606" t="n">
        <v>1</v>
      </c>
      <c r="Z1606" t="n">
        <v>10</v>
      </c>
    </row>
    <row r="1607">
      <c r="A1607" t="n">
        <v>74</v>
      </c>
      <c r="B1607" t="n">
        <v>130</v>
      </c>
      <c r="C1607" t="inlineStr">
        <is>
          <t xml:space="preserve">CONCLUIDO	</t>
        </is>
      </c>
      <c r="D1607" t="n">
        <v>12.3406</v>
      </c>
      <c r="E1607" t="n">
        <v>8.1</v>
      </c>
      <c r="F1607" t="n">
        <v>5.1</v>
      </c>
      <c r="G1607" t="n">
        <v>76.54000000000001</v>
      </c>
      <c r="H1607" t="n">
        <v>1.2</v>
      </c>
      <c r="I1607" t="n">
        <v>4</v>
      </c>
      <c r="J1607" t="n">
        <v>288.19</v>
      </c>
      <c r="K1607" t="n">
        <v>59.19</v>
      </c>
      <c r="L1607" t="n">
        <v>19.5</v>
      </c>
      <c r="M1607" t="n">
        <v>2</v>
      </c>
      <c r="N1607" t="n">
        <v>79.5</v>
      </c>
      <c r="O1607" t="n">
        <v>35777.86</v>
      </c>
      <c r="P1607" t="n">
        <v>76.84</v>
      </c>
      <c r="Q1607" t="n">
        <v>202.87</v>
      </c>
      <c r="R1607" t="n">
        <v>19.6</v>
      </c>
      <c r="S1607" t="n">
        <v>13.89</v>
      </c>
      <c r="T1607" t="n">
        <v>1181.51</v>
      </c>
      <c r="U1607" t="n">
        <v>0.71</v>
      </c>
      <c r="V1607" t="n">
        <v>0.76</v>
      </c>
      <c r="W1607" t="n">
        <v>0.64</v>
      </c>
      <c r="X1607" t="n">
        <v>0.06</v>
      </c>
      <c r="Y1607" t="n">
        <v>1</v>
      </c>
      <c r="Z1607" t="n">
        <v>10</v>
      </c>
    </row>
    <row r="1608">
      <c r="A1608" t="n">
        <v>75</v>
      </c>
      <c r="B1608" t="n">
        <v>130</v>
      </c>
      <c r="C1608" t="inlineStr">
        <is>
          <t xml:space="preserve">CONCLUIDO	</t>
        </is>
      </c>
      <c r="D1608" t="n">
        <v>12.3448</v>
      </c>
      <c r="E1608" t="n">
        <v>8.1</v>
      </c>
      <c r="F1608" t="n">
        <v>5.1</v>
      </c>
      <c r="G1608" t="n">
        <v>76.5</v>
      </c>
      <c r="H1608" t="n">
        <v>1.22</v>
      </c>
      <c r="I1608" t="n">
        <v>4</v>
      </c>
      <c r="J1608" t="n">
        <v>288.7</v>
      </c>
      <c r="K1608" t="n">
        <v>59.19</v>
      </c>
      <c r="L1608" t="n">
        <v>19.75</v>
      </c>
      <c r="M1608" t="n">
        <v>2</v>
      </c>
      <c r="N1608" t="n">
        <v>79.75</v>
      </c>
      <c r="O1608" t="n">
        <v>35840.25</v>
      </c>
      <c r="P1608" t="n">
        <v>76.77</v>
      </c>
      <c r="Q1608" t="n">
        <v>202.81</v>
      </c>
      <c r="R1608" t="n">
        <v>19.54</v>
      </c>
      <c r="S1608" t="n">
        <v>13.89</v>
      </c>
      <c r="T1608" t="n">
        <v>1149.3</v>
      </c>
      <c r="U1608" t="n">
        <v>0.71</v>
      </c>
      <c r="V1608" t="n">
        <v>0.76</v>
      </c>
      <c r="W1608" t="n">
        <v>0.64</v>
      </c>
      <c r="X1608" t="n">
        <v>0.06</v>
      </c>
      <c r="Y1608" t="n">
        <v>1</v>
      </c>
      <c r="Z1608" t="n">
        <v>10</v>
      </c>
    </row>
    <row r="1609">
      <c r="A1609" t="n">
        <v>76</v>
      </c>
      <c r="B1609" t="n">
        <v>130</v>
      </c>
      <c r="C1609" t="inlineStr">
        <is>
          <t xml:space="preserve">CONCLUIDO	</t>
        </is>
      </c>
      <c r="D1609" t="n">
        <v>12.3406</v>
      </c>
      <c r="E1609" t="n">
        <v>8.1</v>
      </c>
      <c r="F1609" t="n">
        <v>5.1</v>
      </c>
      <c r="G1609" t="n">
        <v>76.54000000000001</v>
      </c>
      <c r="H1609" t="n">
        <v>1.23</v>
      </c>
      <c r="I1609" t="n">
        <v>4</v>
      </c>
      <c r="J1609" t="n">
        <v>289.2</v>
      </c>
      <c r="K1609" t="n">
        <v>59.19</v>
      </c>
      <c r="L1609" t="n">
        <v>20</v>
      </c>
      <c r="M1609" t="n">
        <v>2</v>
      </c>
      <c r="N1609" t="n">
        <v>80.01000000000001</v>
      </c>
      <c r="O1609" t="n">
        <v>35902.74</v>
      </c>
      <c r="P1609" t="n">
        <v>76.77</v>
      </c>
      <c r="Q1609" t="n">
        <v>202.81</v>
      </c>
      <c r="R1609" t="n">
        <v>19.68</v>
      </c>
      <c r="S1609" t="n">
        <v>13.89</v>
      </c>
      <c r="T1609" t="n">
        <v>1219.31</v>
      </c>
      <c r="U1609" t="n">
        <v>0.71</v>
      </c>
      <c r="V1609" t="n">
        <v>0.76</v>
      </c>
      <c r="W1609" t="n">
        <v>0.64</v>
      </c>
      <c r="X1609" t="n">
        <v>0.06</v>
      </c>
      <c r="Y1609" t="n">
        <v>1</v>
      </c>
      <c r="Z1609" t="n">
        <v>10</v>
      </c>
    </row>
    <row r="1610">
      <c r="A1610" t="n">
        <v>77</v>
      </c>
      <c r="B1610" t="n">
        <v>130</v>
      </c>
      <c r="C1610" t="inlineStr">
        <is>
          <t xml:space="preserve">CONCLUIDO	</t>
        </is>
      </c>
      <c r="D1610" t="n">
        <v>12.344</v>
      </c>
      <c r="E1610" t="n">
        <v>8.1</v>
      </c>
      <c r="F1610" t="n">
        <v>5.1</v>
      </c>
      <c r="G1610" t="n">
        <v>76.51000000000001</v>
      </c>
      <c r="H1610" t="n">
        <v>1.24</v>
      </c>
      <c r="I1610" t="n">
        <v>4</v>
      </c>
      <c r="J1610" t="n">
        <v>289.71</v>
      </c>
      <c r="K1610" t="n">
        <v>59.19</v>
      </c>
      <c r="L1610" t="n">
        <v>20.25</v>
      </c>
      <c r="M1610" t="n">
        <v>2</v>
      </c>
      <c r="N1610" t="n">
        <v>80.27</v>
      </c>
      <c r="O1610" t="n">
        <v>35965.33</v>
      </c>
      <c r="P1610" t="n">
        <v>76.59999999999999</v>
      </c>
      <c r="Q1610" t="n">
        <v>202.81</v>
      </c>
      <c r="R1610" t="n">
        <v>19.59</v>
      </c>
      <c r="S1610" t="n">
        <v>13.89</v>
      </c>
      <c r="T1610" t="n">
        <v>1174.94</v>
      </c>
      <c r="U1610" t="n">
        <v>0.71</v>
      </c>
      <c r="V1610" t="n">
        <v>0.76</v>
      </c>
      <c r="W1610" t="n">
        <v>0.64</v>
      </c>
      <c r="X1610" t="n">
        <v>0.06</v>
      </c>
      <c r="Y1610" t="n">
        <v>1</v>
      </c>
      <c r="Z1610" t="n">
        <v>10</v>
      </c>
    </row>
    <row r="1611">
      <c r="A1611" t="n">
        <v>78</v>
      </c>
      <c r="B1611" t="n">
        <v>130</v>
      </c>
      <c r="C1611" t="inlineStr">
        <is>
          <t xml:space="preserve">CONCLUIDO	</t>
        </is>
      </c>
      <c r="D1611" t="n">
        <v>12.3525</v>
      </c>
      <c r="E1611" t="n">
        <v>8.1</v>
      </c>
      <c r="F1611" t="n">
        <v>5.09</v>
      </c>
      <c r="G1611" t="n">
        <v>76.42</v>
      </c>
      <c r="H1611" t="n">
        <v>1.26</v>
      </c>
      <c r="I1611" t="n">
        <v>4</v>
      </c>
      <c r="J1611" t="n">
        <v>290.22</v>
      </c>
      <c r="K1611" t="n">
        <v>59.19</v>
      </c>
      <c r="L1611" t="n">
        <v>20.5</v>
      </c>
      <c r="M1611" t="n">
        <v>2</v>
      </c>
      <c r="N1611" t="n">
        <v>80.53</v>
      </c>
      <c r="O1611" t="n">
        <v>36028.03</v>
      </c>
      <c r="P1611" t="n">
        <v>76.66</v>
      </c>
      <c r="Q1611" t="n">
        <v>202.81</v>
      </c>
      <c r="R1611" t="n">
        <v>19.35</v>
      </c>
      <c r="S1611" t="n">
        <v>13.89</v>
      </c>
      <c r="T1611" t="n">
        <v>1056.76</v>
      </c>
      <c r="U1611" t="n">
        <v>0.72</v>
      </c>
      <c r="V1611" t="n">
        <v>0.76</v>
      </c>
      <c r="W1611" t="n">
        <v>0.64</v>
      </c>
      <c r="X1611" t="n">
        <v>0.06</v>
      </c>
      <c r="Y1611" t="n">
        <v>1</v>
      </c>
      <c r="Z1611" t="n">
        <v>10</v>
      </c>
    </row>
    <row r="1612">
      <c r="A1612" t="n">
        <v>79</v>
      </c>
      <c r="B1612" t="n">
        <v>130</v>
      </c>
      <c r="C1612" t="inlineStr">
        <is>
          <t xml:space="preserve">CONCLUIDO	</t>
        </is>
      </c>
      <c r="D1612" t="n">
        <v>12.3465</v>
      </c>
      <c r="E1612" t="n">
        <v>8.1</v>
      </c>
      <c r="F1612" t="n">
        <v>5.1</v>
      </c>
      <c r="G1612" t="n">
        <v>76.48</v>
      </c>
      <c r="H1612" t="n">
        <v>1.27</v>
      </c>
      <c r="I1612" t="n">
        <v>4</v>
      </c>
      <c r="J1612" t="n">
        <v>290.73</v>
      </c>
      <c r="K1612" t="n">
        <v>59.19</v>
      </c>
      <c r="L1612" t="n">
        <v>20.75</v>
      </c>
      <c r="M1612" t="n">
        <v>2</v>
      </c>
      <c r="N1612" t="n">
        <v>80.79000000000001</v>
      </c>
      <c r="O1612" t="n">
        <v>36090.84</v>
      </c>
      <c r="P1612" t="n">
        <v>76.58</v>
      </c>
      <c r="Q1612" t="n">
        <v>202.81</v>
      </c>
      <c r="R1612" t="n">
        <v>19.5</v>
      </c>
      <c r="S1612" t="n">
        <v>13.89</v>
      </c>
      <c r="T1612" t="n">
        <v>1131.37</v>
      </c>
      <c r="U1612" t="n">
        <v>0.71</v>
      </c>
      <c r="V1612" t="n">
        <v>0.76</v>
      </c>
      <c r="W1612" t="n">
        <v>0.64</v>
      </c>
      <c r="X1612" t="n">
        <v>0.06</v>
      </c>
      <c r="Y1612" t="n">
        <v>1</v>
      </c>
      <c r="Z1612" t="n">
        <v>10</v>
      </c>
    </row>
    <row r="1613">
      <c r="A1613" t="n">
        <v>80</v>
      </c>
      <c r="B1613" t="n">
        <v>130</v>
      </c>
      <c r="C1613" t="inlineStr">
        <is>
          <t xml:space="preserve">CONCLUIDO	</t>
        </is>
      </c>
      <c r="D1613" t="n">
        <v>12.3469</v>
      </c>
      <c r="E1613" t="n">
        <v>8.1</v>
      </c>
      <c r="F1613" t="n">
        <v>5.1</v>
      </c>
      <c r="G1613" t="n">
        <v>76.48</v>
      </c>
      <c r="H1613" t="n">
        <v>1.28</v>
      </c>
      <c r="I1613" t="n">
        <v>4</v>
      </c>
      <c r="J1613" t="n">
        <v>291.24</v>
      </c>
      <c r="K1613" t="n">
        <v>59.19</v>
      </c>
      <c r="L1613" t="n">
        <v>21</v>
      </c>
      <c r="M1613" t="n">
        <v>2</v>
      </c>
      <c r="N1613" t="n">
        <v>81.05</v>
      </c>
      <c r="O1613" t="n">
        <v>36153.75</v>
      </c>
      <c r="P1613" t="n">
        <v>76.43000000000001</v>
      </c>
      <c r="Q1613" t="n">
        <v>202.81</v>
      </c>
      <c r="R1613" t="n">
        <v>19.48</v>
      </c>
      <c r="S1613" t="n">
        <v>13.89</v>
      </c>
      <c r="T1613" t="n">
        <v>1120.98</v>
      </c>
      <c r="U1613" t="n">
        <v>0.71</v>
      </c>
      <c r="V1613" t="n">
        <v>0.76</v>
      </c>
      <c r="W1613" t="n">
        <v>0.64</v>
      </c>
      <c r="X1613" t="n">
        <v>0.06</v>
      </c>
      <c r="Y1613" t="n">
        <v>1</v>
      </c>
      <c r="Z1613" t="n">
        <v>10</v>
      </c>
    </row>
    <row r="1614">
      <c r="A1614" t="n">
        <v>81</v>
      </c>
      <c r="B1614" t="n">
        <v>130</v>
      </c>
      <c r="C1614" t="inlineStr">
        <is>
          <t xml:space="preserve">CONCLUIDO	</t>
        </is>
      </c>
      <c r="D1614" t="n">
        <v>12.3465</v>
      </c>
      <c r="E1614" t="n">
        <v>8.1</v>
      </c>
      <c r="F1614" t="n">
        <v>5.1</v>
      </c>
      <c r="G1614" t="n">
        <v>76.48</v>
      </c>
      <c r="H1614" t="n">
        <v>1.3</v>
      </c>
      <c r="I1614" t="n">
        <v>4</v>
      </c>
      <c r="J1614" t="n">
        <v>291.75</v>
      </c>
      <c r="K1614" t="n">
        <v>59.19</v>
      </c>
      <c r="L1614" t="n">
        <v>21.25</v>
      </c>
      <c r="M1614" t="n">
        <v>2</v>
      </c>
      <c r="N1614" t="n">
        <v>81.31</v>
      </c>
      <c r="O1614" t="n">
        <v>36216.77</v>
      </c>
      <c r="P1614" t="n">
        <v>76.27</v>
      </c>
      <c r="Q1614" t="n">
        <v>202.81</v>
      </c>
      <c r="R1614" t="n">
        <v>19.53</v>
      </c>
      <c r="S1614" t="n">
        <v>13.89</v>
      </c>
      <c r="T1614" t="n">
        <v>1143.41</v>
      </c>
      <c r="U1614" t="n">
        <v>0.71</v>
      </c>
      <c r="V1614" t="n">
        <v>0.76</v>
      </c>
      <c r="W1614" t="n">
        <v>0.64</v>
      </c>
      <c r="X1614" t="n">
        <v>0.06</v>
      </c>
      <c r="Y1614" t="n">
        <v>1</v>
      </c>
      <c r="Z1614" t="n">
        <v>10</v>
      </c>
    </row>
    <row r="1615">
      <c r="A1615" t="n">
        <v>82</v>
      </c>
      <c r="B1615" t="n">
        <v>130</v>
      </c>
      <c r="C1615" t="inlineStr">
        <is>
          <t xml:space="preserve">CONCLUIDO	</t>
        </is>
      </c>
      <c r="D1615" t="n">
        <v>12.355</v>
      </c>
      <c r="E1615" t="n">
        <v>8.09</v>
      </c>
      <c r="F1615" t="n">
        <v>5.09</v>
      </c>
      <c r="G1615" t="n">
        <v>76.40000000000001</v>
      </c>
      <c r="H1615" t="n">
        <v>1.31</v>
      </c>
      <c r="I1615" t="n">
        <v>4</v>
      </c>
      <c r="J1615" t="n">
        <v>292.26</v>
      </c>
      <c r="K1615" t="n">
        <v>59.19</v>
      </c>
      <c r="L1615" t="n">
        <v>21.5</v>
      </c>
      <c r="M1615" t="n">
        <v>2</v>
      </c>
      <c r="N1615" t="n">
        <v>81.56999999999999</v>
      </c>
      <c r="O1615" t="n">
        <v>36279.9</v>
      </c>
      <c r="P1615" t="n">
        <v>76.05</v>
      </c>
      <c r="Q1615" t="n">
        <v>202.81</v>
      </c>
      <c r="R1615" t="n">
        <v>19.33</v>
      </c>
      <c r="S1615" t="n">
        <v>13.89</v>
      </c>
      <c r="T1615" t="n">
        <v>1042.93</v>
      </c>
      <c r="U1615" t="n">
        <v>0.72</v>
      </c>
      <c r="V1615" t="n">
        <v>0.76</v>
      </c>
      <c r="W1615" t="n">
        <v>0.64</v>
      </c>
      <c r="X1615" t="n">
        <v>0.06</v>
      </c>
      <c r="Y1615" t="n">
        <v>1</v>
      </c>
      <c r="Z1615" t="n">
        <v>10</v>
      </c>
    </row>
    <row r="1616">
      <c r="A1616" t="n">
        <v>83</v>
      </c>
      <c r="B1616" t="n">
        <v>130</v>
      </c>
      <c r="C1616" t="inlineStr">
        <is>
          <t xml:space="preserve">CONCLUIDO	</t>
        </is>
      </c>
      <c r="D1616" t="n">
        <v>12.3499</v>
      </c>
      <c r="E1616" t="n">
        <v>8.1</v>
      </c>
      <c r="F1616" t="n">
        <v>5.1</v>
      </c>
      <c r="G1616" t="n">
        <v>76.45</v>
      </c>
      <c r="H1616" t="n">
        <v>1.32</v>
      </c>
      <c r="I1616" t="n">
        <v>4</v>
      </c>
      <c r="J1616" t="n">
        <v>292.77</v>
      </c>
      <c r="K1616" t="n">
        <v>59.19</v>
      </c>
      <c r="L1616" t="n">
        <v>21.75</v>
      </c>
      <c r="M1616" t="n">
        <v>2</v>
      </c>
      <c r="N1616" t="n">
        <v>81.83</v>
      </c>
      <c r="O1616" t="n">
        <v>36343.13</v>
      </c>
      <c r="P1616" t="n">
        <v>75.89</v>
      </c>
      <c r="Q1616" t="n">
        <v>202.81</v>
      </c>
      <c r="R1616" t="n">
        <v>19.44</v>
      </c>
      <c r="S1616" t="n">
        <v>13.89</v>
      </c>
      <c r="T1616" t="n">
        <v>1100.55</v>
      </c>
      <c r="U1616" t="n">
        <v>0.71</v>
      </c>
      <c r="V1616" t="n">
        <v>0.76</v>
      </c>
      <c r="W1616" t="n">
        <v>0.64</v>
      </c>
      <c r="X1616" t="n">
        <v>0.06</v>
      </c>
      <c r="Y1616" t="n">
        <v>1</v>
      </c>
      <c r="Z1616" t="n">
        <v>10</v>
      </c>
    </row>
    <row r="1617">
      <c r="A1617" t="n">
        <v>84</v>
      </c>
      <c r="B1617" t="n">
        <v>130</v>
      </c>
      <c r="C1617" t="inlineStr">
        <is>
          <t xml:space="preserve">CONCLUIDO	</t>
        </is>
      </c>
      <c r="D1617" t="n">
        <v>12.3571</v>
      </c>
      <c r="E1617" t="n">
        <v>8.09</v>
      </c>
      <c r="F1617" t="n">
        <v>5.09</v>
      </c>
      <c r="G1617" t="n">
        <v>76.38</v>
      </c>
      <c r="H1617" t="n">
        <v>1.34</v>
      </c>
      <c r="I1617" t="n">
        <v>4</v>
      </c>
      <c r="J1617" t="n">
        <v>293.29</v>
      </c>
      <c r="K1617" t="n">
        <v>59.19</v>
      </c>
      <c r="L1617" t="n">
        <v>22</v>
      </c>
      <c r="M1617" t="n">
        <v>2</v>
      </c>
      <c r="N1617" t="n">
        <v>82.09</v>
      </c>
      <c r="O1617" t="n">
        <v>36406.47</v>
      </c>
      <c r="P1617" t="n">
        <v>75.76000000000001</v>
      </c>
      <c r="Q1617" t="n">
        <v>202.81</v>
      </c>
      <c r="R1617" t="n">
        <v>19.28</v>
      </c>
      <c r="S1617" t="n">
        <v>13.89</v>
      </c>
      <c r="T1617" t="n">
        <v>1019.73</v>
      </c>
      <c r="U1617" t="n">
        <v>0.72</v>
      </c>
      <c r="V1617" t="n">
        <v>0.76</v>
      </c>
      <c r="W1617" t="n">
        <v>0.64</v>
      </c>
      <c r="X1617" t="n">
        <v>0.05</v>
      </c>
      <c r="Y1617" t="n">
        <v>1</v>
      </c>
      <c r="Z1617" t="n">
        <v>10</v>
      </c>
    </row>
    <row r="1618">
      <c r="A1618" t="n">
        <v>85</v>
      </c>
      <c r="B1618" t="n">
        <v>130</v>
      </c>
      <c r="C1618" t="inlineStr">
        <is>
          <t xml:space="preserve">CONCLUIDO	</t>
        </is>
      </c>
      <c r="D1618" t="n">
        <v>12.355</v>
      </c>
      <c r="E1618" t="n">
        <v>8.09</v>
      </c>
      <c r="F1618" t="n">
        <v>5.09</v>
      </c>
      <c r="G1618" t="n">
        <v>76.40000000000001</v>
      </c>
      <c r="H1618" t="n">
        <v>1.35</v>
      </c>
      <c r="I1618" t="n">
        <v>4</v>
      </c>
      <c r="J1618" t="n">
        <v>293.8</v>
      </c>
      <c r="K1618" t="n">
        <v>59.19</v>
      </c>
      <c r="L1618" t="n">
        <v>22.25</v>
      </c>
      <c r="M1618" t="n">
        <v>2</v>
      </c>
      <c r="N1618" t="n">
        <v>82.36</v>
      </c>
      <c r="O1618" t="n">
        <v>36469.92</v>
      </c>
      <c r="P1618" t="n">
        <v>75.53</v>
      </c>
      <c r="Q1618" t="n">
        <v>202.81</v>
      </c>
      <c r="R1618" t="n">
        <v>19.3</v>
      </c>
      <c r="S1618" t="n">
        <v>13.89</v>
      </c>
      <c r="T1618" t="n">
        <v>1032</v>
      </c>
      <c r="U1618" t="n">
        <v>0.72</v>
      </c>
      <c r="V1618" t="n">
        <v>0.76</v>
      </c>
      <c r="W1618" t="n">
        <v>0.64</v>
      </c>
      <c r="X1618" t="n">
        <v>0.06</v>
      </c>
      <c r="Y1618" t="n">
        <v>1</v>
      </c>
      <c r="Z1618" t="n">
        <v>10</v>
      </c>
    </row>
    <row r="1619">
      <c r="A1619" t="n">
        <v>86</v>
      </c>
      <c r="B1619" t="n">
        <v>130</v>
      </c>
      <c r="C1619" t="inlineStr">
        <is>
          <t xml:space="preserve">CONCLUIDO	</t>
        </is>
      </c>
      <c r="D1619" t="n">
        <v>12.3512</v>
      </c>
      <c r="E1619" t="n">
        <v>8.1</v>
      </c>
      <c r="F1619" t="n">
        <v>5.1</v>
      </c>
      <c r="G1619" t="n">
        <v>76.44</v>
      </c>
      <c r="H1619" t="n">
        <v>1.36</v>
      </c>
      <c r="I1619" t="n">
        <v>4</v>
      </c>
      <c r="J1619" t="n">
        <v>294.32</v>
      </c>
      <c r="K1619" t="n">
        <v>59.19</v>
      </c>
      <c r="L1619" t="n">
        <v>22.5</v>
      </c>
      <c r="M1619" t="n">
        <v>2</v>
      </c>
      <c r="N1619" t="n">
        <v>82.62</v>
      </c>
      <c r="O1619" t="n">
        <v>36533.49</v>
      </c>
      <c r="P1619" t="n">
        <v>75.34999999999999</v>
      </c>
      <c r="Q1619" t="n">
        <v>202.81</v>
      </c>
      <c r="R1619" t="n">
        <v>19.43</v>
      </c>
      <c r="S1619" t="n">
        <v>13.89</v>
      </c>
      <c r="T1619" t="n">
        <v>1094.06</v>
      </c>
      <c r="U1619" t="n">
        <v>0.72</v>
      </c>
      <c r="V1619" t="n">
        <v>0.76</v>
      </c>
      <c r="W1619" t="n">
        <v>0.64</v>
      </c>
      <c r="X1619" t="n">
        <v>0.06</v>
      </c>
      <c r="Y1619" t="n">
        <v>1</v>
      </c>
      <c r="Z1619" t="n">
        <v>10</v>
      </c>
    </row>
    <row r="1620">
      <c r="A1620" t="n">
        <v>87</v>
      </c>
      <c r="B1620" t="n">
        <v>130</v>
      </c>
      <c r="C1620" t="inlineStr">
        <is>
          <t xml:space="preserve">CONCLUIDO	</t>
        </is>
      </c>
      <c r="D1620" t="n">
        <v>12.3601</v>
      </c>
      <c r="E1620" t="n">
        <v>8.09</v>
      </c>
      <c r="F1620" t="n">
        <v>5.09</v>
      </c>
      <c r="G1620" t="n">
        <v>76.34999999999999</v>
      </c>
      <c r="H1620" t="n">
        <v>1.37</v>
      </c>
      <c r="I1620" t="n">
        <v>4</v>
      </c>
      <c r="J1620" t="n">
        <v>294.83</v>
      </c>
      <c r="K1620" t="n">
        <v>59.19</v>
      </c>
      <c r="L1620" t="n">
        <v>22.75</v>
      </c>
      <c r="M1620" t="n">
        <v>2</v>
      </c>
      <c r="N1620" t="n">
        <v>82.89</v>
      </c>
      <c r="O1620" t="n">
        <v>36597.16</v>
      </c>
      <c r="P1620" t="n">
        <v>75.04000000000001</v>
      </c>
      <c r="Q1620" t="n">
        <v>202.81</v>
      </c>
      <c r="R1620" t="n">
        <v>19.28</v>
      </c>
      <c r="S1620" t="n">
        <v>13.89</v>
      </c>
      <c r="T1620" t="n">
        <v>1019.77</v>
      </c>
      <c r="U1620" t="n">
        <v>0.72</v>
      </c>
      <c r="V1620" t="n">
        <v>0.76</v>
      </c>
      <c r="W1620" t="n">
        <v>0.64</v>
      </c>
      <c r="X1620" t="n">
        <v>0.05</v>
      </c>
      <c r="Y1620" t="n">
        <v>1</v>
      </c>
      <c r="Z1620" t="n">
        <v>10</v>
      </c>
    </row>
    <row r="1621">
      <c r="A1621" t="n">
        <v>88</v>
      </c>
      <c r="B1621" t="n">
        <v>130</v>
      </c>
      <c r="C1621" t="inlineStr">
        <is>
          <t xml:space="preserve">CONCLUIDO	</t>
        </is>
      </c>
      <c r="D1621" t="n">
        <v>12.3656</v>
      </c>
      <c r="E1621" t="n">
        <v>8.09</v>
      </c>
      <c r="F1621" t="n">
        <v>5.09</v>
      </c>
      <c r="G1621" t="n">
        <v>76.3</v>
      </c>
      <c r="H1621" t="n">
        <v>1.39</v>
      </c>
      <c r="I1621" t="n">
        <v>4</v>
      </c>
      <c r="J1621" t="n">
        <v>295.35</v>
      </c>
      <c r="K1621" t="n">
        <v>59.19</v>
      </c>
      <c r="L1621" t="n">
        <v>23</v>
      </c>
      <c r="M1621" t="n">
        <v>2</v>
      </c>
      <c r="N1621" t="n">
        <v>83.16</v>
      </c>
      <c r="O1621" t="n">
        <v>36660.94</v>
      </c>
      <c r="P1621" t="n">
        <v>74.56</v>
      </c>
      <c r="Q1621" t="n">
        <v>202.82</v>
      </c>
      <c r="R1621" t="n">
        <v>19.06</v>
      </c>
      <c r="S1621" t="n">
        <v>13.89</v>
      </c>
      <c r="T1621" t="n">
        <v>909.09</v>
      </c>
      <c r="U1621" t="n">
        <v>0.73</v>
      </c>
      <c r="V1621" t="n">
        <v>0.76</v>
      </c>
      <c r="W1621" t="n">
        <v>0.64</v>
      </c>
      <c r="X1621" t="n">
        <v>0.05</v>
      </c>
      <c r="Y1621" t="n">
        <v>1</v>
      </c>
      <c r="Z1621" t="n">
        <v>10</v>
      </c>
    </row>
    <row r="1622">
      <c r="A1622" t="n">
        <v>89</v>
      </c>
      <c r="B1622" t="n">
        <v>130</v>
      </c>
      <c r="C1622" t="inlineStr">
        <is>
          <t xml:space="preserve">CONCLUIDO	</t>
        </is>
      </c>
      <c r="D1622" t="n">
        <v>12.3601</v>
      </c>
      <c r="E1622" t="n">
        <v>8.09</v>
      </c>
      <c r="F1622" t="n">
        <v>5.09</v>
      </c>
      <c r="G1622" t="n">
        <v>76.34999999999999</v>
      </c>
      <c r="H1622" t="n">
        <v>1.4</v>
      </c>
      <c r="I1622" t="n">
        <v>4</v>
      </c>
      <c r="J1622" t="n">
        <v>295.87</v>
      </c>
      <c r="K1622" t="n">
        <v>59.19</v>
      </c>
      <c r="L1622" t="n">
        <v>23.25</v>
      </c>
      <c r="M1622" t="n">
        <v>2</v>
      </c>
      <c r="N1622" t="n">
        <v>83.43000000000001</v>
      </c>
      <c r="O1622" t="n">
        <v>36724.83</v>
      </c>
      <c r="P1622" t="n">
        <v>74.5</v>
      </c>
      <c r="Q1622" t="n">
        <v>202.81</v>
      </c>
      <c r="R1622" t="n">
        <v>19.18</v>
      </c>
      <c r="S1622" t="n">
        <v>13.89</v>
      </c>
      <c r="T1622" t="n">
        <v>970.7</v>
      </c>
      <c r="U1622" t="n">
        <v>0.72</v>
      </c>
      <c r="V1622" t="n">
        <v>0.76</v>
      </c>
      <c r="W1622" t="n">
        <v>0.64</v>
      </c>
      <c r="X1622" t="n">
        <v>0.05</v>
      </c>
      <c r="Y1622" t="n">
        <v>1</v>
      </c>
      <c r="Z1622" t="n">
        <v>10</v>
      </c>
    </row>
    <row r="1623">
      <c r="A1623" t="n">
        <v>90</v>
      </c>
      <c r="B1623" t="n">
        <v>130</v>
      </c>
      <c r="C1623" t="inlineStr">
        <is>
          <t xml:space="preserve">CONCLUIDO	</t>
        </is>
      </c>
      <c r="D1623" t="n">
        <v>12.3597</v>
      </c>
      <c r="E1623" t="n">
        <v>8.09</v>
      </c>
      <c r="F1623" t="n">
        <v>5.09</v>
      </c>
      <c r="G1623" t="n">
        <v>76.34999999999999</v>
      </c>
      <c r="H1623" t="n">
        <v>1.41</v>
      </c>
      <c r="I1623" t="n">
        <v>4</v>
      </c>
      <c r="J1623" t="n">
        <v>296.39</v>
      </c>
      <c r="K1623" t="n">
        <v>59.19</v>
      </c>
      <c r="L1623" t="n">
        <v>23.5</v>
      </c>
      <c r="M1623" t="n">
        <v>2</v>
      </c>
      <c r="N1623" t="n">
        <v>83.69</v>
      </c>
      <c r="O1623" t="n">
        <v>36788.84</v>
      </c>
      <c r="P1623" t="n">
        <v>74.31999999999999</v>
      </c>
      <c r="Q1623" t="n">
        <v>202.81</v>
      </c>
      <c r="R1623" t="n">
        <v>19.2</v>
      </c>
      <c r="S1623" t="n">
        <v>13.89</v>
      </c>
      <c r="T1623" t="n">
        <v>980.01</v>
      </c>
      <c r="U1623" t="n">
        <v>0.72</v>
      </c>
      <c r="V1623" t="n">
        <v>0.76</v>
      </c>
      <c r="W1623" t="n">
        <v>0.64</v>
      </c>
      <c r="X1623" t="n">
        <v>0.05</v>
      </c>
      <c r="Y1623" t="n">
        <v>1</v>
      </c>
      <c r="Z1623" t="n">
        <v>10</v>
      </c>
    </row>
    <row r="1624">
      <c r="A1624" t="n">
        <v>91</v>
      </c>
      <c r="B1624" t="n">
        <v>130</v>
      </c>
      <c r="C1624" t="inlineStr">
        <is>
          <t xml:space="preserve">CONCLUIDO	</t>
        </is>
      </c>
      <c r="D1624" t="n">
        <v>12.3622</v>
      </c>
      <c r="E1624" t="n">
        <v>8.09</v>
      </c>
      <c r="F1624" t="n">
        <v>5.09</v>
      </c>
      <c r="G1624" t="n">
        <v>76.33</v>
      </c>
      <c r="H1624" t="n">
        <v>1.42</v>
      </c>
      <c r="I1624" t="n">
        <v>4</v>
      </c>
      <c r="J1624" t="n">
        <v>296.91</v>
      </c>
      <c r="K1624" t="n">
        <v>59.19</v>
      </c>
      <c r="L1624" t="n">
        <v>23.75</v>
      </c>
      <c r="M1624" t="n">
        <v>2</v>
      </c>
      <c r="N1624" t="n">
        <v>83.95999999999999</v>
      </c>
      <c r="O1624" t="n">
        <v>36852.96</v>
      </c>
      <c r="P1624" t="n">
        <v>74.11</v>
      </c>
      <c r="Q1624" t="n">
        <v>202.82</v>
      </c>
      <c r="R1624" t="n">
        <v>19.16</v>
      </c>
      <c r="S1624" t="n">
        <v>13.89</v>
      </c>
      <c r="T1624" t="n">
        <v>958.38</v>
      </c>
      <c r="U1624" t="n">
        <v>0.73</v>
      </c>
      <c r="V1624" t="n">
        <v>0.76</v>
      </c>
      <c r="W1624" t="n">
        <v>0.64</v>
      </c>
      <c r="X1624" t="n">
        <v>0.05</v>
      </c>
      <c r="Y1624" t="n">
        <v>1</v>
      </c>
      <c r="Z1624" t="n">
        <v>10</v>
      </c>
    </row>
    <row r="1625">
      <c r="A1625" t="n">
        <v>92</v>
      </c>
      <c r="B1625" t="n">
        <v>130</v>
      </c>
      <c r="C1625" t="inlineStr">
        <is>
          <t xml:space="preserve">CONCLUIDO	</t>
        </is>
      </c>
      <c r="D1625" t="n">
        <v>12.3635</v>
      </c>
      <c r="E1625" t="n">
        <v>8.09</v>
      </c>
      <c r="F1625" t="n">
        <v>5.09</v>
      </c>
      <c r="G1625" t="n">
        <v>76.31999999999999</v>
      </c>
      <c r="H1625" t="n">
        <v>1.44</v>
      </c>
      <c r="I1625" t="n">
        <v>4</v>
      </c>
      <c r="J1625" t="n">
        <v>297.43</v>
      </c>
      <c r="K1625" t="n">
        <v>59.19</v>
      </c>
      <c r="L1625" t="n">
        <v>24</v>
      </c>
      <c r="M1625" t="n">
        <v>2</v>
      </c>
      <c r="N1625" t="n">
        <v>84.23999999999999</v>
      </c>
      <c r="O1625" t="n">
        <v>36917.19</v>
      </c>
      <c r="P1625" t="n">
        <v>73.88</v>
      </c>
      <c r="Q1625" t="n">
        <v>202.84</v>
      </c>
      <c r="R1625" t="n">
        <v>19.14</v>
      </c>
      <c r="S1625" t="n">
        <v>13.89</v>
      </c>
      <c r="T1625" t="n">
        <v>947.8200000000001</v>
      </c>
      <c r="U1625" t="n">
        <v>0.73</v>
      </c>
      <c r="V1625" t="n">
        <v>0.76</v>
      </c>
      <c r="W1625" t="n">
        <v>0.64</v>
      </c>
      <c r="X1625" t="n">
        <v>0.05</v>
      </c>
      <c r="Y1625" t="n">
        <v>1</v>
      </c>
      <c r="Z1625" t="n">
        <v>10</v>
      </c>
    </row>
    <row r="1626">
      <c r="A1626" t="n">
        <v>93</v>
      </c>
      <c r="B1626" t="n">
        <v>130</v>
      </c>
      <c r="C1626" t="inlineStr">
        <is>
          <t xml:space="preserve">CONCLUIDO	</t>
        </is>
      </c>
      <c r="D1626" t="n">
        <v>12.366</v>
      </c>
      <c r="E1626" t="n">
        <v>8.09</v>
      </c>
      <c r="F1626" t="n">
        <v>5.09</v>
      </c>
      <c r="G1626" t="n">
        <v>76.29000000000001</v>
      </c>
      <c r="H1626" t="n">
        <v>1.45</v>
      </c>
      <c r="I1626" t="n">
        <v>4</v>
      </c>
      <c r="J1626" t="n">
        <v>297.95</v>
      </c>
      <c r="K1626" t="n">
        <v>59.19</v>
      </c>
      <c r="L1626" t="n">
        <v>24.25</v>
      </c>
      <c r="M1626" t="n">
        <v>2</v>
      </c>
      <c r="N1626" t="n">
        <v>84.51000000000001</v>
      </c>
      <c r="O1626" t="n">
        <v>36981.53</v>
      </c>
      <c r="P1626" t="n">
        <v>73.59</v>
      </c>
      <c r="Q1626" t="n">
        <v>202.81</v>
      </c>
      <c r="R1626" t="n">
        <v>19.09</v>
      </c>
      <c r="S1626" t="n">
        <v>13.89</v>
      </c>
      <c r="T1626" t="n">
        <v>924.1</v>
      </c>
      <c r="U1626" t="n">
        <v>0.73</v>
      </c>
      <c r="V1626" t="n">
        <v>0.76</v>
      </c>
      <c r="W1626" t="n">
        <v>0.64</v>
      </c>
      <c r="X1626" t="n">
        <v>0.05</v>
      </c>
      <c r="Y1626" t="n">
        <v>1</v>
      </c>
      <c r="Z1626" t="n">
        <v>10</v>
      </c>
    </row>
    <row r="1627">
      <c r="A1627" t="n">
        <v>94</v>
      </c>
      <c r="B1627" t="n">
        <v>130</v>
      </c>
      <c r="C1627" t="inlineStr">
        <is>
          <t xml:space="preserve">CONCLUIDO	</t>
        </is>
      </c>
      <c r="D1627" t="n">
        <v>12.3665</v>
      </c>
      <c r="E1627" t="n">
        <v>8.09</v>
      </c>
      <c r="F1627" t="n">
        <v>5.09</v>
      </c>
      <c r="G1627" t="n">
        <v>76.29000000000001</v>
      </c>
      <c r="H1627" t="n">
        <v>1.46</v>
      </c>
      <c r="I1627" t="n">
        <v>4</v>
      </c>
      <c r="J1627" t="n">
        <v>298.47</v>
      </c>
      <c r="K1627" t="n">
        <v>59.19</v>
      </c>
      <c r="L1627" t="n">
        <v>24.5</v>
      </c>
      <c r="M1627" t="n">
        <v>2</v>
      </c>
      <c r="N1627" t="n">
        <v>84.78</v>
      </c>
      <c r="O1627" t="n">
        <v>37045.99</v>
      </c>
      <c r="P1627" t="n">
        <v>73.43000000000001</v>
      </c>
      <c r="Q1627" t="n">
        <v>202.81</v>
      </c>
      <c r="R1627" t="n">
        <v>19.1</v>
      </c>
      <c r="S1627" t="n">
        <v>13.89</v>
      </c>
      <c r="T1627" t="n">
        <v>930.6799999999999</v>
      </c>
      <c r="U1627" t="n">
        <v>0.73</v>
      </c>
      <c r="V1627" t="n">
        <v>0.76</v>
      </c>
      <c r="W1627" t="n">
        <v>0.64</v>
      </c>
      <c r="X1627" t="n">
        <v>0.05</v>
      </c>
      <c r="Y1627" t="n">
        <v>1</v>
      </c>
      <c r="Z1627" t="n">
        <v>10</v>
      </c>
    </row>
    <row r="1628">
      <c r="A1628" t="n">
        <v>95</v>
      </c>
      <c r="B1628" t="n">
        <v>130</v>
      </c>
      <c r="C1628" t="inlineStr">
        <is>
          <t xml:space="preserve">CONCLUIDO	</t>
        </is>
      </c>
      <c r="D1628" t="n">
        <v>12.3694</v>
      </c>
      <c r="E1628" t="n">
        <v>8.08</v>
      </c>
      <c r="F1628" t="n">
        <v>5.08</v>
      </c>
      <c r="G1628" t="n">
        <v>76.26000000000001</v>
      </c>
      <c r="H1628" t="n">
        <v>1.47</v>
      </c>
      <c r="I1628" t="n">
        <v>4</v>
      </c>
      <c r="J1628" t="n">
        <v>299</v>
      </c>
      <c r="K1628" t="n">
        <v>59.19</v>
      </c>
      <c r="L1628" t="n">
        <v>24.75</v>
      </c>
      <c r="M1628" t="n">
        <v>2</v>
      </c>
      <c r="N1628" t="n">
        <v>85.05</v>
      </c>
      <c r="O1628" t="n">
        <v>37110.57</v>
      </c>
      <c r="P1628" t="n">
        <v>73.08</v>
      </c>
      <c r="Q1628" t="n">
        <v>202.81</v>
      </c>
      <c r="R1628" t="n">
        <v>18.98</v>
      </c>
      <c r="S1628" t="n">
        <v>13.89</v>
      </c>
      <c r="T1628" t="n">
        <v>869.65</v>
      </c>
      <c r="U1628" t="n">
        <v>0.73</v>
      </c>
      <c r="V1628" t="n">
        <v>0.76</v>
      </c>
      <c r="W1628" t="n">
        <v>0.64</v>
      </c>
      <c r="X1628" t="n">
        <v>0.05</v>
      </c>
      <c r="Y1628" t="n">
        <v>1</v>
      </c>
      <c r="Z1628" t="n">
        <v>10</v>
      </c>
    </row>
    <row r="1629">
      <c r="A1629" t="n">
        <v>96</v>
      </c>
      <c r="B1629" t="n">
        <v>130</v>
      </c>
      <c r="C1629" t="inlineStr">
        <is>
          <t xml:space="preserve">CONCLUIDO	</t>
        </is>
      </c>
      <c r="D1629" t="n">
        <v>12.3707</v>
      </c>
      <c r="E1629" t="n">
        <v>8.08</v>
      </c>
      <c r="F1629" t="n">
        <v>5.08</v>
      </c>
      <c r="G1629" t="n">
        <v>76.25</v>
      </c>
      <c r="H1629" t="n">
        <v>1.49</v>
      </c>
      <c r="I1629" t="n">
        <v>4</v>
      </c>
      <c r="J1629" t="n">
        <v>299.52</v>
      </c>
      <c r="K1629" t="n">
        <v>59.19</v>
      </c>
      <c r="L1629" t="n">
        <v>25</v>
      </c>
      <c r="M1629" t="n">
        <v>2</v>
      </c>
      <c r="N1629" t="n">
        <v>85.33</v>
      </c>
      <c r="O1629" t="n">
        <v>37175.38</v>
      </c>
      <c r="P1629" t="n">
        <v>72.69</v>
      </c>
      <c r="Q1629" t="n">
        <v>202.81</v>
      </c>
      <c r="R1629" t="n">
        <v>19.01</v>
      </c>
      <c r="S1629" t="n">
        <v>13.89</v>
      </c>
      <c r="T1629" t="n">
        <v>886.62</v>
      </c>
      <c r="U1629" t="n">
        <v>0.73</v>
      </c>
      <c r="V1629" t="n">
        <v>0.76</v>
      </c>
      <c r="W1629" t="n">
        <v>0.64</v>
      </c>
      <c r="X1629" t="n">
        <v>0.04</v>
      </c>
      <c r="Y1629" t="n">
        <v>1</v>
      </c>
      <c r="Z1629" t="n">
        <v>10</v>
      </c>
    </row>
    <row r="1630">
      <c r="A1630" t="n">
        <v>97</v>
      </c>
      <c r="B1630" t="n">
        <v>130</v>
      </c>
      <c r="C1630" t="inlineStr">
        <is>
          <t xml:space="preserve">CONCLUIDO	</t>
        </is>
      </c>
      <c r="D1630" t="n">
        <v>12.369</v>
      </c>
      <c r="E1630" t="n">
        <v>8.08</v>
      </c>
      <c r="F1630" t="n">
        <v>5.08</v>
      </c>
      <c r="G1630" t="n">
        <v>76.26000000000001</v>
      </c>
      <c r="H1630" t="n">
        <v>1.5</v>
      </c>
      <c r="I1630" t="n">
        <v>4</v>
      </c>
      <c r="J1630" t="n">
        <v>300.05</v>
      </c>
      <c r="K1630" t="n">
        <v>59.19</v>
      </c>
      <c r="L1630" t="n">
        <v>25.25</v>
      </c>
      <c r="M1630" t="n">
        <v>2</v>
      </c>
      <c r="N1630" t="n">
        <v>85.59999999999999</v>
      </c>
      <c r="O1630" t="n">
        <v>37240.19</v>
      </c>
      <c r="P1630" t="n">
        <v>72.2</v>
      </c>
      <c r="Q1630" t="n">
        <v>202.81</v>
      </c>
      <c r="R1630" t="n">
        <v>19.05</v>
      </c>
      <c r="S1630" t="n">
        <v>13.89</v>
      </c>
      <c r="T1630" t="n">
        <v>902.5599999999999</v>
      </c>
      <c r="U1630" t="n">
        <v>0.73</v>
      </c>
      <c r="V1630" t="n">
        <v>0.76</v>
      </c>
      <c r="W1630" t="n">
        <v>0.64</v>
      </c>
      <c r="X1630" t="n">
        <v>0.05</v>
      </c>
      <c r="Y1630" t="n">
        <v>1</v>
      </c>
      <c r="Z1630" t="n">
        <v>10</v>
      </c>
    </row>
    <row r="1631">
      <c r="A1631" t="n">
        <v>98</v>
      </c>
      <c r="B1631" t="n">
        <v>130</v>
      </c>
      <c r="C1631" t="inlineStr">
        <is>
          <t xml:space="preserve">CONCLUIDO	</t>
        </is>
      </c>
      <c r="D1631" t="n">
        <v>12.3618</v>
      </c>
      <c r="E1631" t="n">
        <v>8.09</v>
      </c>
      <c r="F1631" t="n">
        <v>5.09</v>
      </c>
      <c r="G1631" t="n">
        <v>76.33</v>
      </c>
      <c r="H1631" t="n">
        <v>1.51</v>
      </c>
      <c r="I1631" t="n">
        <v>4</v>
      </c>
      <c r="J1631" t="n">
        <v>300.57</v>
      </c>
      <c r="K1631" t="n">
        <v>59.19</v>
      </c>
      <c r="L1631" t="n">
        <v>25.5</v>
      </c>
      <c r="M1631" t="n">
        <v>2</v>
      </c>
      <c r="N1631" t="n">
        <v>85.88</v>
      </c>
      <c r="O1631" t="n">
        <v>37305.12</v>
      </c>
      <c r="P1631" t="n">
        <v>71.93000000000001</v>
      </c>
      <c r="Q1631" t="n">
        <v>202.81</v>
      </c>
      <c r="R1631" t="n">
        <v>19.19</v>
      </c>
      <c r="S1631" t="n">
        <v>13.89</v>
      </c>
      <c r="T1631" t="n">
        <v>973.89</v>
      </c>
      <c r="U1631" t="n">
        <v>0.72</v>
      </c>
      <c r="V1631" t="n">
        <v>0.76</v>
      </c>
      <c r="W1631" t="n">
        <v>0.64</v>
      </c>
      <c r="X1631" t="n">
        <v>0.05</v>
      </c>
      <c r="Y1631" t="n">
        <v>1</v>
      </c>
      <c r="Z1631" t="n">
        <v>10</v>
      </c>
    </row>
    <row r="1632">
      <c r="A1632" t="n">
        <v>99</v>
      </c>
      <c r="B1632" t="n">
        <v>130</v>
      </c>
      <c r="C1632" t="inlineStr">
        <is>
          <t xml:space="preserve">CONCLUIDO	</t>
        </is>
      </c>
      <c r="D1632" t="n">
        <v>12.4701</v>
      </c>
      <c r="E1632" t="n">
        <v>8.02</v>
      </c>
      <c r="F1632" t="n">
        <v>5.07</v>
      </c>
      <c r="G1632" t="n">
        <v>101.35</v>
      </c>
      <c r="H1632" t="n">
        <v>1.52</v>
      </c>
      <c r="I1632" t="n">
        <v>3</v>
      </c>
      <c r="J1632" t="n">
        <v>301.1</v>
      </c>
      <c r="K1632" t="n">
        <v>59.19</v>
      </c>
      <c r="L1632" t="n">
        <v>25.75</v>
      </c>
      <c r="M1632" t="n">
        <v>1</v>
      </c>
      <c r="N1632" t="n">
        <v>86.16</v>
      </c>
      <c r="O1632" t="n">
        <v>37370.16</v>
      </c>
      <c r="P1632" t="n">
        <v>71.45999999999999</v>
      </c>
      <c r="Q1632" t="n">
        <v>202.81</v>
      </c>
      <c r="R1632" t="n">
        <v>18.54</v>
      </c>
      <c r="S1632" t="n">
        <v>13.89</v>
      </c>
      <c r="T1632" t="n">
        <v>656.5599999999999</v>
      </c>
      <c r="U1632" t="n">
        <v>0.75</v>
      </c>
      <c r="V1632" t="n">
        <v>0.76</v>
      </c>
      <c r="W1632" t="n">
        <v>0.64</v>
      </c>
      <c r="X1632" t="n">
        <v>0.03</v>
      </c>
      <c r="Y1632" t="n">
        <v>1</v>
      </c>
      <c r="Z1632" t="n">
        <v>10</v>
      </c>
    </row>
    <row r="1633">
      <c r="A1633" t="n">
        <v>100</v>
      </c>
      <c r="B1633" t="n">
        <v>130</v>
      </c>
      <c r="C1633" t="inlineStr">
        <is>
          <t xml:space="preserve">CONCLUIDO	</t>
        </is>
      </c>
      <c r="D1633" t="n">
        <v>12.4662</v>
      </c>
      <c r="E1633" t="n">
        <v>8.02</v>
      </c>
      <c r="F1633" t="n">
        <v>5.07</v>
      </c>
      <c r="G1633" t="n">
        <v>101.4</v>
      </c>
      <c r="H1633" t="n">
        <v>1.54</v>
      </c>
      <c r="I1633" t="n">
        <v>3</v>
      </c>
      <c r="J1633" t="n">
        <v>301.63</v>
      </c>
      <c r="K1633" t="n">
        <v>59.19</v>
      </c>
      <c r="L1633" t="n">
        <v>26</v>
      </c>
      <c r="M1633" t="n">
        <v>1</v>
      </c>
      <c r="N1633" t="n">
        <v>86.44</v>
      </c>
      <c r="O1633" t="n">
        <v>37435.32</v>
      </c>
      <c r="P1633" t="n">
        <v>71.61</v>
      </c>
      <c r="Q1633" t="n">
        <v>202.81</v>
      </c>
      <c r="R1633" t="n">
        <v>18.61</v>
      </c>
      <c r="S1633" t="n">
        <v>13.89</v>
      </c>
      <c r="T1633" t="n">
        <v>688.16</v>
      </c>
      <c r="U1633" t="n">
        <v>0.75</v>
      </c>
      <c r="V1633" t="n">
        <v>0.76</v>
      </c>
      <c r="W1633" t="n">
        <v>0.64</v>
      </c>
      <c r="X1633" t="n">
        <v>0.03</v>
      </c>
      <c r="Y1633" t="n">
        <v>1</v>
      </c>
      <c r="Z1633" t="n">
        <v>10</v>
      </c>
    </row>
    <row r="1634">
      <c r="A1634" t="n">
        <v>101</v>
      </c>
      <c r="B1634" t="n">
        <v>130</v>
      </c>
      <c r="C1634" t="inlineStr">
        <is>
          <t xml:space="preserve">CONCLUIDO	</t>
        </is>
      </c>
      <c r="D1634" t="n">
        <v>12.4667</v>
      </c>
      <c r="E1634" t="n">
        <v>8.02</v>
      </c>
      <c r="F1634" t="n">
        <v>5.07</v>
      </c>
      <c r="G1634" t="n">
        <v>101.39</v>
      </c>
      <c r="H1634" t="n">
        <v>1.55</v>
      </c>
      <c r="I1634" t="n">
        <v>3</v>
      </c>
      <c r="J1634" t="n">
        <v>302.16</v>
      </c>
      <c r="K1634" t="n">
        <v>59.19</v>
      </c>
      <c r="L1634" t="n">
        <v>26.25</v>
      </c>
      <c r="M1634" t="n">
        <v>1</v>
      </c>
      <c r="N1634" t="n">
        <v>86.72</v>
      </c>
      <c r="O1634" t="n">
        <v>37500.6</v>
      </c>
      <c r="P1634" t="n">
        <v>71.78</v>
      </c>
      <c r="Q1634" t="n">
        <v>202.81</v>
      </c>
      <c r="R1634" t="n">
        <v>18.62</v>
      </c>
      <c r="S1634" t="n">
        <v>13.89</v>
      </c>
      <c r="T1634" t="n">
        <v>696.62</v>
      </c>
      <c r="U1634" t="n">
        <v>0.75</v>
      </c>
      <c r="V1634" t="n">
        <v>0.76</v>
      </c>
      <c r="W1634" t="n">
        <v>0.64</v>
      </c>
      <c r="X1634" t="n">
        <v>0.03</v>
      </c>
      <c r="Y1634" t="n">
        <v>1</v>
      </c>
      <c r="Z1634" t="n">
        <v>10</v>
      </c>
    </row>
    <row r="1635">
      <c r="A1635" t="n">
        <v>102</v>
      </c>
      <c r="B1635" t="n">
        <v>130</v>
      </c>
      <c r="C1635" t="inlineStr">
        <is>
          <t xml:space="preserve">CONCLUIDO	</t>
        </is>
      </c>
      <c r="D1635" t="n">
        <v>12.4693</v>
      </c>
      <c r="E1635" t="n">
        <v>8.02</v>
      </c>
      <c r="F1635" t="n">
        <v>5.07</v>
      </c>
      <c r="G1635" t="n">
        <v>101.36</v>
      </c>
      <c r="H1635" t="n">
        <v>1.56</v>
      </c>
      <c r="I1635" t="n">
        <v>3</v>
      </c>
      <c r="J1635" t="n">
        <v>302.69</v>
      </c>
      <c r="K1635" t="n">
        <v>59.19</v>
      </c>
      <c r="L1635" t="n">
        <v>26.5</v>
      </c>
      <c r="M1635" t="n">
        <v>1</v>
      </c>
      <c r="N1635" t="n">
        <v>87</v>
      </c>
      <c r="O1635" t="n">
        <v>37566</v>
      </c>
      <c r="P1635" t="n">
        <v>71.87</v>
      </c>
      <c r="Q1635" t="n">
        <v>202.81</v>
      </c>
      <c r="R1635" t="n">
        <v>18.53</v>
      </c>
      <c r="S1635" t="n">
        <v>13.89</v>
      </c>
      <c r="T1635" t="n">
        <v>651.8099999999999</v>
      </c>
      <c r="U1635" t="n">
        <v>0.75</v>
      </c>
      <c r="V1635" t="n">
        <v>0.76</v>
      </c>
      <c r="W1635" t="n">
        <v>0.64</v>
      </c>
      <c r="X1635" t="n">
        <v>0.03</v>
      </c>
      <c r="Y1635" t="n">
        <v>1</v>
      </c>
      <c r="Z1635" t="n">
        <v>10</v>
      </c>
    </row>
    <row r="1636">
      <c r="A1636" t="n">
        <v>103</v>
      </c>
      <c r="B1636" t="n">
        <v>130</v>
      </c>
      <c r="C1636" t="inlineStr">
        <is>
          <t xml:space="preserve">CONCLUIDO	</t>
        </is>
      </c>
      <c r="D1636" t="n">
        <v>12.4714</v>
      </c>
      <c r="E1636" t="n">
        <v>8.02</v>
      </c>
      <c r="F1636" t="n">
        <v>5.07</v>
      </c>
      <c r="G1636" t="n">
        <v>101.33</v>
      </c>
      <c r="H1636" t="n">
        <v>1.57</v>
      </c>
      <c r="I1636" t="n">
        <v>3</v>
      </c>
      <c r="J1636" t="n">
        <v>303.22</v>
      </c>
      <c r="K1636" t="n">
        <v>59.19</v>
      </c>
      <c r="L1636" t="n">
        <v>26.75</v>
      </c>
      <c r="M1636" t="n">
        <v>1</v>
      </c>
      <c r="N1636" t="n">
        <v>87.28</v>
      </c>
      <c r="O1636" t="n">
        <v>37631.52</v>
      </c>
      <c r="P1636" t="n">
        <v>71.92</v>
      </c>
      <c r="Q1636" t="n">
        <v>202.81</v>
      </c>
      <c r="R1636" t="n">
        <v>18.49</v>
      </c>
      <c r="S1636" t="n">
        <v>13.89</v>
      </c>
      <c r="T1636" t="n">
        <v>630.99</v>
      </c>
      <c r="U1636" t="n">
        <v>0.75</v>
      </c>
      <c r="V1636" t="n">
        <v>0.76</v>
      </c>
      <c r="W1636" t="n">
        <v>0.64</v>
      </c>
      <c r="X1636" t="n">
        <v>0.03</v>
      </c>
      <c r="Y1636" t="n">
        <v>1</v>
      </c>
      <c r="Z1636" t="n">
        <v>10</v>
      </c>
    </row>
    <row r="1637">
      <c r="A1637" t="n">
        <v>104</v>
      </c>
      <c r="B1637" t="n">
        <v>130</v>
      </c>
      <c r="C1637" t="inlineStr">
        <is>
          <t xml:space="preserve">CONCLUIDO	</t>
        </is>
      </c>
      <c r="D1637" t="n">
        <v>12.4719</v>
      </c>
      <c r="E1637" t="n">
        <v>8.02</v>
      </c>
      <c r="F1637" t="n">
        <v>5.07</v>
      </c>
      <c r="G1637" t="n">
        <v>101.33</v>
      </c>
      <c r="H1637" t="n">
        <v>1.58</v>
      </c>
      <c r="I1637" t="n">
        <v>3</v>
      </c>
      <c r="J1637" t="n">
        <v>303.75</v>
      </c>
      <c r="K1637" t="n">
        <v>59.19</v>
      </c>
      <c r="L1637" t="n">
        <v>27</v>
      </c>
      <c r="M1637" t="n">
        <v>1</v>
      </c>
      <c r="N1637" t="n">
        <v>87.56</v>
      </c>
      <c r="O1637" t="n">
        <v>37697.16</v>
      </c>
      <c r="P1637" t="n">
        <v>71.89</v>
      </c>
      <c r="Q1637" t="n">
        <v>202.81</v>
      </c>
      <c r="R1637" t="n">
        <v>18.48</v>
      </c>
      <c r="S1637" t="n">
        <v>13.89</v>
      </c>
      <c r="T1637" t="n">
        <v>624.09</v>
      </c>
      <c r="U1637" t="n">
        <v>0.75</v>
      </c>
      <c r="V1637" t="n">
        <v>0.76</v>
      </c>
      <c r="W1637" t="n">
        <v>0.64</v>
      </c>
      <c r="X1637" t="n">
        <v>0.03</v>
      </c>
      <c r="Y1637" t="n">
        <v>1</v>
      </c>
      <c r="Z1637" t="n">
        <v>10</v>
      </c>
    </row>
    <row r="1638">
      <c r="A1638" t="n">
        <v>105</v>
      </c>
      <c r="B1638" t="n">
        <v>130</v>
      </c>
      <c r="C1638" t="inlineStr">
        <is>
          <t xml:space="preserve">CONCLUIDO	</t>
        </is>
      </c>
      <c r="D1638" t="n">
        <v>12.4706</v>
      </c>
      <c r="E1638" t="n">
        <v>8.02</v>
      </c>
      <c r="F1638" t="n">
        <v>5.07</v>
      </c>
      <c r="G1638" t="n">
        <v>101.34</v>
      </c>
      <c r="H1638" t="n">
        <v>1.6</v>
      </c>
      <c r="I1638" t="n">
        <v>3</v>
      </c>
      <c r="J1638" t="n">
        <v>304.29</v>
      </c>
      <c r="K1638" t="n">
        <v>59.19</v>
      </c>
      <c r="L1638" t="n">
        <v>27.25</v>
      </c>
      <c r="M1638" t="n">
        <v>1</v>
      </c>
      <c r="N1638" t="n">
        <v>87.84</v>
      </c>
      <c r="O1638" t="n">
        <v>37762.92</v>
      </c>
      <c r="P1638" t="n">
        <v>72.02</v>
      </c>
      <c r="Q1638" t="n">
        <v>202.81</v>
      </c>
      <c r="R1638" t="n">
        <v>18.52</v>
      </c>
      <c r="S1638" t="n">
        <v>13.89</v>
      </c>
      <c r="T1638" t="n">
        <v>644.83</v>
      </c>
      <c r="U1638" t="n">
        <v>0.75</v>
      </c>
      <c r="V1638" t="n">
        <v>0.76</v>
      </c>
      <c r="W1638" t="n">
        <v>0.64</v>
      </c>
      <c r="X1638" t="n">
        <v>0.03</v>
      </c>
      <c r="Y1638" t="n">
        <v>1</v>
      </c>
      <c r="Z1638" t="n">
        <v>10</v>
      </c>
    </row>
    <row r="1639">
      <c r="A1639" t="n">
        <v>106</v>
      </c>
      <c r="B1639" t="n">
        <v>130</v>
      </c>
      <c r="C1639" t="inlineStr">
        <is>
          <t xml:space="preserve">CONCLUIDO	</t>
        </is>
      </c>
      <c r="D1639" t="n">
        <v>12.4706</v>
      </c>
      <c r="E1639" t="n">
        <v>8.02</v>
      </c>
      <c r="F1639" t="n">
        <v>5.07</v>
      </c>
      <c r="G1639" t="n">
        <v>101.34</v>
      </c>
      <c r="H1639" t="n">
        <v>1.61</v>
      </c>
      <c r="I1639" t="n">
        <v>3</v>
      </c>
      <c r="J1639" t="n">
        <v>304.82</v>
      </c>
      <c r="K1639" t="n">
        <v>59.19</v>
      </c>
      <c r="L1639" t="n">
        <v>27.5</v>
      </c>
      <c r="M1639" t="n">
        <v>1</v>
      </c>
      <c r="N1639" t="n">
        <v>88.13</v>
      </c>
      <c r="O1639" t="n">
        <v>37828.81</v>
      </c>
      <c r="P1639" t="n">
        <v>72.06</v>
      </c>
      <c r="Q1639" t="n">
        <v>202.81</v>
      </c>
      <c r="R1639" t="n">
        <v>18.5</v>
      </c>
      <c r="S1639" t="n">
        <v>13.89</v>
      </c>
      <c r="T1639" t="n">
        <v>636.22</v>
      </c>
      <c r="U1639" t="n">
        <v>0.75</v>
      </c>
      <c r="V1639" t="n">
        <v>0.76</v>
      </c>
      <c r="W1639" t="n">
        <v>0.64</v>
      </c>
      <c r="X1639" t="n">
        <v>0.03</v>
      </c>
      <c r="Y1639" t="n">
        <v>1</v>
      </c>
      <c r="Z1639" t="n">
        <v>10</v>
      </c>
    </row>
    <row r="1640">
      <c r="A1640" t="n">
        <v>107</v>
      </c>
      <c r="B1640" t="n">
        <v>130</v>
      </c>
      <c r="C1640" t="inlineStr">
        <is>
          <t xml:space="preserve">CONCLUIDO	</t>
        </is>
      </c>
      <c r="D1640" t="n">
        <v>12.4688</v>
      </c>
      <c r="E1640" t="n">
        <v>8.02</v>
      </c>
      <c r="F1640" t="n">
        <v>5.07</v>
      </c>
      <c r="G1640" t="n">
        <v>101.37</v>
      </c>
      <c r="H1640" t="n">
        <v>1.62</v>
      </c>
      <c r="I1640" t="n">
        <v>3</v>
      </c>
      <c r="J1640" t="n">
        <v>305.36</v>
      </c>
      <c r="K1640" t="n">
        <v>59.19</v>
      </c>
      <c r="L1640" t="n">
        <v>27.75</v>
      </c>
      <c r="M1640" t="n">
        <v>1</v>
      </c>
      <c r="N1640" t="n">
        <v>88.41</v>
      </c>
      <c r="O1640" t="n">
        <v>37894.82</v>
      </c>
      <c r="P1640" t="n">
        <v>72.41</v>
      </c>
      <c r="Q1640" t="n">
        <v>202.81</v>
      </c>
      <c r="R1640" t="n">
        <v>18.57</v>
      </c>
      <c r="S1640" t="n">
        <v>13.89</v>
      </c>
      <c r="T1640" t="n">
        <v>668.35</v>
      </c>
      <c r="U1640" t="n">
        <v>0.75</v>
      </c>
      <c r="V1640" t="n">
        <v>0.76</v>
      </c>
      <c r="W1640" t="n">
        <v>0.64</v>
      </c>
      <c r="X1640" t="n">
        <v>0.03</v>
      </c>
      <c r="Y1640" t="n">
        <v>1</v>
      </c>
      <c r="Z1640" t="n">
        <v>10</v>
      </c>
    </row>
    <row r="1641">
      <c r="A1641" t="n">
        <v>108</v>
      </c>
      <c r="B1641" t="n">
        <v>130</v>
      </c>
      <c r="C1641" t="inlineStr">
        <is>
          <t xml:space="preserve">CONCLUIDO	</t>
        </is>
      </c>
      <c r="D1641" t="n">
        <v>12.4658</v>
      </c>
      <c r="E1641" t="n">
        <v>8.02</v>
      </c>
      <c r="F1641" t="n">
        <v>5.07</v>
      </c>
      <c r="G1641" t="n">
        <v>101.41</v>
      </c>
      <c r="H1641" t="n">
        <v>1.63</v>
      </c>
      <c r="I1641" t="n">
        <v>3</v>
      </c>
      <c r="J1641" t="n">
        <v>305.89</v>
      </c>
      <c r="K1641" t="n">
        <v>59.19</v>
      </c>
      <c r="L1641" t="n">
        <v>28</v>
      </c>
      <c r="M1641" t="n">
        <v>1</v>
      </c>
      <c r="N1641" t="n">
        <v>88.7</v>
      </c>
      <c r="O1641" t="n">
        <v>37960.95</v>
      </c>
      <c r="P1641" t="n">
        <v>72.55</v>
      </c>
      <c r="Q1641" t="n">
        <v>202.81</v>
      </c>
      <c r="R1641" t="n">
        <v>18.6</v>
      </c>
      <c r="S1641" t="n">
        <v>13.89</v>
      </c>
      <c r="T1641" t="n">
        <v>685.4299999999999</v>
      </c>
      <c r="U1641" t="n">
        <v>0.75</v>
      </c>
      <c r="V1641" t="n">
        <v>0.76</v>
      </c>
      <c r="W1641" t="n">
        <v>0.64</v>
      </c>
      <c r="X1641" t="n">
        <v>0.03</v>
      </c>
      <c r="Y1641" t="n">
        <v>1</v>
      </c>
      <c r="Z1641" t="n">
        <v>10</v>
      </c>
    </row>
    <row r="1642">
      <c r="A1642" t="n">
        <v>109</v>
      </c>
      <c r="B1642" t="n">
        <v>130</v>
      </c>
      <c r="C1642" t="inlineStr">
        <is>
          <t xml:space="preserve">CONCLUIDO	</t>
        </is>
      </c>
      <c r="D1642" t="n">
        <v>12.4624</v>
      </c>
      <c r="E1642" t="n">
        <v>8.02</v>
      </c>
      <c r="F1642" t="n">
        <v>5.07</v>
      </c>
      <c r="G1642" t="n">
        <v>101.45</v>
      </c>
      <c r="H1642" t="n">
        <v>1.64</v>
      </c>
      <c r="I1642" t="n">
        <v>3</v>
      </c>
      <c r="J1642" t="n">
        <v>306.43</v>
      </c>
      <c r="K1642" t="n">
        <v>59.19</v>
      </c>
      <c r="L1642" t="n">
        <v>28.25</v>
      </c>
      <c r="M1642" t="n">
        <v>1</v>
      </c>
      <c r="N1642" t="n">
        <v>88.98999999999999</v>
      </c>
      <c r="O1642" t="n">
        <v>38027.2</v>
      </c>
      <c r="P1642" t="n">
        <v>72.59</v>
      </c>
      <c r="Q1642" t="n">
        <v>202.81</v>
      </c>
      <c r="R1642" t="n">
        <v>18.64</v>
      </c>
      <c r="S1642" t="n">
        <v>13.89</v>
      </c>
      <c r="T1642" t="n">
        <v>707.22</v>
      </c>
      <c r="U1642" t="n">
        <v>0.75</v>
      </c>
      <c r="V1642" t="n">
        <v>0.76</v>
      </c>
      <c r="W1642" t="n">
        <v>0.64</v>
      </c>
      <c r="X1642" t="n">
        <v>0.03</v>
      </c>
      <c r="Y1642" t="n">
        <v>1</v>
      </c>
      <c r="Z1642" t="n">
        <v>10</v>
      </c>
    </row>
    <row r="1643">
      <c r="A1643" t="n">
        <v>110</v>
      </c>
      <c r="B1643" t="n">
        <v>130</v>
      </c>
      <c r="C1643" t="inlineStr">
        <is>
          <t xml:space="preserve">CONCLUIDO	</t>
        </is>
      </c>
      <c r="D1643" t="n">
        <v>12.4693</v>
      </c>
      <c r="E1643" t="n">
        <v>8.02</v>
      </c>
      <c r="F1643" t="n">
        <v>5.07</v>
      </c>
      <c r="G1643" t="n">
        <v>101.36</v>
      </c>
      <c r="H1643" t="n">
        <v>1.65</v>
      </c>
      <c r="I1643" t="n">
        <v>3</v>
      </c>
      <c r="J1643" t="n">
        <v>306.97</v>
      </c>
      <c r="K1643" t="n">
        <v>59.19</v>
      </c>
      <c r="L1643" t="n">
        <v>28.5</v>
      </c>
      <c r="M1643" t="n">
        <v>1</v>
      </c>
      <c r="N1643" t="n">
        <v>89.27</v>
      </c>
      <c r="O1643" t="n">
        <v>38093.58</v>
      </c>
      <c r="P1643" t="n">
        <v>72.40000000000001</v>
      </c>
      <c r="Q1643" t="n">
        <v>202.81</v>
      </c>
      <c r="R1643" t="n">
        <v>18.53</v>
      </c>
      <c r="S1643" t="n">
        <v>13.89</v>
      </c>
      <c r="T1643" t="n">
        <v>649.11</v>
      </c>
      <c r="U1643" t="n">
        <v>0.75</v>
      </c>
      <c r="V1643" t="n">
        <v>0.76</v>
      </c>
      <c r="W1643" t="n">
        <v>0.64</v>
      </c>
      <c r="X1643" t="n">
        <v>0.03</v>
      </c>
      <c r="Y1643" t="n">
        <v>1</v>
      </c>
      <c r="Z1643" t="n">
        <v>10</v>
      </c>
    </row>
    <row r="1644">
      <c r="A1644" t="n">
        <v>111</v>
      </c>
      <c r="B1644" t="n">
        <v>130</v>
      </c>
      <c r="C1644" t="inlineStr">
        <is>
          <t xml:space="preserve">CONCLUIDO	</t>
        </is>
      </c>
      <c r="D1644" t="n">
        <v>12.4649</v>
      </c>
      <c r="E1644" t="n">
        <v>8.02</v>
      </c>
      <c r="F1644" t="n">
        <v>5.07</v>
      </c>
      <c r="G1644" t="n">
        <v>101.42</v>
      </c>
      <c r="H1644" t="n">
        <v>1.67</v>
      </c>
      <c r="I1644" t="n">
        <v>3</v>
      </c>
      <c r="J1644" t="n">
        <v>307.51</v>
      </c>
      <c r="K1644" t="n">
        <v>59.19</v>
      </c>
      <c r="L1644" t="n">
        <v>28.75</v>
      </c>
      <c r="M1644" t="n">
        <v>1</v>
      </c>
      <c r="N1644" t="n">
        <v>89.56</v>
      </c>
      <c r="O1644" t="n">
        <v>38160.09</v>
      </c>
      <c r="P1644" t="n">
        <v>72.58</v>
      </c>
      <c r="Q1644" t="n">
        <v>202.82</v>
      </c>
      <c r="R1644" t="n">
        <v>18.6</v>
      </c>
      <c r="S1644" t="n">
        <v>13.89</v>
      </c>
      <c r="T1644" t="n">
        <v>682.62</v>
      </c>
      <c r="U1644" t="n">
        <v>0.75</v>
      </c>
      <c r="V1644" t="n">
        <v>0.76</v>
      </c>
      <c r="W1644" t="n">
        <v>0.64</v>
      </c>
      <c r="X1644" t="n">
        <v>0.03</v>
      </c>
      <c r="Y1644" t="n">
        <v>1</v>
      </c>
      <c r="Z1644" t="n">
        <v>10</v>
      </c>
    </row>
    <row r="1645">
      <c r="A1645" t="n">
        <v>112</v>
      </c>
      <c r="B1645" t="n">
        <v>130</v>
      </c>
      <c r="C1645" t="inlineStr">
        <is>
          <t xml:space="preserve">CONCLUIDO	</t>
        </is>
      </c>
      <c r="D1645" t="n">
        <v>12.4641</v>
      </c>
      <c r="E1645" t="n">
        <v>8.02</v>
      </c>
      <c r="F1645" t="n">
        <v>5.07</v>
      </c>
      <c r="G1645" t="n">
        <v>101.43</v>
      </c>
      <c r="H1645" t="n">
        <v>1.68</v>
      </c>
      <c r="I1645" t="n">
        <v>3</v>
      </c>
      <c r="J1645" t="n">
        <v>308.05</v>
      </c>
      <c r="K1645" t="n">
        <v>59.19</v>
      </c>
      <c r="L1645" t="n">
        <v>29</v>
      </c>
      <c r="M1645" t="n">
        <v>1</v>
      </c>
      <c r="N1645" t="n">
        <v>89.84999999999999</v>
      </c>
      <c r="O1645" t="n">
        <v>38226.72</v>
      </c>
      <c r="P1645" t="n">
        <v>72.63</v>
      </c>
      <c r="Q1645" t="n">
        <v>202.81</v>
      </c>
      <c r="R1645" t="n">
        <v>18.67</v>
      </c>
      <c r="S1645" t="n">
        <v>13.89</v>
      </c>
      <c r="T1645" t="n">
        <v>719.1799999999999</v>
      </c>
      <c r="U1645" t="n">
        <v>0.74</v>
      </c>
      <c r="V1645" t="n">
        <v>0.76</v>
      </c>
      <c r="W1645" t="n">
        <v>0.64</v>
      </c>
      <c r="X1645" t="n">
        <v>0.03</v>
      </c>
      <c r="Y1645" t="n">
        <v>1</v>
      </c>
      <c r="Z1645" t="n">
        <v>10</v>
      </c>
    </row>
    <row r="1646">
      <c r="A1646" t="n">
        <v>113</v>
      </c>
      <c r="B1646" t="n">
        <v>130</v>
      </c>
      <c r="C1646" t="inlineStr">
        <is>
          <t xml:space="preserve">CONCLUIDO	</t>
        </is>
      </c>
      <c r="D1646" t="n">
        <v>12.4606</v>
      </c>
      <c r="E1646" t="n">
        <v>8.029999999999999</v>
      </c>
      <c r="F1646" t="n">
        <v>5.07</v>
      </c>
      <c r="G1646" t="n">
        <v>101.47</v>
      </c>
      <c r="H1646" t="n">
        <v>1.69</v>
      </c>
      <c r="I1646" t="n">
        <v>3</v>
      </c>
      <c r="J1646" t="n">
        <v>308.59</v>
      </c>
      <c r="K1646" t="n">
        <v>59.19</v>
      </c>
      <c r="L1646" t="n">
        <v>29.25</v>
      </c>
      <c r="M1646" t="n">
        <v>1</v>
      </c>
      <c r="N1646" t="n">
        <v>90.14</v>
      </c>
      <c r="O1646" t="n">
        <v>38293.47</v>
      </c>
      <c r="P1646" t="n">
        <v>72.69</v>
      </c>
      <c r="Q1646" t="n">
        <v>202.81</v>
      </c>
      <c r="R1646" t="n">
        <v>18.73</v>
      </c>
      <c r="S1646" t="n">
        <v>13.89</v>
      </c>
      <c r="T1646" t="n">
        <v>749.33</v>
      </c>
      <c r="U1646" t="n">
        <v>0.74</v>
      </c>
      <c r="V1646" t="n">
        <v>0.76</v>
      </c>
      <c r="W1646" t="n">
        <v>0.64</v>
      </c>
      <c r="X1646" t="n">
        <v>0.04</v>
      </c>
      <c r="Y1646" t="n">
        <v>1</v>
      </c>
      <c r="Z1646" t="n">
        <v>10</v>
      </c>
    </row>
    <row r="1647">
      <c r="A1647" t="n">
        <v>114</v>
      </c>
      <c r="B1647" t="n">
        <v>130</v>
      </c>
      <c r="C1647" t="inlineStr">
        <is>
          <t xml:space="preserve">CONCLUIDO	</t>
        </is>
      </c>
      <c r="D1647" t="n">
        <v>12.4658</v>
      </c>
      <c r="E1647" t="n">
        <v>8.02</v>
      </c>
      <c r="F1647" t="n">
        <v>5.07</v>
      </c>
      <c r="G1647" t="n">
        <v>101.41</v>
      </c>
      <c r="H1647" t="n">
        <v>1.7</v>
      </c>
      <c r="I1647" t="n">
        <v>3</v>
      </c>
      <c r="J1647" t="n">
        <v>309.13</v>
      </c>
      <c r="K1647" t="n">
        <v>59.19</v>
      </c>
      <c r="L1647" t="n">
        <v>29.5</v>
      </c>
      <c r="M1647" t="n">
        <v>1</v>
      </c>
      <c r="N1647" t="n">
        <v>90.44</v>
      </c>
      <c r="O1647" t="n">
        <v>38360.36</v>
      </c>
      <c r="P1647" t="n">
        <v>72.67</v>
      </c>
      <c r="Q1647" t="n">
        <v>202.81</v>
      </c>
      <c r="R1647" t="n">
        <v>18.63</v>
      </c>
      <c r="S1647" t="n">
        <v>13.89</v>
      </c>
      <c r="T1647" t="n">
        <v>699.85</v>
      </c>
      <c r="U1647" t="n">
        <v>0.75</v>
      </c>
      <c r="V1647" t="n">
        <v>0.76</v>
      </c>
      <c r="W1647" t="n">
        <v>0.64</v>
      </c>
      <c r="X1647" t="n">
        <v>0.03</v>
      </c>
      <c r="Y1647" t="n">
        <v>1</v>
      </c>
      <c r="Z1647" t="n">
        <v>10</v>
      </c>
    </row>
    <row r="1648">
      <c r="A1648" t="n">
        <v>115</v>
      </c>
      <c r="B1648" t="n">
        <v>130</v>
      </c>
      <c r="C1648" t="inlineStr">
        <is>
          <t xml:space="preserve">CONCLUIDO	</t>
        </is>
      </c>
      <c r="D1648" t="n">
        <v>12.4645</v>
      </c>
      <c r="E1648" t="n">
        <v>8.02</v>
      </c>
      <c r="F1648" t="n">
        <v>5.07</v>
      </c>
      <c r="G1648" t="n">
        <v>101.42</v>
      </c>
      <c r="H1648" t="n">
        <v>1.71</v>
      </c>
      <c r="I1648" t="n">
        <v>3</v>
      </c>
      <c r="J1648" t="n">
        <v>309.67</v>
      </c>
      <c r="K1648" t="n">
        <v>59.19</v>
      </c>
      <c r="L1648" t="n">
        <v>29.75</v>
      </c>
      <c r="M1648" t="n">
        <v>1</v>
      </c>
      <c r="N1648" t="n">
        <v>90.73</v>
      </c>
      <c r="O1648" t="n">
        <v>38427.37</v>
      </c>
      <c r="P1648" t="n">
        <v>72.75</v>
      </c>
      <c r="Q1648" t="n">
        <v>202.81</v>
      </c>
      <c r="R1648" t="n">
        <v>18.57</v>
      </c>
      <c r="S1648" t="n">
        <v>13.89</v>
      </c>
      <c r="T1648" t="n">
        <v>671.86</v>
      </c>
      <c r="U1648" t="n">
        <v>0.75</v>
      </c>
      <c r="V1648" t="n">
        <v>0.76</v>
      </c>
      <c r="W1648" t="n">
        <v>0.64</v>
      </c>
      <c r="X1648" t="n">
        <v>0.03</v>
      </c>
      <c r="Y1648" t="n">
        <v>1</v>
      </c>
      <c r="Z1648" t="n">
        <v>10</v>
      </c>
    </row>
    <row r="1649">
      <c r="A1649" t="n">
        <v>116</v>
      </c>
      <c r="B1649" t="n">
        <v>130</v>
      </c>
      <c r="C1649" t="inlineStr">
        <is>
          <t xml:space="preserve">CONCLUIDO	</t>
        </is>
      </c>
      <c r="D1649" t="n">
        <v>12.4632</v>
      </c>
      <c r="E1649" t="n">
        <v>8.02</v>
      </c>
      <c r="F1649" t="n">
        <v>5.07</v>
      </c>
      <c r="G1649" t="n">
        <v>101.44</v>
      </c>
      <c r="H1649" t="n">
        <v>1.72</v>
      </c>
      <c r="I1649" t="n">
        <v>3</v>
      </c>
      <c r="J1649" t="n">
        <v>310.22</v>
      </c>
      <c r="K1649" t="n">
        <v>59.19</v>
      </c>
      <c r="L1649" t="n">
        <v>30</v>
      </c>
      <c r="M1649" t="n">
        <v>1</v>
      </c>
      <c r="N1649" t="n">
        <v>91.02</v>
      </c>
      <c r="O1649" t="n">
        <v>38494.52</v>
      </c>
      <c r="P1649" t="n">
        <v>72.77</v>
      </c>
      <c r="Q1649" t="n">
        <v>202.81</v>
      </c>
      <c r="R1649" t="n">
        <v>18.65</v>
      </c>
      <c r="S1649" t="n">
        <v>13.89</v>
      </c>
      <c r="T1649" t="n">
        <v>711.53</v>
      </c>
      <c r="U1649" t="n">
        <v>0.74</v>
      </c>
      <c r="V1649" t="n">
        <v>0.76</v>
      </c>
      <c r="W1649" t="n">
        <v>0.64</v>
      </c>
      <c r="X1649" t="n">
        <v>0.03</v>
      </c>
      <c r="Y1649" t="n">
        <v>1</v>
      </c>
      <c r="Z1649" t="n">
        <v>10</v>
      </c>
    </row>
    <row r="1650">
      <c r="A1650" t="n">
        <v>117</v>
      </c>
      <c r="B1650" t="n">
        <v>130</v>
      </c>
      <c r="C1650" t="inlineStr">
        <is>
          <t xml:space="preserve">CONCLUIDO	</t>
        </is>
      </c>
      <c r="D1650" t="n">
        <v>12.4611</v>
      </c>
      <c r="E1650" t="n">
        <v>8.02</v>
      </c>
      <c r="F1650" t="n">
        <v>5.07</v>
      </c>
      <c r="G1650" t="n">
        <v>101.47</v>
      </c>
      <c r="H1650" t="n">
        <v>1.73</v>
      </c>
      <c r="I1650" t="n">
        <v>3</v>
      </c>
      <c r="J1650" t="n">
        <v>310.76</v>
      </c>
      <c r="K1650" t="n">
        <v>59.19</v>
      </c>
      <c r="L1650" t="n">
        <v>30.25</v>
      </c>
      <c r="M1650" t="n">
        <v>1</v>
      </c>
      <c r="N1650" t="n">
        <v>91.31999999999999</v>
      </c>
      <c r="O1650" t="n">
        <v>38561.79</v>
      </c>
      <c r="P1650" t="n">
        <v>72.81</v>
      </c>
      <c r="Q1650" t="n">
        <v>202.81</v>
      </c>
      <c r="R1650" t="n">
        <v>18.68</v>
      </c>
      <c r="S1650" t="n">
        <v>13.89</v>
      </c>
      <c r="T1650" t="n">
        <v>726.11</v>
      </c>
      <c r="U1650" t="n">
        <v>0.74</v>
      </c>
      <c r="V1650" t="n">
        <v>0.76</v>
      </c>
      <c r="W1650" t="n">
        <v>0.64</v>
      </c>
      <c r="X1650" t="n">
        <v>0.04</v>
      </c>
      <c r="Y1650" t="n">
        <v>1</v>
      </c>
      <c r="Z1650" t="n">
        <v>10</v>
      </c>
    </row>
    <row r="1651">
      <c r="A1651" t="n">
        <v>118</v>
      </c>
      <c r="B1651" t="n">
        <v>130</v>
      </c>
      <c r="C1651" t="inlineStr">
        <is>
          <t xml:space="preserve">CONCLUIDO	</t>
        </is>
      </c>
      <c r="D1651" t="n">
        <v>12.468</v>
      </c>
      <c r="E1651" t="n">
        <v>8.02</v>
      </c>
      <c r="F1651" t="n">
        <v>5.07</v>
      </c>
      <c r="G1651" t="n">
        <v>101.38</v>
      </c>
      <c r="H1651" t="n">
        <v>1.75</v>
      </c>
      <c r="I1651" t="n">
        <v>3</v>
      </c>
      <c r="J1651" t="n">
        <v>311.31</v>
      </c>
      <c r="K1651" t="n">
        <v>59.19</v>
      </c>
      <c r="L1651" t="n">
        <v>30.5</v>
      </c>
      <c r="M1651" t="n">
        <v>1</v>
      </c>
      <c r="N1651" t="n">
        <v>91.62</v>
      </c>
      <c r="O1651" t="n">
        <v>38629.19</v>
      </c>
      <c r="P1651" t="n">
        <v>72.72</v>
      </c>
      <c r="Q1651" t="n">
        <v>202.81</v>
      </c>
      <c r="R1651" t="n">
        <v>18.61</v>
      </c>
      <c r="S1651" t="n">
        <v>13.89</v>
      </c>
      <c r="T1651" t="n">
        <v>688.75</v>
      </c>
      <c r="U1651" t="n">
        <v>0.75</v>
      </c>
      <c r="V1651" t="n">
        <v>0.76</v>
      </c>
      <c r="W1651" t="n">
        <v>0.64</v>
      </c>
      <c r="X1651" t="n">
        <v>0.03</v>
      </c>
      <c r="Y1651" t="n">
        <v>1</v>
      </c>
      <c r="Z1651" t="n">
        <v>10</v>
      </c>
    </row>
    <row r="1652">
      <c r="A1652" t="n">
        <v>119</v>
      </c>
      <c r="B1652" t="n">
        <v>130</v>
      </c>
      <c r="C1652" t="inlineStr">
        <is>
          <t xml:space="preserve">CONCLUIDO	</t>
        </is>
      </c>
      <c r="D1652" t="n">
        <v>12.4632</v>
      </c>
      <c r="E1652" t="n">
        <v>8.02</v>
      </c>
      <c r="F1652" t="n">
        <v>5.07</v>
      </c>
      <c r="G1652" t="n">
        <v>101.44</v>
      </c>
      <c r="H1652" t="n">
        <v>1.76</v>
      </c>
      <c r="I1652" t="n">
        <v>3</v>
      </c>
      <c r="J1652" t="n">
        <v>311.86</v>
      </c>
      <c r="K1652" t="n">
        <v>59.19</v>
      </c>
      <c r="L1652" t="n">
        <v>30.75</v>
      </c>
      <c r="M1652" t="n">
        <v>0</v>
      </c>
      <c r="N1652" t="n">
        <v>91.91</v>
      </c>
      <c r="O1652" t="n">
        <v>38696.85</v>
      </c>
      <c r="P1652" t="n">
        <v>72.84</v>
      </c>
      <c r="Q1652" t="n">
        <v>202.81</v>
      </c>
      <c r="R1652" t="n">
        <v>18.58</v>
      </c>
      <c r="S1652" t="n">
        <v>13.89</v>
      </c>
      <c r="T1652" t="n">
        <v>674.14</v>
      </c>
      <c r="U1652" t="n">
        <v>0.75</v>
      </c>
      <c r="V1652" t="n">
        <v>0.76</v>
      </c>
      <c r="W1652" t="n">
        <v>0.64</v>
      </c>
      <c r="X1652" t="n">
        <v>0.03</v>
      </c>
      <c r="Y1652" t="n">
        <v>1</v>
      </c>
      <c r="Z1652" t="n">
        <v>10</v>
      </c>
    </row>
    <row r="1653">
      <c r="A1653" t="n">
        <v>0</v>
      </c>
      <c r="B1653" t="n">
        <v>75</v>
      </c>
      <c r="C1653" t="inlineStr">
        <is>
          <t xml:space="preserve">CONCLUIDO	</t>
        </is>
      </c>
      <c r="D1653" t="n">
        <v>9.995799999999999</v>
      </c>
      <c r="E1653" t="n">
        <v>10</v>
      </c>
      <c r="F1653" t="n">
        <v>6.11</v>
      </c>
      <c r="G1653" t="n">
        <v>6.92</v>
      </c>
      <c r="H1653" t="n">
        <v>0.12</v>
      </c>
      <c r="I1653" t="n">
        <v>53</v>
      </c>
      <c r="J1653" t="n">
        <v>150.44</v>
      </c>
      <c r="K1653" t="n">
        <v>49.1</v>
      </c>
      <c r="L1653" t="n">
        <v>1</v>
      </c>
      <c r="M1653" t="n">
        <v>51</v>
      </c>
      <c r="N1653" t="n">
        <v>25.34</v>
      </c>
      <c r="O1653" t="n">
        <v>18787.76</v>
      </c>
      <c r="P1653" t="n">
        <v>71.69</v>
      </c>
      <c r="Q1653" t="n">
        <v>202.99</v>
      </c>
      <c r="R1653" t="n">
        <v>51</v>
      </c>
      <c r="S1653" t="n">
        <v>13.89</v>
      </c>
      <c r="T1653" t="n">
        <v>16636.26</v>
      </c>
      <c r="U1653" t="n">
        <v>0.27</v>
      </c>
      <c r="V1653" t="n">
        <v>0.63</v>
      </c>
      <c r="W1653" t="n">
        <v>0.72</v>
      </c>
      <c r="X1653" t="n">
        <v>1.07</v>
      </c>
      <c r="Y1653" t="n">
        <v>1</v>
      </c>
      <c r="Z1653" t="n">
        <v>10</v>
      </c>
    </row>
    <row r="1654">
      <c r="A1654" t="n">
        <v>1</v>
      </c>
      <c r="B1654" t="n">
        <v>75</v>
      </c>
      <c r="C1654" t="inlineStr">
        <is>
          <t xml:space="preserve">CONCLUIDO	</t>
        </is>
      </c>
      <c r="D1654" t="n">
        <v>10.6585</v>
      </c>
      <c r="E1654" t="n">
        <v>9.380000000000001</v>
      </c>
      <c r="F1654" t="n">
        <v>5.85</v>
      </c>
      <c r="G1654" t="n">
        <v>8.57</v>
      </c>
      <c r="H1654" t="n">
        <v>0.15</v>
      </c>
      <c r="I1654" t="n">
        <v>41</v>
      </c>
      <c r="J1654" t="n">
        <v>150.78</v>
      </c>
      <c r="K1654" t="n">
        <v>49.1</v>
      </c>
      <c r="L1654" t="n">
        <v>1.25</v>
      </c>
      <c r="M1654" t="n">
        <v>39</v>
      </c>
      <c r="N1654" t="n">
        <v>25.44</v>
      </c>
      <c r="O1654" t="n">
        <v>18830.65</v>
      </c>
      <c r="P1654" t="n">
        <v>68.45</v>
      </c>
      <c r="Q1654" t="n">
        <v>202.91</v>
      </c>
      <c r="R1654" t="n">
        <v>43.17</v>
      </c>
      <c r="S1654" t="n">
        <v>13.89</v>
      </c>
      <c r="T1654" t="n">
        <v>12777.8</v>
      </c>
      <c r="U1654" t="n">
        <v>0.32</v>
      </c>
      <c r="V1654" t="n">
        <v>0.66</v>
      </c>
      <c r="W1654" t="n">
        <v>0.7</v>
      </c>
      <c r="X1654" t="n">
        <v>0.8100000000000001</v>
      </c>
      <c r="Y1654" t="n">
        <v>1</v>
      </c>
      <c r="Z1654" t="n">
        <v>10</v>
      </c>
    </row>
    <row r="1655">
      <c r="A1655" t="n">
        <v>2</v>
      </c>
      <c r="B1655" t="n">
        <v>75</v>
      </c>
      <c r="C1655" t="inlineStr">
        <is>
          <t xml:space="preserve">CONCLUIDO	</t>
        </is>
      </c>
      <c r="D1655" t="n">
        <v>11.1555</v>
      </c>
      <c r="E1655" t="n">
        <v>8.960000000000001</v>
      </c>
      <c r="F1655" t="n">
        <v>5.68</v>
      </c>
      <c r="G1655" t="n">
        <v>10.33</v>
      </c>
      <c r="H1655" t="n">
        <v>0.18</v>
      </c>
      <c r="I1655" t="n">
        <v>33</v>
      </c>
      <c r="J1655" t="n">
        <v>151.13</v>
      </c>
      <c r="K1655" t="n">
        <v>49.1</v>
      </c>
      <c r="L1655" t="n">
        <v>1.5</v>
      </c>
      <c r="M1655" t="n">
        <v>31</v>
      </c>
      <c r="N1655" t="n">
        <v>25.54</v>
      </c>
      <c r="O1655" t="n">
        <v>18873.58</v>
      </c>
      <c r="P1655" t="n">
        <v>66.23</v>
      </c>
      <c r="Q1655" t="n">
        <v>202.85</v>
      </c>
      <c r="R1655" t="n">
        <v>37.7</v>
      </c>
      <c r="S1655" t="n">
        <v>13.89</v>
      </c>
      <c r="T1655" t="n">
        <v>10085.18</v>
      </c>
      <c r="U1655" t="n">
        <v>0.37</v>
      </c>
      <c r="V1655" t="n">
        <v>0.68</v>
      </c>
      <c r="W1655" t="n">
        <v>0.6899999999999999</v>
      </c>
      <c r="X1655" t="n">
        <v>0.64</v>
      </c>
      <c r="Y1655" t="n">
        <v>1</v>
      </c>
      <c r="Z1655" t="n">
        <v>10</v>
      </c>
    </row>
    <row r="1656">
      <c r="A1656" t="n">
        <v>3</v>
      </c>
      <c r="B1656" t="n">
        <v>75</v>
      </c>
      <c r="C1656" t="inlineStr">
        <is>
          <t xml:space="preserve">CONCLUIDO	</t>
        </is>
      </c>
      <c r="D1656" t="n">
        <v>11.4675</v>
      </c>
      <c r="E1656" t="n">
        <v>8.720000000000001</v>
      </c>
      <c r="F1656" t="n">
        <v>5.59</v>
      </c>
      <c r="G1656" t="n">
        <v>11.97</v>
      </c>
      <c r="H1656" t="n">
        <v>0.2</v>
      </c>
      <c r="I1656" t="n">
        <v>28</v>
      </c>
      <c r="J1656" t="n">
        <v>151.48</v>
      </c>
      <c r="K1656" t="n">
        <v>49.1</v>
      </c>
      <c r="L1656" t="n">
        <v>1.75</v>
      </c>
      <c r="M1656" t="n">
        <v>26</v>
      </c>
      <c r="N1656" t="n">
        <v>25.64</v>
      </c>
      <c r="O1656" t="n">
        <v>18916.54</v>
      </c>
      <c r="P1656" t="n">
        <v>64.81</v>
      </c>
      <c r="Q1656" t="n">
        <v>202.81</v>
      </c>
      <c r="R1656" t="n">
        <v>34.92</v>
      </c>
      <c r="S1656" t="n">
        <v>13.89</v>
      </c>
      <c r="T1656" t="n">
        <v>8718.5</v>
      </c>
      <c r="U1656" t="n">
        <v>0.4</v>
      </c>
      <c r="V1656" t="n">
        <v>0.6899999999999999</v>
      </c>
      <c r="W1656" t="n">
        <v>0.68</v>
      </c>
      <c r="X1656" t="n">
        <v>0.55</v>
      </c>
      <c r="Y1656" t="n">
        <v>1</v>
      </c>
      <c r="Z1656" t="n">
        <v>10</v>
      </c>
    </row>
    <row r="1657">
      <c r="A1657" t="n">
        <v>4</v>
      </c>
      <c r="B1657" t="n">
        <v>75</v>
      </c>
      <c r="C1657" t="inlineStr">
        <is>
          <t xml:space="preserve">CONCLUIDO	</t>
        </is>
      </c>
      <c r="D1657" t="n">
        <v>11.7574</v>
      </c>
      <c r="E1657" t="n">
        <v>8.51</v>
      </c>
      <c r="F1657" t="n">
        <v>5.5</v>
      </c>
      <c r="G1657" t="n">
        <v>13.74</v>
      </c>
      <c r="H1657" t="n">
        <v>0.23</v>
      </c>
      <c r="I1657" t="n">
        <v>24</v>
      </c>
      <c r="J1657" t="n">
        <v>151.83</v>
      </c>
      <c r="K1657" t="n">
        <v>49.1</v>
      </c>
      <c r="L1657" t="n">
        <v>2</v>
      </c>
      <c r="M1657" t="n">
        <v>22</v>
      </c>
      <c r="N1657" t="n">
        <v>25.73</v>
      </c>
      <c r="O1657" t="n">
        <v>18959.54</v>
      </c>
      <c r="P1657" t="n">
        <v>63.47</v>
      </c>
      <c r="Q1657" t="n">
        <v>202.91</v>
      </c>
      <c r="R1657" t="n">
        <v>31.68</v>
      </c>
      <c r="S1657" t="n">
        <v>13.89</v>
      </c>
      <c r="T1657" t="n">
        <v>7118.91</v>
      </c>
      <c r="U1657" t="n">
        <v>0.44</v>
      </c>
      <c r="V1657" t="n">
        <v>0.7</v>
      </c>
      <c r="W1657" t="n">
        <v>0.68</v>
      </c>
      <c r="X1657" t="n">
        <v>0.46</v>
      </c>
      <c r="Y1657" t="n">
        <v>1</v>
      </c>
      <c r="Z1657" t="n">
        <v>10</v>
      </c>
    </row>
    <row r="1658">
      <c r="A1658" t="n">
        <v>5</v>
      </c>
      <c r="B1658" t="n">
        <v>75</v>
      </c>
      <c r="C1658" t="inlineStr">
        <is>
          <t xml:space="preserve">CONCLUIDO	</t>
        </is>
      </c>
      <c r="D1658" t="n">
        <v>11.862</v>
      </c>
      <c r="E1658" t="n">
        <v>8.43</v>
      </c>
      <c r="F1658" t="n">
        <v>5.48</v>
      </c>
      <c r="G1658" t="n">
        <v>14.95</v>
      </c>
      <c r="H1658" t="n">
        <v>0.26</v>
      </c>
      <c r="I1658" t="n">
        <v>22</v>
      </c>
      <c r="J1658" t="n">
        <v>152.18</v>
      </c>
      <c r="K1658" t="n">
        <v>49.1</v>
      </c>
      <c r="L1658" t="n">
        <v>2.25</v>
      </c>
      <c r="M1658" t="n">
        <v>20</v>
      </c>
      <c r="N1658" t="n">
        <v>25.83</v>
      </c>
      <c r="O1658" t="n">
        <v>19002.56</v>
      </c>
      <c r="P1658" t="n">
        <v>63.23</v>
      </c>
      <c r="Q1658" t="n">
        <v>202.82</v>
      </c>
      <c r="R1658" t="n">
        <v>31.59</v>
      </c>
      <c r="S1658" t="n">
        <v>13.89</v>
      </c>
      <c r="T1658" t="n">
        <v>7085.02</v>
      </c>
      <c r="U1658" t="n">
        <v>0.44</v>
      </c>
      <c r="V1658" t="n">
        <v>0.71</v>
      </c>
      <c r="W1658" t="n">
        <v>0.67</v>
      </c>
      <c r="X1658" t="n">
        <v>0.44</v>
      </c>
      <c r="Y1658" t="n">
        <v>1</v>
      </c>
      <c r="Z1658" t="n">
        <v>10</v>
      </c>
    </row>
    <row r="1659">
      <c r="A1659" t="n">
        <v>6</v>
      </c>
      <c r="B1659" t="n">
        <v>75</v>
      </c>
      <c r="C1659" t="inlineStr">
        <is>
          <t xml:space="preserve">CONCLUIDO	</t>
        </is>
      </c>
      <c r="D1659" t="n">
        <v>12.1074</v>
      </c>
      <c r="E1659" t="n">
        <v>8.26</v>
      </c>
      <c r="F1659" t="n">
        <v>5.4</v>
      </c>
      <c r="G1659" t="n">
        <v>17.06</v>
      </c>
      <c r="H1659" t="n">
        <v>0.29</v>
      </c>
      <c r="I1659" t="n">
        <v>19</v>
      </c>
      <c r="J1659" t="n">
        <v>152.53</v>
      </c>
      <c r="K1659" t="n">
        <v>49.1</v>
      </c>
      <c r="L1659" t="n">
        <v>2.5</v>
      </c>
      <c r="M1659" t="n">
        <v>17</v>
      </c>
      <c r="N1659" t="n">
        <v>25.93</v>
      </c>
      <c r="O1659" t="n">
        <v>19045.63</v>
      </c>
      <c r="P1659" t="n">
        <v>61.97</v>
      </c>
      <c r="Q1659" t="n">
        <v>202.82</v>
      </c>
      <c r="R1659" t="n">
        <v>28.96</v>
      </c>
      <c r="S1659" t="n">
        <v>13.89</v>
      </c>
      <c r="T1659" t="n">
        <v>5783.97</v>
      </c>
      <c r="U1659" t="n">
        <v>0.48</v>
      </c>
      <c r="V1659" t="n">
        <v>0.72</v>
      </c>
      <c r="W1659" t="n">
        <v>0.67</v>
      </c>
      <c r="X1659" t="n">
        <v>0.36</v>
      </c>
      <c r="Y1659" t="n">
        <v>1</v>
      </c>
      <c r="Z1659" t="n">
        <v>10</v>
      </c>
    </row>
    <row r="1660">
      <c r="A1660" t="n">
        <v>7</v>
      </c>
      <c r="B1660" t="n">
        <v>75</v>
      </c>
      <c r="C1660" t="inlineStr">
        <is>
          <t xml:space="preserve">CONCLUIDO	</t>
        </is>
      </c>
      <c r="D1660" t="n">
        <v>12.2787</v>
      </c>
      <c r="E1660" t="n">
        <v>8.140000000000001</v>
      </c>
      <c r="F1660" t="n">
        <v>5.35</v>
      </c>
      <c r="G1660" t="n">
        <v>18.88</v>
      </c>
      <c r="H1660" t="n">
        <v>0.32</v>
      </c>
      <c r="I1660" t="n">
        <v>17</v>
      </c>
      <c r="J1660" t="n">
        <v>152.88</v>
      </c>
      <c r="K1660" t="n">
        <v>49.1</v>
      </c>
      <c r="L1660" t="n">
        <v>2.75</v>
      </c>
      <c r="M1660" t="n">
        <v>15</v>
      </c>
      <c r="N1660" t="n">
        <v>26.03</v>
      </c>
      <c r="O1660" t="n">
        <v>19088.72</v>
      </c>
      <c r="P1660" t="n">
        <v>60.97</v>
      </c>
      <c r="Q1660" t="n">
        <v>202.83</v>
      </c>
      <c r="R1660" t="n">
        <v>27.22</v>
      </c>
      <c r="S1660" t="n">
        <v>13.89</v>
      </c>
      <c r="T1660" t="n">
        <v>4923.09</v>
      </c>
      <c r="U1660" t="n">
        <v>0.51</v>
      </c>
      <c r="V1660" t="n">
        <v>0.72</v>
      </c>
      <c r="W1660" t="n">
        <v>0.67</v>
      </c>
      <c r="X1660" t="n">
        <v>0.31</v>
      </c>
      <c r="Y1660" t="n">
        <v>1</v>
      </c>
      <c r="Z1660" t="n">
        <v>10</v>
      </c>
    </row>
    <row r="1661">
      <c r="A1661" t="n">
        <v>8</v>
      </c>
      <c r="B1661" t="n">
        <v>75</v>
      </c>
      <c r="C1661" t="inlineStr">
        <is>
          <t xml:space="preserve">CONCLUIDO	</t>
        </is>
      </c>
      <c r="D1661" t="n">
        <v>12.3393</v>
      </c>
      <c r="E1661" t="n">
        <v>8.1</v>
      </c>
      <c r="F1661" t="n">
        <v>5.34</v>
      </c>
      <c r="G1661" t="n">
        <v>20.02</v>
      </c>
      <c r="H1661" t="n">
        <v>0.35</v>
      </c>
      <c r="I1661" t="n">
        <v>16</v>
      </c>
      <c r="J1661" t="n">
        <v>153.23</v>
      </c>
      <c r="K1661" t="n">
        <v>49.1</v>
      </c>
      <c r="L1661" t="n">
        <v>3</v>
      </c>
      <c r="M1661" t="n">
        <v>14</v>
      </c>
      <c r="N1661" t="n">
        <v>26.13</v>
      </c>
      <c r="O1661" t="n">
        <v>19131.85</v>
      </c>
      <c r="P1661" t="n">
        <v>60.72</v>
      </c>
      <c r="Q1661" t="n">
        <v>202.82</v>
      </c>
      <c r="R1661" t="n">
        <v>27.1</v>
      </c>
      <c r="S1661" t="n">
        <v>13.89</v>
      </c>
      <c r="T1661" t="n">
        <v>4871.83</v>
      </c>
      <c r="U1661" t="n">
        <v>0.51</v>
      </c>
      <c r="V1661" t="n">
        <v>0.72</v>
      </c>
      <c r="W1661" t="n">
        <v>0.66</v>
      </c>
      <c r="X1661" t="n">
        <v>0.3</v>
      </c>
      <c r="Y1661" t="n">
        <v>1</v>
      </c>
      <c r="Z1661" t="n">
        <v>10</v>
      </c>
    </row>
    <row r="1662">
      <c r="A1662" t="n">
        <v>9</v>
      </c>
      <c r="B1662" t="n">
        <v>75</v>
      </c>
      <c r="C1662" t="inlineStr">
        <is>
          <t xml:space="preserve">CONCLUIDO	</t>
        </is>
      </c>
      <c r="D1662" t="n">
        <v>12.4018</v>
      </c>
      <c r="E1662" t="n">
        <v>8.06</v>
      </c>
      <c r="F1662" t="n">
        <v>5.33</v>
      </c>
      <c r="G1662" t="n">
        <v>21.31</v>
      </c>
      <c r="H1662" t="n">
        <v>0.37</v>
      </c>
      <c r="I1662" t="n">
        <v>15</v>
      </c>
      <c r="J1662" t="n">
        <v>153.58</v>
      </c>
      <c r="K1662" t="n">
        <v>49.1</v>
      </c>
      <c r="L1662" t="n">
        <v>3.25</v>
      </c>
      <c r="M1662" t="n">
        <v>13</v>
      </c>
      <c r="N1662" t="n">
        <v>26.23</v>
      </c>
      <c r="O1662" t="n">
        <v>19175.02</v>
      </c>
      <c r="P1662" t="n">
        <v>60.35</v>
      </c>
      <c r="Q1662" t="n">
        <v>202.83</v>
      </c>
      <c r="R1662" t="n">
        <v>26.75</v>
      </c>
      <c r="S1662" t="n">
        <v>13.89</v>
      </c>
      <c r="T1662" t="n">
        <v>4701.41</v>
      </c>
      <c r="U1662" t="n">
        <v>0.52</v>
      </c>
      <c r="V1662" t="n">
        <v>0.73</v>
      </c>
      <c r="W1662" t="n">
        <v>0.66</v>
      </c>
      <c r="X1662" t="n">
        <v>0.29</v>
      </c>
      <c r="Y1662" t="n">
        <v>1</v>
      </c>
      <c r="Z1662" t="n">
        <v>10</v>
      </c>
    </row>
    <row r="1663">
      <c r="A1663" t="n">
        <v>10</v>
      </c>
      <c r="B1663" t="n">
        <v>75</v>
      </c>
      <c r="C1663" t="inlineStr">
        <is>
          <t xml:space="preserve">CONCLUIDO	</t>
        </is>
      </c>
      <c r="D1663" t="n">
        <v>12.487</v>
      </c>
      <c r="E1663" t="n">
        <v>8.01</v>
      </c>
      <c r="F1663" t="n">
        <v>5.3</v>
      </c>
      <c r="G1663" t="n">
        <v>22.73</v>
      </c>
      <c r="H1663" t="n">
        <v>0.4</v>
      </c>
      <c r="I1663" t="n">
        <v>14</v>
      </c>
      <c r="J1663" t="n">
        <v>153.93</v>
      </c>
      <c r="K1663" t="n">
        <v>49.1</v>
      </c>
      <c r="L1663" t="n">
        <v>3.5</v>
      </c>
      <c r="M1663" t="n">
        <v>12</v>
      </c>
      <c r="N1663" t="n">
        <v>26.33</v>
      </c>
      <c r="O1663" t="n">
        <v>19218.22</v>
      </c>
      <c r="P1663" t="n">
        <v>59.95</v>
      </c>
      <c r="Q1663" t="n">
        <v>202.83</v>
      </c>
      <c r="R1663" t="n">
        <v>25.84</v>
      </c>
      <c r="S1663" t="n">
        <v>13.89</v>
      </c>
      <c r="T1663" t="n">
        <v>4252.01</v>
      </c>
      <c r="U1663" t="n">
        <v>0.54</v>
      </c>
      <c r="V1663" t="n">
        <v>0.73</v>
      </c>
      <c r="W1663" t="n">
        <v>0.66</v>
      </c>
      <c r="X1663" t="n">
        <v>0.27</v>
      </c>
      <c r="Y1663" t="n">
        <v>1</v>
      </c>
      <c r="Z1663" t="n">
        <v>10</v>
      </c>
    </row>
    <row r="1664">
      <c r="A1664" t="n">
        <v>11</v>
      </c>
      <c r="B1664" t="n">
        <v>75</v>
      </c>
      <c r="C1664" t="inlineStr">
        <is>
          <t xml:space="preserve">CONCLUIDO	</t>
        </is>
      </c>
      <c r="D1664" t="n">
        <v>12.5817</v>
      </c>
      <c r="E1664" t="n">
        <v>7.95</v>
      </c>
      <c r="F1664" t="n">
        <v>5.27</v>
      </c>
      <c r="G1664" t="n">
        <v>24.34</v>
      </c>
      <c r="H1664" t="n">
        <v>0.43</v>
      </c>
      <c r="I1664" t="n">
        <v>13</v>
      </c>
      <c r="J1664" t="n">
        <v>154.28</v>
      </c>
      <c r="K1664" t="n">
        <v>49.1</v>
      </c>
      <c r="L1664" t="n">
        <v>3.75</v>
      </c>
      <c r="M1664" t="n">
        <v>11</v>
      </c>
      <c r="N1664" t="n">
        <v>26.43</v>
      </c>
      <c r="O1664" t="n">
        <v>19261.45</v>
      </c>
      <c r="P1664" t="n">
        <v>59.33</v>
      </c>
      <c r="Q1664" t="n">
        <v>202.81</v>
      </c>
      <c r="R1664" t="n">
        <v>24.95</v>
      </c>
      <c r="S1664" t="n">
        <v>13.89</v>
      </c>
      <c r="T1664" t="n">
        <v>3810.83</v>
      </c>
      <c r="U1664" t="n">
        <v>0.5600000000000001</v>
      </c>
      <c r="V1664" t="n">
        <v>0.73</v>
      </c>
      <c r="W1664" t="n">
        <v>0.66</v>
      </c>
      <c r="X1664" t="n">
        <v>0.24</v>
      </c>
      <c r="Y1664" t="n">
        <v>1</v>
      </c>
      <c r="Z1664" t="n">
        <v>10</v>
      </c>
    </row>
    <row r="1665">
      <c r="A1665" t="n">
        <v>12</v>
      </c>
      <c r="B1665" t="n">
        <v>75</v>
      </c>
      <c r="C1665" t="inlineStr">
        <is>
          <t xml:space="preserve">CONCLUIDO	</t>
        </is>
      </c>
      <c r="D1665" t="n">
        <v>12.6573</v>
      </c>
      <c r="E1665" t="n">
        <v>7.9</v>
      </c>
      <c r="F1665" t="n">
        <v>5.26</v>
      </c>
      <c r="G1665" t="n">
        <v>26.29</v>
      </c>
      <c r="H1665" t="n">
        <v>0.46</v>
      </c>
      <c r="I1665" t="n">
        <v>12</v>
      </c>
      <c r="J1665" t="n">
        <v>154.63</v>
      </c>
      <c r="K1665" t="n">
        <v>49.1</v>
      </c>
      <c r="L1665" t="n">
        <v>4</v>
      </c>
      <c r="M1665" t="n">
        <v>10</v>
      </c>
      <c r="N1665" t="n">
        <v>26.53</v>
      </c>
      <c r="O1665" t="n">
        <v>19304.72</v>
      </c>
      <c r="P1665" t="n">
        <v>59.01</v>
      </c>
      <c r="Q1665" t="n">
        <v>202.81</v>
      </c>
      <c r="R1665" t="n">
        <v>24.48</v>
      </c>
      <c r="S1665" t="n">
        <v>13.89</v>
      </c>
      <c r="T1665" t="n">
        <v>3577.94</v>
      </c>
      <c r="U1665" t="n">
        <v>0.57</v>
      </c>
      <c r="V1665" t="n">
        <v>0.74</v>
      </c>
      <c r="W1665" t="n">
        <v>0.66</v>
      </c>
      <c r="X1665" t="n">
        <v>0.22</v>
      </c>
      <c r="Y1665" t="n">
        <v>1</v>
      </c>
      <c r="Z1665" t="n">
        <v>10</v>
      </c>
    </row>
    <row r="1666">
      <c r="A1666" t="n">
        <v>13</v>
      </c>
      <c r="B1666" t="n">
        <v>75</v>
      </c>
      <c r="C1666" t="inlineStr">
        <is>
          <t xml:space="preserve">CONCLUIDO	</t>
        </is>
      </c>
      <c r="D1666" t="n">
        <v>12.7339</v>
      </c>
      <c r="E1666" t="n">
        <v>7.85</v>
      </c>
      <c r="F1666" t="n">
        <v>5.24</v>
      </c>
      <c r="G1666" t="n">
        <v>28.58</v>
      </c>
      <c r="H1666" t="n">
        <v>0.49</v>
      </c>
      <c r="I1666" t="n">
        <v>11</v>
      </c>
      <c r="J1666" t="n">
        <v>154.98</v>
      </c>
      <c r="K1666" t="n">
        <v>49.1</v>
      </c>
      <c r="L1666" t="n">
        <v>4.25</v>
      </c>
      <c r="M1666" t="n">
        <v>9</v>
      </c>
      <c r="N1666" t="n">
        <v>26.63</v>
      </c>
      <c r="O1666" t="n">
        <v>19348.03</v>
      </c>
      <c r="P1666" t="n">
        <v>58.42</v>
      </c>
      <c r="Q1666" t="n">
        <v>202.81</v>
      </c>
      <c r="R1666" t="n">
        <v>23.97</v>
      </c>
      <c r="S1666" t="n">
        <v>13.89</v>
      </c>
      <c r="T1666" t="n">
        <v>3332.02</v>
      </c>
      <c r="U1666" t="n">
        <v>0.58</v>
      </c>
      <c r="V1666" t="n">
        <v>0.74</v>
      </c>
      <c r="W1666" t="n">
        <v>0.65</v>
      </c>
      <c r="X1666" t="n">
        <v>0.2</v>
      </c>
      <c r="Y1666" t="n">
        <v>1</v>
      </c>
      <c r="Z1666" t="n">
        <v>10</v>
      </c>
    </row>
    <row r="1667">
      <c r="A1667" t="n">
        <v>14</v>
      </c>
      <c r="B1667" t="n">
        <v>75</v>
      </c>
      <c r="C1667" t="inlineStr">
        <is>
          <t xml:space="preserve">CONCLUIDO	</t>
        </is>
      </c>
      <c r="D1667" t="n">
        <v>12.7452</v>
      </c>
      <c r="E1667" t="n">
        <v>7.85</v>
      </c>
      <c r="F1667" t="n">
        <v>5.23</v>
      </c>
      <c r="G1667" t="n">
        <v>28.55</v>
      </c>
      <c r="H1667" t="n">
        <v>0.51</v>
      </c>
      <c r="I1667" t="n">
        <v>11</v>
      </c>
      <c r="J1667" t="n">
        <v>155.33</v>
      </c>
      <c r="K1667" t="n">
        <v>49.1</v>
      </c>
      <c r="L1667" t="n">
        <v>4.5</v>
      </c>
      <c r="M1667" t="n">
        <v>9</v>
      </c>
      <c r="N1667" t="n">
        <v>26.74</v>
      </c>
      <c r="O1667" t="n">
        <v>19391.36</v>
      </c>
      <c r="P1667" t="n">
        <v>58.18</v>
      </c>
      <c r="Q1667" t="n">
        <v>202.86</v>
      </c>
      <c r="R1667" t="n">
        <v>23.83</v>
      </c>
      <c r="S1667" t="n">
        <v>13.89</v>
      </c>
      <c r="T1667" t="n">
        <v>3258.27</v>
      </c>
      <c r="U1667" t="n">
        <v>0.58</v>
      </c>
      <c r="V1667" t="n">
        <v>0.74</v>
      </c>
      <c r="W1667" t="n">
        <v>0.65</v>
      </c>
      <c r="X1667" t="n">
        <v>0.2</v>
      </c>
      <c r="Y1667" t="n">
        <v>1</v>
      </c>
      <c r="Z1667" t="n">
        <v>10</v>
      </c>
    </row>
    <row r="1668">
      <c r="A1668" t="n">
        <v>15</v>
      </c>
      <c r="B1668" t="n">
        <v>75</v>
      </c>
      <c r="C1668" t="inlineStr">
        <is>
          <t xml:space="preserve">CONCLUIDO	</t>
        </is>
      </c>
      <c r="D1668" t="n">
        <v>12.8251</v>
      </c>
      <c r="E1668" t="n">
        <v>7.8</v>
      </c>
      <c r="F1668" t="n">
        <v>5.22</v>
      </c>
      <c r="G1668" t="n">
        <v>31.29</v>
      </c>
      <c r="H1668" t="n">
        <v>0.54</v>
      </c>
      <c r="I1668" t="n">
        <v>10</v>
      </c>
      <c r="J1668" t="n">
        <v>155.68</v>
      </c>
      <c r="K1668" t="n">
        <v>49.1</v>
      </c>
      <c r="L1668" t="n">
        <v>4.75</v>
      </c>
      <c r="M1668" t="n">
        <v>8</v>
      </c>
      <c r="N1668" t="n">
        <v>26.84</v>
      </c>
      <c r="O1668" t="n">
        <v>19434.74</v>
      </c>
      <c r="P1668" t="n">
        <v>57.58</v>
      </c>
      <c r="Q1668" t="n">
        <v>202.81</v>
      </c>
      <c r="R1668" t="n">
        <v>23.16</v>
      </c>
      <c r="S1668" t="n">
        <v>13.89</v>
      </c>
      <c r="T1668" t="n">
        <v>2929.38</v>
      </c>
      <c r="U1668" t="n">
        <v>0.6</v>
      </c>
      <c r="V1668" t="n">
        <v>0.74</v>
      </c>
      <c r="W1668" t="n">
        <v>0.65</v>
      </c>
      <c r="X1668" t="n">
        <v>0.18</v>
      </c>
      <c r="Y1668" t="n">
        <v>1</v>
      </c>
      <c r="Z1668" t="n">
        <v>10</v>
      </c>
    </row>
    <row r="1669">
      <c r="A1669" t="n">
        <v>16</v>
      </c>
      <c r="B1669" t="n">
        <v>75</v>
      </c>
      <c r="C1669" t="inlineStr">
        <is>
          <t xml:space="preserve">CONCLUIDO	</t>
        </is>
      </c>
      <c r="D1669" t="n">
        <v>12.8319</v>
      </c>
      <c r="E1669" t="n">
        <v>7.79</v>
      </c>
      <c r="F1669" t="n">
        <v>5.21</v>
      </c>
      <c r="G1669" t="n">
        <v>31.27</v>
      </c>
      <c r="H1669" t="n">
        <v>0.57</v>
      </c>
      <c r="I1669" t="n">
        <v>10</v>
      </c>
      <c r="J1669" t="n">
        <v>156.03</v>
      </c>
      <c r="K1669" t="n">
        <v>49.1</v>
      </c>
      <c r="L1669" t="n">
        <v>5</v>
      </c>
      <c r="M1669" t="n">
        <v>8</v>
      </c>
      <c r="N1669" t="n">
        <v>26.94</v>
      </c>
      <c r="O1669" t="n">
        <v>19478.15</v>
      </c>
      <c r="P1669" t="n">
        <v>57.48</v>
      </c>
      <c r="Q1669" t="n">
        <v>202.81</v>
      </c>
      <c r="R1669" t="n">
        <v>22.98</v>
      </c>
      <c r="S1669" t="n">
        <v>13.89</v>
      </c>
      <c r="T1669" t="n">
        <v>2838.24</v>
      </c>
      <c r="U1669" t="n">
        <v>0.6</v>
      </c>
      <c r="V1669" t="n">
        <v>0.74</v>
      </c>
      <c r="W1669" t="n">
        <v>0.65</v>
      </c>
      <c r="X1669" t="n">
        <v>0.17</v>
      </c>
      <c r="Y1669" t="n">
        <v>1</v>
      </c>
      <c r="Z1669" t="n">
        <v>10</v>
      </c>
    </row>
    <row r="1670">
      <c r="A1670" t="n">
        <v>17</v>
      </c>
      <c r="B1670" t="n">
        <v>75</v>
      </c>
      <c r="C1670" t="inlineStr">
        <is>
          <t xml:space="preserve">CONCLUIDO	</t>
        </is>
      </c>
      <c r="D1670" t="n">
        <v>12.8903</v>
      </c>
      <c r="E1670" t="n">
        <v>7.76</v>
      </c>
      <c r="F1670" t="n">
        <v>5.21</v>
      </c>
      <c r="G1670" t="n">
        <v>34.71</v>
      </c>
      <c r="H1670" t="n">
        <v>0.59</v>
      </c>
      <c r="I1670" t="n">
        <v>9</v>
      </c>
      <c r="J1670" t="n">
        <v>156.39</v>
      </c>
      <c r="K1670" t="n">
        <v>49.1</v>
      </c>
      <c r="L1670" t="n">
        <v>5.25</v>
      </c>
      <c r="M1670" t="n">
        <v>7</v>
      </c>
      <c r="N1670" t="n">
        <v>27.04</v>
      </c>
      <c r="O1670" t="n">
        <v>19521.59</v>
      </c>
      <c r="P1670" t="n">
        <v>56.99</v>
      </c>
      <c r="Q1670" t="n">
        <v>202.81</v>
      </c>
      <c r="R1670" t="n">
        <v>22.79</v>
      </c>
      <c r="S1670" t="n">
        <v>13.89</v>
      </c>
      <c r="T1670" t="n">
        <v>2750.02</v>
      </c>
      <c r="U1670" t="n">
        <v>0.61</v>
      </c>
      <c r="V1670" t="n">
        <v>0.74</v>
      </c>
      <c r="W1670" t="n">
        <v>0.65</v>
      </c>
      <c r="X1670" t="n">
        <v>0.17</v>
      </c>
      <c r="Y1670" t="n">
        <v>1</v>
      </c>
      <c r="Z1670" t="n">
        <v>10</v>
      </c>
    </row>
    <row r="1671">
      <c r="A1671" t="n">
        <v>18</v>
      </c>
      <c r="B1671" t="n">
        <v>75</v>
      </c>
      <c r="C1671" t="inlineStr">
        <is>
          <t xml:space="preserve">CONCLUIDO	</t>
        </is>
      </c>
      <c r="D1671" t="n">
        <v>12.9018</v>
      </c>
      <c r="E1671" t="n">
        <v>7.75</v>
      </c>
      <c r="F1671" t="n">
        <v>5.2</v>
      </c>
      <c r="G1671" t="n">
        <v>34.66</v>
      </c>
      <c r="H1671" t="n">
        <v>0.62</v>
      </c>
      <c r="I1671" t="n">
        <v>9</v>
      </c>
      <c r="J1671" t="n">
        <v>156.74</v>
      </c>
      <c r="K1671" t="n">
        <v>49.1</v>
      </c>
      <c r="L1671" t="n">
        <v>5.5</v>
      </c>
      <c r="M1671" t="n">
        <v>7</v>
      </c>
      <c r="N1671" t="n">
        <v>27.14</v>
      </c>
      <c r="O1671" t="n">
        <v>19565.07</v>
      </c>
      <c r="P1671" t="n">
        <v>56.57</v>
      </c>
      <c r="Q1671" t="n">
        <v>202.81</v>
      </c>
      <c r="R1671" t="n">
        <v>22.65</v>
      </c>
      <c r="S1671" t="n">
        <v>13.89</v>
      </c>
      <c r="T1671" t="n">
        <v>2679.46</v>
      </c>
      <c r="U1671" t="n">
        <v>0.61</v>
      </c>
      <c r="V1671" t="n">
        <v>0.74</v>
      </c>
      <c r="W1671" t="n">
        <v>0.65</v>
      </c>
      <c r="X1671" t="n">
        <v>0.16</v>
      </c>
      <c r="Y1671" t="n">
        <v>1</v>
      </c>
      <c r="Z1671" t="n">
        <v>10</v>
      </c>
    </row>
    <row r="1672">
      <c r="A1672" t="n">
        <v>19</v>
      </c>
      <c r="B1672" t="n">
        <v>75</v>
      </c>
      <c r="C1672" t="inlineStr">
        <is>
          <t xml:space="preserve">CONCLUIDO	</t>
        </is>
      </c>
      <c r="D1672" t="n">
        <v>12.98</v>
      </c>
      <c r="E1672" t="n">
        <v>7.7</v>
      </c>
      <c r="F1672" t="n">
        <v>5.18</v>
      </c>
      <c r="G1672" t="n">
        <v>38.88</v>
      </c>
      <c r="H1672" t="n">
        <v>0.65</v>
      </c>
      <c r="I1672" t="n">
        <v>8</v>
      </c>
      <c r="J1672" t="n">
        <v>157.09</v>
      </c>
      <c r="K1672" t="n">
        <v>49.1</v>
      </c>
      <c r="L1672" t="n">
        <v>5.75</v>
      </c>
      <c r="M1672" t="n">
        <v>6</v>
      </c>
      <c r="N1672" t="n">
        <v>27.25</v>
      </c>
      <c r="O1672" t="n">
        <v>19608.58</v>
      </c>
      <c r="P1672" t="n">
        <v>56.11</v>
      </c>
      <c r="Q1672" t="n">
        <v>202.86</v>
      </c>
      <c r="R1672" t="n">
        <v>22.19</v>
      </c>
      <c r="S1672" t="n">
        <v>13.89</v>
      </c>
      <c r="T1672" t="n">
        <v>2455.66</v>
      </c>
      <c r="U1672" t="n">
        <v>0.63</v>
      </c>
      <c r="V1672" t="n">
        <v>0.75</v>
      </c>
      <c r="W1672" t="n">
        <v>0.65</v>
      </c>
      <c r="X1672" t="n">
        <v>0.14</v>
      </c>
      <c r="Y1672" t="n">
        <v>1</v>
      </c>
      <c r="Z1672" t="n">
        <v>10</v>
      </c>
    </row>
    <row r="1673">
      <c r="A1673" t="n">
        <v>20</v>
      </c>
      <c r="B1673" t="n">
        <v>75</v>
      </c>
      <c r="C1673" t="inlineStr">
        <is>
          <t xml:space="preserve">CONCLUIDO	</t>
        </is>
      </c>
      <c r="D1673" t="n">
        <v>12.9758</v>
      </c>
      <c r="E1673" t="n">
        <v>7.71</v>
      </c>
      <c r="F1673" t="n">
        <v>5.19</v>
      </c>
      <c r="G1673" t="n">
        <v>38.89</v>
      </c>
      <c r="H1673" t="n">
        <v>0.67</v>
      </c>
      <c r="I1673" t="n">
        <v>8</v>
      </c>
      <c r="J1673" t="n">
        <v>157.44</v>
      </c>
      <c r="K1673" t="n">
        <v>49.1</v>
      </c>
      <c r="L1673" t="n">
        <v>6</v>
      </c>
      <c r="M1673" t="n">
        <v>6</v>
      </c>
      <c r="N1673" t="n">
        <v>27.35</v>
      </c>
      <c r="O1673" t="n">
        <v>19652.13</v>
      </c>
      <c r="P1673" t="n">
        <v>56.15</v>
      </c>
      <c r="Q1673" t="n">
        <v>202.81</v>
      </c>
      <c r="R1673" t="n">
        <v>22.27</v>
      </c>
      <c r="S1673" t="n">
        <v>13.89</v>
      </c>
      <c r="T1673" t="n">
        <v>2494.48</v>
      </c>
      <c r="U1673" t="n">
        <v>0.62</v>
      </c>
      <c r="V1673" t="n">
        <v>0.75</v>
      </c>
      <c r="W1673" t="n">
        <v>0.65</v>
      </c>
      <c r="X1673" t="n">
        <v>0.15</v>
      </c>
      <c r="Y1673" t="n">
        <v>1</v>
      </c>
      <c r="Z1673" t="n">
        <v>10</v>
      </c>
    </row>
    <row r="1674">
      <c r="A1674" t="n">
        <v>21</v>
      </c>
      <c r="B1674" t="n">
        <v>75</v>
      </c>
      <c r="C1674" t="inlineStr">
        <is>
          <t xml:space="preserve">CONCLUIDO	</t>
        </is>
      </c>
      <c r="D1674" t="n">
        <v>12.9894</v>
      </c>
      <c r="E1674" t="n">
        <v>7.7</v>
      </c>
      <c r="F1674" t="n">
        <v>5.18</v>
      </c>
      <c r="G1674" t="n">
        <v>38.83</v>
      </c>
      <c r="H1674" t="n">
        <v>0.7</v>
      </c>
      <c r="I1674" t="n">
        <v>8</v>
      </c>
      <c r="J1674" t="n">
        <v>157.8</v>
      </c>
      <c r="K1674" t="n">
        <v>49.1</v>
      </c>
      <c r="L1674" t="n">
        <v>6.25</v>
      </c>
      <c r="M1674" t="n">
        <v>6</v>
      </c>
      <c r="N1674" t="n">
        <v>27.45</v>
      </c>
      <c r="O1674" t="n">
        <v>19695.71</v>
      </c>
      <c r="P1674" t="n">
        <v>55.5</v>
      </c>
      <c r="Q1674" t="n">
        <v>202.81</v>
      </c>
      <c r="R1674" t="n">
        <v>21.96</v>
      </c>
      <c r="S1674" t="n">
        <v>13.89</v>
      </c>
      <c r="T1674" t="n">
        <v>2339.82</v>
      </c>
      <c r="U1674" t="n">
        <v>0.63</v>
      </c>
      <c r="V1674" t="n">
        <v>0.75</v>
      </c>
      <c r="W1674" t="n">
        <v>0.65</v>
      </c>
      <c r="X1674" t="n">
        <v>0.14</v>
      </c>
      <c r="Y1674" t="n">
        <v>1</v>
      </c>
      <c r="Z1674" t="n">
        <v>10</v>
      </c>
    </row>
    <row r="1675">
      <c r="A1675" t="n">
        <v>22</v>
      </c>
      <c r="B1675" t="n">
        <v>75</v>
      </c>
      <c r="C1675" t="inlineStr">
        <is>
          <t xml:space="preserve">CONCLUIDO	</t>
        </is>
      </c>
      <c r="D1675" t="n">
        <v>12.9969</v>
      </c>
      <c r="E1675" t="n">
        <v>7.69</v>
      </c>
      <c r="F1675" t="n">
        <v>5.17</v>
      </c>
      <c r="G1675" t="n">
        <v>38.8</v>
      </c>
      <c r="H1675" t="n">
        <v>0.73</v>
      </c>
      <c r="I1675" t="n">
        <v>8</v>
      </c>
      <c r="J1675" t="n">
        <v>158.15</v>
      </c>
      <c r="K1675" t="n">
        <v>49.1</v>
      </c>
      <c r="L1675" t="n">
        <v>6.5</v>
      </c>
      <c r="M1675" t="n">
        <v>6</v>
      </c>
      <c r="N1675" t="n">
        <v>27.56</v>
      </c>
      <c r="O1675" t="n">
        <v>19739.33</v>
      </c>
      <c r="P1675" t="n">
        <v>55.25</v>
      </c>
      <c r="Q1675" t="n">
        <v>202.81</v>
      </c>
      <c r="R1675" t="n">
        <v>21.83</v>
      </c>
      <c r="S1675" t="n">
        <v>13.89</v>
      </c>
      <c r="T1675" t="n">
        <v>2272.5</v>
      </c>
      <c r="U1675" t="n">
        <v>0.64</v>
      </c>
      <c r="V1675" t="n">
        <v>0.75</v>
      </c>
      <c r="W1675" t="n">
        <v>0.65</v>
      </c>
      <c r="X1675" t="n">
        <v>0.14</v>
      </c>
      <c r="Y1675" t="n">
        <v>1</v>
      </c>
      <c r="Z1675" t="n">
        <v>10</v>
      </c>
    </row>
    <row r="1676">
      <c r="A1676" t="n">
        <v>23</v>
      </c>
      <c r="B1676" t="n">
        <v>75</v>
      </c>
      <c r="C1676" t="inlineStr">
        <is>
          <t xml:space="preserve">CONCLUIDO	</t>
        </is>
      </c>
      <c r="D1676" t="n">
        <v>13.0638</v>
      </c>
      <c r="E1676" t="n">
        <v>7.65</v>
      </c>
      <c r="F1676" t="n">
        <v>5.16</v>
      </c>
      <c r="G1676" t="n">
        <v>44.27</v>
      </c>
      <c r="H1676" t="n">
        <v>0.75</v>
      </c>
      <c r="I1676" t="n">
        <v>7</v>
      </c>
      <c r="J1676" t="n">
        <v>158.51</v>
      </c>
      <c r="K1676" t="n">
        <v>49.1</v>
      </c>
      <c r="L1676" t="n">
        <v>6.75</v>
      </c>
      <c r="M1676" t="n">
        <v>5</v>
      </c>
      <c r="N1676" t="n">
        <v>27.66</v>
      </c>
      <c r="O1676" t="n">
        <v>19782.99</v>
      </c>
      <c r="P1676" t="n">
        <v>54.94</v>
      </c>
      <c r="Q1676" t="n">
        <v>202.85</v>
      </c>
      <c r="R1676" t="n">
        <v>21.54</v>
      </c>
      <c r="S1676" t="n">
        <v>13.89</v>
      </c>
      <c r="T1676" t="n">
        <v>2133.71</v>
      </c>
      <c r="U1676" t="n">
        <v>0.64</v>
      </c>
      <c r="V1676" t="n">
        <v>0.75</v>
      </c>
      <c r="W1676" t="n">
        <v>0.65</v>
      </c>
      <c r="X1676" t="n">
        <v>0.13</v>
      </c>
      <c r="Y1676" t="n">
        <v>1</v>
      </c>
      <c r="Z1676" t="n">
        <v>10</v>
      </c>
    </row>
    <row r="1677">
      <c r="A1677" t="n">
        <v>24</v>
      </c>
      <c r="B1677" t="n">
        <v>75</v>
      </c>
      <c r="C1677" t="inlineStr">
        <is>
          <t xml:space="preserve">CONCLUIDO	</t>
        </is>
      </c>
      <c r="D1677" t="n">
        <v>13.0719</v>
      </c>
      <c r="E1677" t="n">
        <v>7.65</v>
      </c>
      <c r="F1677" t="n">
        <v>5.16</v>
      </c>
      <c r="G1677" t="n">
        <v>44.23</v>
      </c>
      <c r="H1677" t="n">
        <v>0.78</v>
      </c>
      <c r="I1677" t="n">
        <v>7</v>
      </c>
      <c r="J1677" t="n">
        <v>158.86</v>
      </c>
      <c r="K1677" t="n">
        <v>49.1</v>
      </c>
      <c r="L1677" t="n">
        <v>7</v>
      </c>
      <c r="M1677" t="n">
        <v>5</v>
      </c>
      <c r="N1677" t="n">
        <v>27.77</v>
      </c>
      <c r="O1677" t="n">
        <v>19826.68</v>
      </c>
      <c r="P1677" t="n">
        <v>54.92</v>
      </c>
      <c r="Q1677" t="n">
        <v>202.81</v>
      </c>
      <c r="R1677" t="n">
        <v>21.44</v>
      </c>
      <c r="S1677" t="n">
        <v>13.89</v>
      </c>
      <c r="T1677" t="n">
        <v>2084.4</v>
      </c>
      <c r="U1677" t="n">
        <v>0.65</v>
      </c>
      <c r="V1677" t="n">
        <v>0.75</v>
      </c>
      <c r="W1677" t="n">
        <v>0.65</v>
      </c>
      <c r="X1677" t="n">
        <v>0.12</v>
      </c>
      <c r="Y1677" t="n">
        <v>1</v>
      </c>
      <c r="Z1677" t="n">
        <v>10</v>
      </c>
    </row>
    <row r="1678">
      <c r="A1678" t="n">
        <v>25</v>
      </c>
      <c r="B1678" t="n">
        <v>75</v>
      </c>
      <c r="C1678" t="inlineStr">
        <is>
          <t xml:space="preserve">CONCLUIDO	</t>
        </is>
      </c>
      <c r="D1678" t="n">
        <v>13.0586</v>
      </c>
      <c r="E1678" t="n">
        <v>7.66</v>
      </c>
      <c r="F1678" t="n">
        <v>5.17</v>
      </c>
      <c r="G1678" t="n">
        <v>44.29</v>
      </c>
      <c r="H1678" t="n">
        <v>0.8100000000000001</v>
      </c>
      <c r="I1678" t="n">
        <v>7</v>
      </c>
      <c r="J1678" t="n">
        <v>159.22</v>
      </c>
      <c r="K1678" t="n">
        <v>49.1</v>
      </c>
      <c r="L1678" t="n">
        <v>7.25</v>
      </c>
      <c r="M1678" t="n">
        <v>5</v>
      </c>
      <c r="N1678" t="n">
        <v>27.87</v>
      </c>
      <c r="O1678" t="n">
        <v>19870.53</v>
      </c>
      <c r="P1678" t="n">
        <v>54.81</v>
      </c>
      <c r="Q1678" t="n">
        <v>202.81</v>
      </c>
      <c r="R1678" t="n">
        <v>21.62</v>
      </c>
      <c r="S1678" t="n">
        <v>13.89</v>
      </c>
      <c r="T1678" t="n">
        <v>2175.43</v>
      </c>
      <c r="U1678" t="n">
        <v>0.64</v>
      </c>
      <c r="V1678" t="n">
        <v>0.75</v>
      </c>
      <c r="W1678" t="n">
        <v>0.65</v>
      </c>
      <c r="X1678" t="n">
        <v>0.13</v>
      </c>
      <c r="Y1678" t="n">
        <v>1</v>
      </c>
      <c r="Z1678" t="n">
        <v>10</v>
      </c>
    </row>
    <row r="1679">
      <c r="A1679" t="n">
        <v>26</v>
      </c>
      <c r="B1679" t="n">
        <v>75</v>
      </c>
      <c r="C1679" t="inlineStr">
        <is>
          <t xml:space="preserve">CONCLUIDO	</t>
        </is>
      </c>
      <c r="D1679" t="n">
        <v>13.0624</v>
      </c>
      <c r="E1679" t="n">
        <v>7.66</v>
      </c>
      <c r="F1679" t="n">
        <v>5.17</v>
      </c>
      <c r="G1679" t="n">
        <v>44.27</v>
      </c>
      <c r="H1679" t="n">
        <v>0.83</v>
      </c>
      <c r="I1679" t="n">
        <v>7</v>
      </c>
      <c r="J1679" t="n">
        <v>159.57</v>
      </c>
      <c r="K1679" t="n">
        <v>49.1</v>
      </c>
      <c r="L1679" t="n">
        <v>7.5</v>
      </c>
      <c r="M1679" t="n">
        <v>5</v>
      </c>
      <c r="N1679" t="n">
        <v>27.98</v>
      </c>
      <c r="O1679" t="n">
        <v>19914.3</v>
      </c>
      <c r="P1679" t="n">
        <v>54.28</v>
      </c>
      <c r="Q1679" t="n">
        <v>202.85</v>
      </c>
      <c r="R1679" t="n">
        <v>21.65</v>
      </c>
      <c r="S1679" t="n">
        <v>13.89</v>
      </c>
      <c r="T1679" t="n">
        <v>2188.36</v>
      </c>
      <c r="U1679" t="n">
        <v>0.64</v>
      </c>
      <c r="V1679" t="n">
        <v>0.75</v>
      </c>
      <c r="W1679" t="n">
        <v>0.65</v>
      </c>
      <c r="X1679" t="n">
        <v>0.13</v>
      </c>
      <c r="Y1679" t="n">
        <v>1</v>
      </c>
      <c r="Z1679" t="n">
        <v>10</v>
      </c>
    </row>
    <row r="1680">
      <c r="A1680" t="n">
        <v>27</v>
      </c>
      <c r="B1680" t="n">
        <v>75</v>
      </c>
      <c r="C1680" t="inlineStr">
        <is>
          <t xml:space="preserve">CONCLUIDO	</t>
        </is>
      </c>
      <c r="D1680" t="n">
        <v>13.1651</v>
      </c>
      <c r="E1680" t="n">
        <v>7.6</v>
      </c>
      <c r="F1680" t="n">
        <v>5.14</v>
      </c>
      <c r="G1680" t="n">
        <v>51.36</v>
      </c>
      <c r="H1680" t="n">
        <v>0.86</v>
      </c>
      <c r="I1680" t="n">
        <v>6</v>
      </c>
      <c r="J1680" t="n">
        <v>159.92</v>
      </c>
      <c r="K1680" t="n">
        <v>49.1</v>
      </c>
      <c r="L1680" t="n">
        <v>7.75</v>
      </c>
      <c r="M1680" t="n">
        <v>4</v>
      </c>
      <c r="N1680" t="n">
        <v>28.08</v>
      </c>
      <c r="O1680" t="n">
        <v>19958.1</v>
      </c>
      <c r="P1680" t="n">
        <v>53.52</v>
      </c>
      <c r="Q1680" t="n">
        <v>202.81</v>
      </c>
      <c r="R1680" t="n">
        <v>20.67</v>
      </c>
      <c r="S1680" t="n">
        <v>13.89</v>
      </c>
      <c r="T1680" t="n">
        <v>1703.48</v>
      </c>
      <c r="U1680" t="n">
        <v>0.67</v>
      </c>
      <c r="V1680" t="n">
        <v>0.75</v>
      </c>
      <c r="W1680" t="n">
        <v>0.65</v>
      </c>
      <c r="X1680" t="n">
        <v>0.1</v>
      </c>
      <c r="Y1680" t="n">
        <v>1</v>
      </c>
      <c r="Z1680" t="n">
        <v>10</v>
      </c>
    </row>
    <row r="1681">
      <c r="A1681" t="n">
        <v>28</v>
      </c>
      <c r="B1681" t="n">
        <v>75</v>
      </c>
      <c r="C1681" t="inlineStr">
        <is>
          <t xml:space="preserve">CONCLUIDO	</t>
        </is>
      </c>
      <c r="D1681" t="n">
        <v>13.1617</v>
      </c>
      <c r="E1681" t="n">
        <v>7.6</v>
      </c>
      <c r="F1681" t="n">
        <v>5.14</v>
      </c>
      <c r="G1681" t="n">
        <v>51.38</v>
      </c>
      <c r="H1681" t="n">
        <v>0.88</v>
      </c>
      <c r="I1681" t="n">
        <v>6</v>
      </c>
      <c r="J1681" t="n">
        <v>160.28</v>
      </c>
      <c r="K1681" t="n">
        <v>49.1</v>
      </c>
      <c r="L1681" t="n">
        <v>8</v>
      </c>
      <c r="M1681" t="n">
        <v>4</v>
      </c>
      <c r="N1681" t="n">
        <v>28.19</v>
      </c>
      <c r="O1681" t="n">
        <v>20001.93</v>
      </c>
      <c r="P1681" t="n">
        <v>53.36</v>
      </c>
      <c r="Q1681" t="n">
        <v>202.82</v>
      </c>
      <c r="R1681" t="n">
        <v>20.77</v>
      </c>
      <c r="S1681" t="n">
        <v>13.89</v>
      </c>
      <c r="T1681" t="n">
        <v>1752.78</v>
      </c>
      <c r="U1681" t="n">
        <v>0.67</v>
      </c>
      <c r="V1681" t="n">
        <v>0.75</v>
      </c>
      <c r="W1681" t="n">
        <v>0.65</v>
      </c>
      <c r="X1681" t="n">
        <v>0.1</v>
      </c>
      <c r="Y1681" t="n">
        <v>1</v>
      </c>
      <c r="Z1681" t="n">
        <v>10</v>
      </c>
    </row>
    <row r="1682">
      <c r="A1682" t="n">
        <v>29</v>
      </c>
      <c r="B1682" t="n">
        <v>75</v>
      </c>
      <c r="C1682" t="inlineStr">
        <is>
          <t xml:space="preserve">CONCLUIDO	</t>
        </is>
      </c>
      <c r="D1682" t="n">
        <v>13.1796</v>
      </c>
      <c r="E1682" t="n">
        <v>7.59</v>
      </c>
      <c r="F1682" t="n">
        <v>5.13</v>
      </c>
      <c r="G1682" t="n">
        <v>51.28</v>
      </c>
      <c r="H1682" t="n">
        <v>0.91</v>
      </c>
      <c r="I1682" t="n">
        <v>6</v>
      </c>
      <c r="J1682" t="n">
        <v>160.64</v>
      </c>
      <c r="K1682" t="n">
        <v>49.1</v>
      </c>
      <c r="L1682" t="n">
        <v>8.25</v>
      </c>
      <c r="M1682" t="n">
        <v>4</v>
      </c>
      <c r="N1682" t="n">
        <v>28.29</v>
      </c>
      <c r="O1682" t="n">
        <v>20045.81</v>
      </c>
      <c r="P1682" t="n">
        <v>53.12</v>
      </c>
      <c r="Q1682" t="n">
        <v>202.82</v>
      </c>
      <c r="R1682" t="n">
        <v>20.47</v>
      </c>
      <c r="S1682" t="n">
        <v>13.89</v>
      </c>
      <c r="T1682" t="n">
        <v>1603.49</v>
      </c>
      <c r="U1682" t="n">
        <v>0.68</v>
      </c>
      <c r="V1682" t="n">
        <v>0.75</v>
      </c>
      <c r="W1682" t="n">
        <v>0.64</v>
      </c>
      <c r="X1682" t="n">
        <v>0.09</v>
      </c>
      <c r="Y1682" t="n">
        <v>1</v>
      </c>
      <c r="Z1682" t="n">
        <v>10</v>
      </c>
    </row>
    <row r="1683">
      <c r="A1683" t="n">
        <v>30</v>
      </c>
      <c r="B1683" t="n">
        <v>75</v>
      </c>
      <c r="C1683" t="inlineStr">
        <is>
          <t xml:space="preserve">CONCLUIDO	</t>
        </is>
      </c>
      <c r="D1683" t="n">
        <v>13.1656</v>
      </c>
      <c r="E1683" t="n">
        <v>7.6</v>
      </c>
      <c r="F1683" t="n">
        <v>5.14</v>
      </c>
      <c r="G1683" t="n">
        <v>51.36</v>
      </c>
      <c r="H1683" t="n">
        <v>0.9399999999999999</v>
      </c>
      <c r="I1683" t="n">
        <v>6</v>
      </c>
      <c r="J1683" t="n">
        <v>160.99</v>
      </c>
      <c r="K1683" t="n">
        <v>49.1</v>
      </c>
      <c r="L1683" t="n">
        <v>8.5</v>
      </c>
      <c r="M1683" t="n">
        <v>4</v>
      </c>
      <c r="N1683" t="n">
        <v>28.4</v>
      </c>
      <c r="O1683" t="n">
        <v>20089.72</v>
      </c>
      <c r="P1683" t="n">
        <v>52.96</v>
      </c>
      <c r="Q1683" t="n">
        <v>202.81</v>
      </c>
      <c r="R1683" t="n">
        <v>20.69</v>
      </c>
      <c r="S1683" t="n">
        <v>13.89</v>
      </c>
      <c r="T1683" t="n">
        <v>1715.24</v>
      </c>
      <c r="U1683" t="n">
        <v>0.67</v>
      </c>
      <c r="V1683" t="n">
        <v>0.75</v>
      </c>
      <c r="W1683" t="n">
        <v>0.65</v>
      </c>
      <c r="X1683" t="n">
        <v>0.1</v>
      </c>
      <c r="Y1683" t="n">
        <v>1</v>
      </c>
      <c r="Z1683" t="n">
        <v>10</v>
      </c>
    </row>
    <row r="1684">
      <c r="A1684" t="n">
        <v>31</v>
      </c>
      <c r="B1684" t="n">
        <v>75</v>
      </c>
      <c r="C1684" t="inlineStr">
        <is>
          <t xml:space="preserve">CONCLUIDO	</t>
        </is>
      </c>
      <c r="D1684" t="n">
        <v>13.1646</v>
      </c>
      <c r="E1684" t="n">
        <v>7.6</v>
      </c>
      <c r="F1684" t="n">
        <v>5.14</v>
      </c>
      <c r="G1684" t="n">
        <v>51.36</v>
      </c>
      <c r="H1684" t="n">
        <v>0.96</v>
      </c>
      <c r="I1684" t="n">
        <v>6</v>
      </c>
      <c r="J1684" t="n">
        <v>161.35</v>
      </c>
      <c r="K1684" t="n">
        <v>49.1</v>
      </c>
      <c r="L1684" t="n">
        <v>8.75</v>
      </c>
      <c r="M1684" t="n">
        <v>4</v>
      </c>
      <c r="N1684" t="n">
        <v>28.5</v>
      </c>
      <c r="O1684" t="n">
        <v>20133.66</v>
      </c>
      <c r="P1684" t="n">
        <v>52.76</v>
      </c>
      <c r="Q1684" t="n">
        <v>202.81</v>
      </c>
      <c r="R1684" t="n">
        <v>20.71</v>
      </c>
      <c r="S1684" t="n">
        <v>13.89</v>
      </c>
      <c r="T1684" t="n">
        <v>1722.5</v>
      </c>
      <c r="U1684" t="n">
        <v>0.67</v>
      </c>
      <c r="V1684" t="n">
        <v>0.75</v>
      </c>
      <c r="W1684" t="n">
        <v>0.65</v>
      </c>
      <c r="X1684" t="n">
        <v>0.1</v>
      </c>
      <c r="Y1684" t="n">
        <v>1</v>
      </c>
      <c r="Z1684" t="n">
        <v>10</v>
      </c>
    </row>
    <row r="1685">
      <c r="A1685" t="n">
        <v>32</v>
      </c>
      <c r="B1685" t="n">
        <v>75</v>
      </c>
      <c r="C1685" t="inlineStr">
        <is>
          <t xml:space="preserve">CONCLUIDO	</t>
        </is>
      </c>
      <c r="D1685" t="n">
        <v>13.1699</v>
      </c>
      <c r="E1685" t="n">
        <v>7.59</v>
      </c>
      <c r="F1685" t="n">
        <v>5.13</v>
      </c>
      <c r="G1685" t="n">
        <v>51.33</v>
      </c>
      <c r="H1685" t="n">
        <v>0.99</v>
      </c>
      <c r="I1685" t="n">
        <v>6</v>
      </c>
      <c r="J1685" t="n">
        <v>161.71</v>
      </c>
      <c r="K1685" t="n">
        <v>49.1</v>
      </c>
      <c r="L1685" t="n">
        <v>9</v>
      </c>
      <c r="M1685" t="n">
        <v>4</v>
      </c>
      <c r="N1685" t="n">
        <v>28.61</v>
      </c>
      <c r="O1685" t="n">
        <v>20177.64</v>
      </c>
      <c r="P1685" t="n">
        <v>52.37</v>
      </c>
      <c r="Q1685" t="n">
        <v>202.82</v>
      </c>
      <c r="R1685" t="n">
        <v>20.7</v>
      </c>
      <c r="S1685" t="n">
        <v>13.89</v>
      </c>
      <c r="T1685" t="n">
        <v>1718.95</v>
      </c>
      <c r="U1685" t="n">
        <v>0.67</v>
      </c>
      <c r="V1685" t="n">
        <v>0.75</v>
      </c>
      <c r="W1685" t="n">
        <v>0.64</v>
      </c>
      <c r="X1685" t="n">
        <v>0.1</v>
      </c>
      <c r="Y1685" t="n">
        <v>1</v>
      </c>
      <c r="Z1685" t="n">
        <v>10</v>
      </c>
    </row>
    <row r="1686">
      <c r="A1686" t="n">
        <v>33</v>
      </c>
      <c r="B1686" t="n">
        <v>75</v>
      </c>
      <c r="C1686" t="inlineStr">
        <is>
          <t xml:space="preserve">CONCLUIDO	</t>
        </is>
      </c>
      <c r="D1686" t="n">
        <v>13.1449</v>
      </c>
      <c r="E1686" t="n">
        <v>7.61</v>
      </c>
      <c r="F1686" t="n">
        <v>5.15</v>
      </c>
      <c r="G1686" t="n">
        <v>51.48</v>
      </c>
      <c r="H1686" t="n">
        <v>1.01</v>
      </c>
      <c r="I1686" t="n">
        <v>6</v>
      </c>
      <c r="J1686" t="n">
        <v>162.06</v>
      </c>
      <c r="K1686" t="n">
        <v>49.1</v>
      </c>
      <c r="L1686" t="n">
        <v>9.25</v>
      </c>
      <c r="M1686" t="n">
        <v>4</v>
      </c>
      <c r="N1686" t="n">
        <v>28.72</v>
      </c>
      <c r="O1686" t="n">
        <v>20221.66</v>
      </c>
      <c r="P1686" t="n">
        <v>52.19</v>
      </c>
      <c r="Q1686" t="n">
        <v>202.84</v>
      </c>
      <c r="R1686" t="n">
        <v>21.05</v>
      </c>
      <c r="S1686" t="n">
        <v>13.89</v>
      </c>
      <c r="T1686" t="n">
        <v>1892.44</v>
      </c>
      <c r="U1686" t="n">
        <v>0.66</v>
      </c>
      <c r="V1686" t="n">
        <v>0.75</v>
      </c>
      <c r="W1686" t="n">
        <v>0.65</v>
      </c>
      <c r="X1686" t="n">
        <v>0.11</v>
      </c>
      <c r="Y1686" t="n">
        <v>1</v>
      </c>
      <c r="Z1686" t="n">
        <v>10</v>
      </c>
    </row>
    <row r="1687">
      <c r="A1687" t="n">
        <v>34</v>
      </c>
      <c r="B1687" t="n">
        <v>75</v>
      </c>
      <c r="C1687" t="inlineStr">
        <is>
          <t xml:space="preserve">CONCLUIDO	</t>
        </is>
      </c>
      <c r="D1687" t="n">
        <v>13.246</v>
      </c>
      <c r="E1687" t="n">
        <v>7.55</v>
      </c>
      <c r="F1687" t="n">
        <v>5.12</v>
      </c>
      <c r="G1687" t="n">
        <v>61.44</v>
      </c>
      <c r="H1687" t="n">
        <v>1.04</v>
      </c>
      <c r="I1687" t="n">
        <v>5</v>
      </c>
      <c r="J1687" t="n">
        <v>162.42</v>
      </c>
      <c r="K1687" t="n">
        <v>49.1</v>
      </c>
      <c r="L1687" t="n">
        <v>9.5</v>
      </c>
      <c r="M1687" t="n">
        <v>3</v>
      </c>
      <c r="N1687" t="n">
        <v>28.82</v>
      </c>
      <c r="O1687" t="n">
        <v>20265.72</v>
      </c>
      <c r="P1687" t="n">
        <v>51.57</v>
      </c>
      <c r="Q1687" t="n">
        <v>202.81</v>
      </c>
      <c r="R1687" t="n">
        <v>20.24</v>
      </c>
      <c r="S1687" t="n">
        <v>13.89</v>
      </c>
      <c r="T1687" t="n">
        <v>1493.63</v>
      </c>
      <c r="U1687" t="n">
        <v>0.6899999999999999</v>
      </c>
      <c r="V1687" t="n">
        <v>0.76</v>
      </c>
      <c r="W1687" t="n">
        <v>0.64</v>
      </c>
      <c r="X1687" t="n">
        <v>0.08</v>
      </c>
      <c r="Y1687" t="n">
        <v>1</v>
      </c>
      <c r="Z1687" t="n">
        <v>10</v>
      </c>
    </row>
    <row r="1688">
      <c r="A1688" t="n">
        <v>35</v>
      </c>
      <c r="B1688" t="n">
        <v>75</v>
      </c>
      <c r="C1688" t="inlineStr">
        <is>
          <t xml:space="preserve">CONCLUIDO	</t>
        </is>
      </c>
      <c r="D1688" t="n">
        <v>13.2533</v>
      </c>
      <c r="E1688" t="n">
        <v>7.55</v>
      </c>
      <c r="F1688" t="n">
        <v>5.12</v>
      </c>
      <c r="G1688" t="n">
        <v>61.39</v>
      </c>
      <c r="H1688" t="n">
        <v>1.06</v>
      </c>
      <c r="I1688" t="n">
        <v>5</v>
      </c>
      <c r="J1688" t="n">
        <v>162.78</v>
      </c>
      <c r="K1688" t="n">
        <v>49.1</v>
      </c>
      <c r="L1688" t="n">
        <v>9.75</v>
      </c>
      <c r="M1688" t="n">
        <v>3</v>
      </c>
      <c r="N1688" t="n">
        <v>28.93</v>
      </c>
      <c r="O1688" t="n">
        <v>20309.81</v>
      </c>
      <c r="P1688" t="n">
        <v>51.28</v>
      </c>
      <c r="Q1688" t="n">
        <v>202.81</v>
      </c>
      <c r="R1688" t="n">
        <v>20.02</v>
      </c>
      <c r="S1688" t="n">
        <v>13.89</v>
      </c>
      <c r="T1688" t="n">
        <v>1382.95</v>
      </c>
      <c r="U1688" t="n">
        <v>0.6899999999999999</v>
      </c>
      <c r="V1688" t="n">
        <v>0.76</v>
      </c>
      <c r="W1688" t="n">
        <v>0.65</v>
      </c>
      <c r="X1688" t="n">
        <v>0.08</v>
      </c>
      <c r="Y1688" t="n">
        <v>1</v>
      </c>
      <c r="Z1688" t="n">
        <v>10</v>
      </c>
    </row>
    <row r="1689">
      <c r="A1689" t="n">
        <v>36</v>
      </c>
      <c r="B1689" t="n">
        <v>75</v>
      </c>
      <c r="C1689" t="inlineStr">
        <is>
          <t xml:space="preserve">CONCLUIDO	</t>
        </is>
      </c>
      <c r="D1689" t="n">
        <v>13.246</v>
      </c>
      <c r="E1689" t="n">
        <v>7.55</v>
      </c>
      <c r="F1689" t="n">
        <v>5.12</v>
      </c>
      <c r="G1689" t="n">
        <v>61.44</v>
      </c>
      <c r="H1689" t="n">
        <v>1.09</v>
      </c>
      <c r="I1689" t="n">
        <v>5</v>
      </c>
      <c r="J1689" t="n">
        <v>163.13</v>
      </c>
      <c r="K1689" t="n">
        <v>49.1</v>
      </c>
      <c r="L1689" t="n">
        <v>10</v>
      </c>
      <c r="M1689" t="n">
        <v>3</v>
      </c>
      <c r="N1689" t="n">
        <v>29.04</v>
      </c>
      <c r="O1689" t="n">
        <v>20353.94</v>
      </c>
      <c r="P1689" t="n">
        <v>51.47</v>
      </c>
      <c r="Q1689" t="n">
        <v>202.81</v>
      </c>
      <c r="R1689" t="n">
        <v>20.19</v>
      </c>
      <c r="S1689" t="n">
        <v>13.89</v>
      </c>
      <c r="T1689" t="n">
        <v>1467.63</v>
      </c>
      <c r="U1689" t="n">
        <v>0.6899999999999999</v>
      </c>
      <c r="V1689" t="n">
        <v>0.76</v>
      </c>
      <c r="W1689" t="n">
        <v>0.65</v>
      </c>
      <c r="X1689" t="n">
        <v>0.08</v>
      </c>
      <c r="Y1689" t="n">
        <v>1</v>
      </c>
      <c r="Z1689" t="n">
        <v>10</v>
      </c>
    </row>
    <row r="1690">
      <c r="A1690" t="n">
        <v>37</v>
      </c>
      <c r="B1690" t="n">
        <v>75</v>
      </c>
      <c r="C1690" t="inlineStr">
        <is>
          <t xml:space="preserve">CONCLUIDO	</t>
        </is>
      </c>
      <c r="D1690" t="n">
        <v>13.2445</v>
      </c>
      <c r="E1690" t="n">
        <v>7.55</v>
      </c>
      <c r="F1690" t="n">
        <v>5.12</v>
      </c>
      <c r="G1690" t="n">
        <v>61.45</v>
      </c>
      <c r="H1690" t="n">
        <v>1.11</v>
      </c>
      <c r="I1690" t="n">
        <v>5</v>
      </c>
      <c r="J1690" t="n">
        <v>163.49</v>
      </c>
      <c r="K1690" t="n">
        <v>49.1</v>
      </c>
      <c r="L1690" t="n">
        <v>10.25</v>
      </c>
      <c r="M1690" t="n">
        <v>3</v>
      </c>
      <c r="N1690" t="n">
        <v>29.15</v>
      </c>
      <c r="O1690" t="n">
        <v>20398.1</v>
      </c>
      <c r="P1690" t="n">
        <v>51.01</v>
      </c>
      <c r="Q1690" t="n">
        <v>202.81</v>
      </c>
      <c r="R1690" t="n">
        <v>20.25</v>
      </c>
      <c r="S1690" t="n">
        <v>13.89</v>
      </c>
      <c r="T1690" t="n">
        <v>1501.47</v>
      </c>
      <c r="U1690" t="n">
        <v>0.6899999999999999</v>
      </c>
      <c r="V1690" t="n">
        <v>0.76</v>
      </c>
      <c r="W1690" t="n">
        <v>0.65</v>
      </c>
      <c r="X1690" t="n">
        <v>0.08</v>
      </c>
      <c r="Y1690" t="n">
        <v>1</v>
      </c>
      <c r="Z1690" t="n">
        <v>10</v>
      </c>
    </row>
    <row r="1691">
      <c r="A1691" t="n">
        <v>38</v>
      </c>
      <c r="B1691" t="n">
        <v>75</v>
      </c>
      <c r="C1691" t="inlineStr">
        <is>
          <t xml:space="preserve">CONCLUIDO	</t>
        </is>
      </c>
      <c r="D1691" t="n">
        <v>13.2353</v>
      </c>
      <c r="E1691" t="n">
        <v>7.56</v>
      </c>
      <c r="F1691" t="n">
        <v>5.13</v>
      </c>
      <c r="G1691" t="n">
        <v>61.52</v>
      </c>
      <c r="H1691" t="n">
        <v>1.14</v>
      </c>
      <c r="I1691" t="n">
        <v>5</v>
      </c>
      <c r="J1691" t="n">
        <v>163.85</v>
      </c>
      <c r="K1691" t="n">
        <v>49.1</v>
      </c>
      <c r="L1691" t="n">
        <v>10.5</v>
      </c>
      <c r="M1691" t="n">
        <v>3</v>
      </c>
      <c r="N1691" t="n">
        <v>29.26</v>
      </c>
      <c r="O1691" t="n">
        <v>20442.3</v>
      </c>
      <c r="P1691" t="n">
        <v>50.77</v>
      </c>
      <c r="Q1691" t="n">
        <v>202.81</v>
      </c>
      <c r="R1691" t="n">
        <v>20.35</v>
      </c>
      <c r="S1691" t="n">
        <v>13.89</v>
      </c>
      <c r="T1691" t="n">
        <v>1550.36</v>
      </c>
      <c r="U1691" t="n">
        <v>0.68</v>
      </c>
      <c r="V1691" t="n">
        <v>0.75</v>
      </c>
      <c r="W1691" t="n">
        <v>0.65</v>
      </c>
      <c r="X1691" t="n">
        <v>0.09</v>
      </c>
      <c r="Y1691" t="n">
        <v>1</v>
      </c>
      <c r="Z1691" t="n">
        <v>10</v>
      </c>
    </row>
    <row r="1692">
      <c r="A1692" t="n">
        <v>39</v>
      </c>
      <c r="B1692" t="n">
        <v>75</v>
      </c>
      <c r="C1692" t="inlineStr">
        <is>
          <t xml:space="preserve">CONCLUIDO	</t>
        </is>
      </c>
      <c r="D1692" t="n">
        <v>13.2587</v>
      </c>
      <c r="E1692" t="n">
        <v>7.54</v>
      </c>
      <c r="F1692" t="n">
        <v>5.11</v>
      </c>
      <c r="G1692" t="n">
        <v>61.36</v>
      </c>
      <c r="H1692" t="n">
        <v>1.16</v>
      </c>
      <c r="I1692" t="n">
        <v>5</v>
      </c>
      <c r="J1692" t="n">
        <v>164.21</v>
      </c>
      <c r="K1692" t="n">
        <v>49.1</v>
      </c>
      <c r="L1692" t="n">
        <v>10.75</v>
      </c>
      <c r="M1692" t="n">
        <v>3</v>
      </c>
      <c r="N1692" t="n">
        <v>29.36</v>
      </c>
      <c r="O1692" t="n">
        <v>20486.54</v>
      </c>
      <c r="P1692" t="n">
        <v>49.85</v>
      </c>
      <c r="Q1692" t="n">
        <v>202.81</v>
      </c>
      <c r="R1692" t="n">
        <v>20</v>
      </c>
      <c r="S1692" t="n">
        <v>13.89</v>
      </c>
      <c r="T1692" t="n">
        <v>1373.28</v>
      </c>
      <c r="U1692" t="n">
        <v>0.6899999999999999</v>
      </c>
      <c r="V1692" t="n">
        <v>0.76</v>
      </c>
      <c r="W1692" t="n">
        <v>0.64</v>
      </c>
      <c r="X1692" t="n">
        <v>0.07000000000000001</v>
      </c>
      <c r="Y1692" t="n">
        <v>1</v>
      </c>
      <c r="Z1692" t="n">
        <v>10</v>
      </c>
    </row>
    <row r="1693">
      <c r="A1693" t="n">
        <v>40</v>
      </c>
      <c r="B1693" t="n">
        <v>75</v>
      </c>
      <c r="C1693" t="inlineStr">
        <is>
          <t xml:space="preserve">CONCLUIDO	</t>
        </is>
      </c>
      <c r="D1693" t="n">
        <v>13.2509</v>
      </c>
      <c r="E1693" t="n">
        <v>7.55</v>
      </c>
      <c r="F1693" t="n">
        <v>5.12</v>
      </c>
      <c r="G1693" t="n">
        <v>61.41</v>
      </c>
      <c r="H1693" t="n">
        <v>1.18</v>
      </c>
      <c r="I1693" t="n">
        <v>5</v>
      </c>
      <c r="J1693" t="n">
        <v>164.57</v>
      </c>
      <c r="K1693" t="n">
        <v>49.1</v>
      </c>
      <c r="L1693" t="n">
        <v>11</v>
      </c>
      <c r="M1693" t="n">
        <v>3</v>
      </c>
      <c r="N1693" t="n">
        <v>29.47</v>
      </c>
      <c r="O1693" t="n">
        <v>20530.82</v>
      </c>
      <c r="P1693" t="n">
        <v>49.34</v>
      </c>
      <c r="Q1693" t="n">
        <v>202.81</v>
      </c>
      <c r="R1693" t="n">
        <v>20.07</v>
      </c>
      <c r="S1693" t="n">
        <v>13.89</v>
      </c>
      <c r="T1693" t="n">
        <v>1410.64</v>
      </c>
      <c r="U1693" t="n">
        <v>0.6899999999999999</v>
      </c>
      <c r="V1693" t="n">
        <v>0.76</v>
      </c>
      <c r="W1693" t="n">
        <v>0.65</v>
      </c>
      <c r="X1693" t="n">
        <v>0.08</v>
      </c>
      <c r="Y1693" t="n">
        <v>1</v>
      </c>
      <c r="Z1693" t="n">
        <v>10</v>
      </c>
    </row>
    <row r="1694">
      <c r="A1694" t="n">
        <v>41</v>
      </c>
      <c r="B1694" t="n">
        <v>75</v>
      </c>
      <c r="C1694" t="inlineStr">
        <is>
          <t xml:space="preserve">CONCLUIDO	</t>
        </is>
      </c>
      <c r="D1694" t="n">
        <v>13.2494</v>
      </c>
      <c r="E1694" t="n">
        <v>7.55</v>
      </c>
      <c r="F1694" t="n">
        <v>5.12</v>
      </c>
      <c r="G1694" t="n">
        <v>61.42</v>
      </c>
      <c r="H1694" t="n">
        <v>1.21</v>
      </c>
      <c r="I1694" t="n">
        <v>5</v>
      </c>
      <c r="J1694" t="n">
        <v>164.93</v>
      </c>
      <c r="K1694" t="n">
        <v>49.1</v>
      </c>
      <c r="L1694" t="n">
        <v>11.25</v>
      </c>
      <c r="M1694" t="n">
        <v>3</v>
      </c>
      <c r="N1694" t="n">
        <v>29.58</v>
      </c>
      <c r="O1694" t="n">
        <v>20575.13</v>
      </c>
      <c r="P1694" t="n">
        <v>49</v>
      </c>
      <c r="Q1694" t="n">
        <v>202.81</v>
      </c>
      <c r="R1694" t="n">
        <v>20.14</v>
      </c>
      <c r="S1694" t="n">
        <v>13.89</v>
      </c>
      <c r="T1694" t="n">
        <v>1446.65</v>
      </c>
      <c r="U1694" t="n">
        <v>0.6899999999999999</v>
      </c>
      <c r="V1694" t="n">
        <v>0.76</v>
      </c>
      <c r="W1694" t="n">
        <v>0.65</v>
      </c>
      <c r="X1694" t="n">
        <v>0.08</v>
      </c>
      <c r="Y1694" t="n">
        <v>1</v>
      </c>
      <c r="Z1694" t="n">
        <v>10</v>
      </c>
    </row>
    <row r="1695">
      <c r="A1695" t="n">
        <v>42</v>
      </c>
      <c r="B1695" t="n">
        <v>75</v>
      </c>
      <c r="C1695" t="inlineStr">
        <is>
          <t xml:space="preserve">CONCLUIDO	</t>
        </is>
      </c>
      <c r="D1695" t="n">
        <v>13.3417</v>
      </c>
      <c r="E1695" t="n">
        <v>7.5</v>
      </c>
      <c r="F1695" t="n">
        <v>5.1</v>
      </c>
      <c r="G1695" t="n">
        <v>76.45</v>
      </c>
      <c r="H1695" t="n">
        <v>1.23</v>
      </c>
      <c r="I1695" t="n">
        <v>4</v>
      </c>
      <c r="J1695" t="n">
        <v>165.29</v>
      </c>
      <c r="K1695" t="n">
        <v>49.1</v>
      </c>
      <c r="L1695" t="n">
        <v>11.5</v>
      </c>
      <c r="M1695" t="n">
        <v>2</v>
      </c>
      <c r="N1695" t="n">
        <v>29.69</v>
      </c>
      <c r="O1695" t="n">
        <v>20619.48</v>
      </c>
      <c r="P1695" t="n">
        <v>48.06</v>
      </c>
      <c r="Q1695" t="n">
        <v>202.81</v>
      </c>
      <c r="R1695" t="n">
        <v>19.4</v>
      </c>
      <c r="S1695" t="n">
        <v>13.89</v>
      </c>
      <c r="T1695" t="n">
        <v>1078.75</v>
      </c>
      <c r="U1695" t="n">
        <v>0.72</v>
      </c>
      <c r="V1695" t="n">
        <v>0.76</v>
      </c>
      <c r="W1695" t="n">
        <v>0.65</v>
      </c>
      <c r="X1695" t="n">
        <v>0.06</v>
      </c>
      <c r="Y1695" t="n">
        <v>1</v>
      </c>
      <c r="Z1695" t="n">
        <v>10</v>
      </c>
    </row>
    <row r="1696">
      <c r="A1696" t="n">
        <v>43</v>
      </c>
      <c r="B1696" t="n">
        <v>75</v>
      </c>
      <c r="C1696" t="inlineStr">
        <is>
          <t xml:space="preserve">CONCLUIDO	</t>
        </is>
      </c>
      <c r="D1696" t="n">
        <v>13.3368</v>
      </c>
      <c r="E1696" t="n">
        <v>7.5</v>
      </c>
      <c r="F1696" t="n">
        <v>5.1</v>
      </c>
      <c r="G1696" t="n">
        <v>76.48999999999999</v>
      </c>
      <c r="H1696" t="n">
        <v>1.26</v>
      </c>
      <c r="I1696" t="n">
        <v>4</v>
      </c>
      <c r="J1696" t="n">
        <v>165.65</v>
      </c>
      <c r="K1696" t="n">
        <v>49.1</v>
      </c>
      <c r="L1696" t="n">
        <v>11.75</v>
      </c>
      <c r="M1696" t="n">
        <v>1</v>
      </c>
      <c r="N1696" t="n">
        <v>29.8</v>
      </c>
      <c r="O1696" t="n">
        <v>20663.87</v>
      </c>
      <c r="P1696" t="n">
        <v>48.19</v>
      </c>
      <c r="Q1696" t="n">
        <v>202.81</v>
      </c>
      <c r="R1696" t="n">
        <v>19.5</v>
      </c>
      <c r="S1696" t="n">
        <v>13.89</v>
      </c>
      <c r="T1696" t="n">
        <v>1129.69</v>
      </c>
      <c r="U1696" t="n">
        <v>0.71</v>
      </c>
      <c r="V1696" t="n">
        <v>0.76</v>
      </c>
      <c r="W1696" t="n">
        <v>0.65</v>
      </c>
      <c r="X1696" t="n">
        <v>0.06</v>
      </c>
      <c r="Y1696" t="n">
        <v>1</v>
      </c>
      <c r="Z1696" t="n">
        <v>10</v>
      </c>
    </row>
    <row r="1697">
      <c r="A1697" t="n">
        <v>44</v>
      </c>
      <c r="B1697" t="n">
        <v>75</v>
      </c>
      <c r="C1697" t="inlineStr">
        <is>
          <t xml:space="preserve">CONCLUIDO	</t>
        </is>
      </c>
      <c r="D1697" t="n">
        <v>13.3333</v>
      </c>
      <c r="E1697" t="n">
        <v>7.5</v>
      </c>
      <c r="F1697" t="n">
        <v>5.1</v>
      </c>
      <c r="G1697" t="n">
        <v>76.52</v>
      </c>
      <c r="H1697" t="n">
        <v>1.28</v>
      </c>
      <c r="I1697" t="n">
        <v>4</v>
      </c>
      <c r="J1697" t="n">
        <v>166.01</v>
      </c>
      <c r="K1697" t="n">
        <v>49.1</v>
      </c>
      <c r="L1697" t="n">
        <v>12</v>
      </c>
      <c r="M1697" t="n">
        <v>1</v>
      </c>
      <c r="N1697" t="n">
        <v>29.91</v>
      </c>
      <c r="O1697" t="n">
        <v>20708.3</v>
      </c>
      <c r="P1697" t="n">
        <v>48.38</v>
      </c>
      <c r="Q1697" t="n">
        <v>202.81</v>
      </c>
      <c r="R1697" t="n">
        <v>19.53</v>
      </c>
      <c r="S1697" t="n">
        <v>13.89</v>
      </c>
      <c r="T1697" t="n">
        <v>1145.84</v>
      </c>
      <c r="U1697" t="n">
        <v>0.71</v>
      </c>
      <c r="V1697" t="n">
        <v>0.76</v>
      </c>
      <c r="W1697" t="n">
        <v>0.65</v>
      </c>
      <c r="X1697" t="n">
        <v>0.06</v>
      </c>
      <c r="Y1697" t="n">
        <v>1</v>
      </c>
      <c r="Z1697" t="n">
        <v>10</v>
      </c>
    </row>
    <row r="1698">
      <c r="A1698" t="n">
        <v>45</v>
      </c>
      <c r="B1698" t="n">
        <v>75</v>
      </c>
      <c r="C1698" t="inlineStr">
        <is>
          <t xml:space="preserve">CONCLUIDO	</t>
        </is>
      </c>
      <c r="D1698" t="n">
        <v>13.3323</v>
      </c>
      <c r="E1698" t="n">
        <v>7.5</v>
      </c>
      <c r="F1698" t="n">
        <v>5.1</v>
      </c>
      <c r="G1698" t="n">
        <v>76.53</v>
      </c>
      <c r="H1698" t="n">
        <v>1.3</v>
      </c>
      <c r="I1698" t="n">
        <v>4</v>
      </c>
      <c r="J1698" t="n">
        <v>166.37</v>
      </c>
      <c r="K1698" t="n">
        <v>49.1</v>
      </c>
      <c r="L1698" t="n">
        <v>12.25</v>
      </c>
      <c r="M1698" t="n">
        <v>0</v>
      </c>
      <c r="N1698" t="n">
        <v>30.02</v>
      </c>
      <c r="O1698" t="n">
        <v>20752.76</v>
      </c>
      <c r="P1698" t="n">
        <v>48.4</v>
      </c>
      <c r="Q1698" t="n">
        <v>202.81</v>
      </c>
      <c r="R1698" t="n">
        <v>19.53</v>
      </c>
      <c r="S1698" t="n">
        <v>13.89</v>
      </c>
      <c r="T1698" t="n">
        <v>1146.38</v>
      </c>
      <c r="U1698" t="n">
        <v>0.71</v>
      </c>
      <c r="V1698" t="n">
        <v>0.76</v>
      </c>
      <c r="W1698" t="n">
        <v>0.65</v>
      </c>
      <c r="X1698" t="n">
        <v>0.06</v>
      </c>
      <c r="Y1698" t="n">
        <v>1</v>
      </c>
      <c r="Z1698" t="n">
        <v>10</v>
      </c>
    </row>
    <row r="1699">
      <c r="A1699" t="n">
        <v>0</v>
      </c>
      <c r="B1699" t="n">
        <v>95</v>
      </c>
      <c r="C1699" t="inlineStr">
        <is>
          <t xml:space="preserve">CONCLUIDO	</t>
        </is>
      </c>
      <c r="D1699" t="n">
        <v>9.042999999999999</v>
      </c>
      <c r="E1699" t="n">
        <v>11.06</v>
      </c>
      <c r="F1699" t="n">
        <v>6.28</v>
      </c>
      <c r="G1699" t="n">
        <v>6.08</v>
      </c>
      <c r="H1699" t="n">
        <v>0.1</v>
      </c>
      <c r="I1699" t="n">
        <v>62</v>
      </c>
      <c r="J1699" t="n">
        <v>185.69</v>
      </c>
      <c r="K1699" t="n">
        <v>53.44</v>
      </c>
      <c r="L1699" t="n">
        <v>1</v>
      </c>
      <c r="M1699" t="n">
        <v>60</v>
      </c>
      <c r="N1699" t="n">
        <v>36.26</v>
      </c>
      <c r="O1699" t="n">
        <v>23136.14</v>
      </c>
      <c r="P1699" t="n">
        <v>84.73</v>
      </c>
      <c r="Q1699" t="n">
        <v>203.01</v>
      </c>
      <c r="R1699" t="n">
        <v>56.54</v>
      </c>
      <c r="S1699" t="n">
        <v>13.89</v>
      </c>
      <c r="T1699" t="n">
        <v>19361.71</v>
      </c>
      <c r="U1699" t="n">
        <v>0.25</v>
      </c>
      <c r="V1699" t="n">
        <v>0.62</v>
      </c>
      <c r="W1699" t="n">
        <v>0.73</v>
      </c>
      <c r="X1699" t="n">
        <v>1.24</v>
      </c>
      <c r="Y1699" t="n">
        <v>1</v>
      </c>
      <c r="Z1699" t="n">
        <v>10</v>
      </c>
    </row>
    <row r="1700">
      <c r="A1700" t="n">
        <v>1</v>
      </c>
      <c r="B1700" t="n">
        <v>95</v>
      </c>
      <c r="C1700" t="inlineStr">
        <is>
          <t xml:space="preserve">CONCLUIDO	</t>
        </is>
      </c>
      <c r="D1700" t="n">
        <v>9.819699999999999</v>
      </c>
      <c r="E1700" t="n">
        <v>10.18</v>
      </c>
      <c r="F1700" t="n">
        <v>5.97</v>
      </c>
      <c r="G1700" t="n">
        <v>7.62</v>
      </c>
      <c r="H1700" t="n">
        <v>0.12</v>
      </c>
      <c r="I1700" t="n">
        <v>47</v>
      </c>
      <c r="J1700" t="n">
        <v>186.07</v>
      </c>
      <c r="K1700" t="n">
        <v>53.44</v>
      </c>
      <c r="L1700" t="n">
        <v>1.25</v>
      </c>
      <c r="M1700" t="n">
        <v>45</v>
      </c>
      <c r="N1700" t="n">
        <v>36.39</v>
      </c>
      <c r="O1700" t="n">
        <v>23182.76</v>
      </c>
      <c r="P1700" t="n">
        <v>80.23</v>
      </c>
      <c r="Q1700" t="n">
        <v>202.89</v>
      </c>
      <c r="R1700" t="n">
        <v>46.71</v>
      </c>
      <c r="S1700" t="n">
        <v>13.89</v>
      </c>
      <c r="T1700" t="n">
        <v>14520.06</v>
      </c>
      <c r="U1700" t="n">
        <v>0.3</v>
      </c>
      <c r="V1700" t="n">
        <v>0.65</v>
      </c>
      <c r="W1700" t="n">
        <v>0.71</v>
      </c>
      <c r="X1700" t="n">
        <v>0.93</v>
      </c>
      <c r="Y1700" t="n">
        <v>1</v>
      </c>
      <c r="Z1700" t="n">
        <v>10</v>
      </c>
    </row>
    <row r="1701">
      <c r="A1701" t="n">
        <v>2</v>
      </c>
      <c r="B1701" t="n">
        <v>95</v>
      </c>
      <c r="C1701" t="inlineStr">
        <is>
          <t xml:space="preserve">CONCLUIDO	</t>
        </is>
      </c>
      <c r="D1701" t="n">
        <v>10.3538</v>
      </c>
      <c r="E1701" t="n">
        <v>9.66</v>
      </c>
      <c r="F1701" t="n">
        <v>5.78</v>
      </c>
      <c r="G1701" t="n">
        <v>9.119999999999999</v>
      </c>
      <c r="H1701" t="n">
        <v>0.14</v>
      </c>
      <c r="I1701" t="n">
        <v>38</v>
      </c>
      <c r="J1701" t="n">
        <v>186.45</v>
      </c>
      <c r="K1701" t="n">
        <v>53.44</v>
      </c>
      <c r="L1701" t="n">
        <v>1.5</v>
      </c>
      <c r="M1701" t="n">
        <v>36</v>
      </c>
      <c r="N1701" t="n">
        <v>36.51</v>
      </c>
      <c r="O1701" t="n">
        <v>23229.42</v>
      </c>
      <c r="P1701" t="n">
        <v>77.52</v>
      </c>
      <c r="Q1701" t="n">
        <v>202.83</v>
      </c>
      <c r="R1701" t="n">
        <v>40.75</v>
      </c>
      <c r="S1701" t="n">
        <v>13.89</v>
      </c>
      <c r="T1701" t="n">
        <v>11583.9</v>
      </c>
      <c r="U1701" t="n">
        <v>0.34</v>
      </c>
      <c r="V1701" t="n">
        <v>0.67</v>
      </c>
      <c r="W1701" t="n">
        <v>0.6899999999999999</v>
      </c>
      <c r="X1701" t="n">
        <v>0.74</v>
      </c>
      <c r="Y1701" t="n">
        <v>1</v>
      </c>
      <c r="Z1701" t="n">
        <v>10</v>
      </c>
    </row>
    <row r="1702">
      <c r="A1702" t="n">
        <v>3</v>
      </c>
      <c r="B1702" t="n">
        <v>95</v>
      </c>
      <c r="C1702" t="inlineStr">
        <is>
          <t xml:space="preserve">CONCLUIDO	</t>
        </is>
      </c>
      <c r="D1702" t="n">
        <v>10.7328</v>
      </c>
      <c r="E1702" t="n">
        <v>9.32</v>
      </c>
      <c r="F1702" t="n">
        <v>5.66</v>
      </c>
      <c r="G1702" t="n">
        <v>10.61</v>
      </c>
      <c r="H1702" t="n">
        <v>0.17</v>
      </c>
      <c r="I1702" t="n">
        <v>32</v>
      </c>
      <c r="J1702" t="n">
        <v>186.83</v>
      </c>
      <c r="K1702" t="n">
        <v>53.44</v>
      </c>
      <c r="L1702" t="n">
        <v>1.75</v>
      </c>
      <c r="M1702" t="n">
        <v>30</v>
      </c>
      <c r="N1702" t="n">
        <v>36.64</v>
      </c>
      <c r="O1702" t="n">
        <v>23276.13</v>
      </c>
      <c r="P1702" t="n">
        <v>75.70999999999999</v>
      </c>
      <c r="Q1702" t="n">
        <v>202.91</v>
      </c>
      <c r="R1702" t="n">
        <v>36.95</v>
      </c>
      <c r="S1702" t="n">
        <v>13.89</v>
      </c>
      <c r="T1702" t="n">
        <v>9713.059999999999</v>
      </c>
      <c r="U1702" t="n">
        <v>0.38</v>
      </c>
      <c r="V1702" t="n">
        <v>0.68</v>
      </c>
      <c r="W1702" t="n">
        <v>0.6899999999999999</v>
      </c>
      <c r="X1702" t="n">
        <v>0.62</v>
      </c>
      <c r="Y1702" t="n">
        <v>1</v>
      </c>
      <c r="Z1702" t="n">
        <v>10</v>
      </c>
    </row>
    <row r="1703">
      <c r="A1703" t="n">
        <v>4</v>
      </c>
      <c r="B1703" t="n">
        <v>95</v>
      </c>
      <c r="C1703" t="inlineStr">
        <is>
          <t xml:space="preserve">CONCLUIDO	</t>
        </is>
      </c>
      <c r="D1703" t="n">
        <v>10.9877</v>
      </c>
      <c r="E1703" t="n">
        <v>9.1</v>
      </c>
      <c r="F1703" t="n">
        <v>5.59</v>
      </c>
      <c r="G1703" t="n">
        <v>11.98</v>
      </c>
      <c r="H1703" t="n">
        <v>0.19</v>
      </c>
      <c r="I1703" t="n">
        <v>28</v>
      </c>
      <c r="J1703" t="n">
        <v>187.21</v>
      </c>
      <c r="K1703" t="n">
        <v>53.44</v>
      </c>
      <c r="L1703" t="n">
        <v>2</v>
      </c>
      <c r="M1703" t="n">
        <v>26</v>
      </c>
      <c r="N1703" t="n">
        <v>36.77</v>
      </c>
      <c r="O1703" t="n">
        <v>23322.88</v>
      </c>
      <c r="P1703" t="n">
        <v>74.59</v>
      </c>
      <c r="Q1703" t="n">
        <v>202.83</v>
      </c>
      <c r="R1703" t="n">
        <v>34.93</v>
      </c>
      <c r="S1703" t="n">
        <v>13.89</v>
      </c>
      <c r="T1703" t="n">
        <v>8723</v>
      </c>
      <c r="U1703" t="n">
        <v>0.4</v>
      </c>
      <c r="V1703" t="n">
        <v>0.6899999999999999</v>
      </c>
      <c r="W1703" t="n">
        <v>0.68</v>
      </c>
      <c r="X1703" t="n">
        <v>0.55</v>
      </c>
      <c r="Y1703" t="n">
        <v>1</v>
      </c>
      <c r="Z1703" t="n">
        <v>10</v>
      </c>
    </row>
    <row r="1704">
      <c r="A1704" t="n">
        <v>5</v>
      </c>
      <c r="B1704" t="n">
        <v>95</v>
      </c>
      <c r="C1704" t="inlineStr">
        <is>
          <t xml:space="preserve">CONCLUIDO	</t>
        </is>
      </c>
      <c r="D1704" t="n">
        <v>11.1989</v>
      </c>
      <c r="E1704" t="n">
        <v>8.93</v>
      </c>
      <c r="F1704" t="n">
        <v>5.53</v>
      </c>
      <c r="G1704" t="n">
        <v>13.27</v>
      </c>
      <c r="H1704" t="n">
        <v>0.21</v>
      </c>
      <c r="I1704" t="n">
        <v>25</v>
      </c>
      <c r="J1704" t="n">
        <v>187.59</v>
      </c>
      <c r="K1704" t="n">
        <v>53.44</v>
      </c>
      <c r="L1704" t="n">
        <v>2.25</v>
      </c>
      <c r="M1704" t="n">
        <v>23</v>
      </c>
      <c r="N1704" t="n">
        <v>36.9</v>
      </c>
      <c r="O1704" t="n">
        <v>23369.68</v>
      </c>
      <c r="P1704" t="n">
        <v>73.69</v>
      </c>
      <c r="Q1704" t="n">
        <v>202.86</v>
      </c>
      <c r="R1704" t="n">
        <v>32.76</v>
      </c>
      <c r="S1704" t="n">
        <v>13.89</v>
      </c>
      <c r="T1704" t="n">
        <v>7656.2</v>
      </c>
      <c r="U1704" t="n">
        <v>0.42</v>
      </c>
      <c r="V1704" t="n">
        <v>0.7</v>
      </c>
      <c r="W1704" t="n">
        <v>0.68</v>
      </c>
      <c r="X1704" t="n">
        <v>0.49</v>
      </c>
      <c r="Y1704" t="n">
        <v>1</v>
      </c>
      <c r="Z1704" t="n">
        <v>10</v>
      </c>
    </row>
    <row r="1705">
      <c r="A1705" t="n">
        <v>6</v>
      </c>
      <c r="B1705" t="n">
        <v>95</v>
      </c>
      <c r="C1705" t="inlineStr">
        <is>
          <t xml:space="preserve">CONCLUIDO	</t>
        </is>
      </c>
      <c r="D1705" t="n">
        <v>11.4271</v>
      </c>
      <c r="E1705" t="n">
        <v>8.75</v>
      </c>
      <c r="F1705" t="n">
        <v>5.46</v>
      </c>
      <c r="G1705" t="n">
        <v>14.9</v>
      </c>
      <c r="H1705" t="n">
        <v>0.24</v>
      </c>
      <c r="I1705" t="n">
        <v>22</v>
      </c>
      <c r="J1705" t="n">
        <v>187.97</v>
      </c>
      <c r="K1705" t="n">
        <v>53.44</v>
      </c>
      <c r="L1705" t="n">
        <v>2.5</v>
      </c>
      <c r="M1705" t="n">
        <v>20</v>
      </c>
      <c r="N1705" t="n">
        <v>37.03</v>
      </c>
      <c r="O1705" t="n">
        <v>23416.52</v>
      </c>
      <c r="P1705" t="n">
        <v>72.56999999999999</v>
      </c>
      <c r="Q1705" t="n">
        <v>202.83</v>
      </c>
      <c r="R1705" t="n">
        <v>30.81</v>
      </c>
      <c r="S1705" t="n">
        <v>13.89</v>
      </c>
      <c r="T1705" t="n">
        <v>6692.79</v>
      </c>
      <c r="U1705" t="n">
        <v>0.45</v>
      </c>
      <c r="V1705" t="n">
        <v>0.71</v>
      </c>
      <c r="W1705" t="n">
        <v>0.67</v>
      </c>
      <c r="X1705" t="n">
        <v>0.42</v>
      </c>
      <c r="Y1705" t="n">
        <v>1</v>
      </c>
      <c r="Z1705" t="n">
        <v>10</v>
      </c>
    </row>
    <row r="1706">
      <c r="A1706" t="n">
        <v>7</v>
      </c>
      <c r="B1706" t="n">
        <v>95</v>
      </c>
      <c r="C1706" t="inlineStr">
        <is>
          <t xml:space="preserve">CONCLUIDO	</t>
        </is>
      </c>
      <c r="D1706" t="n">
        <v>11.5886</v>
      </c>
      <c r="E1706" t="n">
        <v>8.630000000000001</v>
      </c>
      <c r="F1706" t="n">
        <v>5.42</v>
      </c>
      <c r="G1706" t="n">
        <v>16.25</v>
      </c>
      <c r="H1706" t="n">
        <v>0.26</v>
      </c>
      <c r="I1706" t="n">
        <v>20</v>
      </c>
      <c r="J1706" t="n">
        <v>188.35</v>
      </c>
      <c r="K1706" t="n">
        <v>53.44</v>
      </c>
      <c r="L1706" t="n">
        <v>2.75</v>
      </c>
      <c r="M1706" t="n">
        <v>18</v>
      </c>
      <c r="N1706" t="n">
        <v>37.16</v>
      </c>
      <c r="O1706" t="n">
        <v>23463.4</v>
      </c>
      <c r="P1706" t="n">
        <v>71.81</v>
      </c>
      <c r="Q1706" t="n">
        <v>202.83</v>
      </c>
      <c r="R1706" t="n">
        <v>29.57</v>
      </c>
      <c r="S1706" t="n">
        <v>13.89</v>
      </c>
      <c r="T1706" t="n">
        <v>6084.81</v>
      </c>
      <c r="U1706" t="n">
        <v>0.47</v>
      </c>
      <c r="V1706" t="n">
        <v>0.71</v>
      </c>
      <c r="W1706" t="n">
        <v>0.66</v>
      </c>
      <c r="X1706" t="n">
        <v>0.38</v>
      </c>
      <c r="Y1706" t="n">
        <v>1</v>
      </c>
      <c r="Z1706" t="n">
        <v>10</v>
      </c>
    </row>
    <row r="1707">
      <c r="A1707" t="n">
        <v>8</v>
      </c>
      <c r="B1707" t="n">
        <v>95</v>
      </c>
      <c r="C1707" t="inlineStr">
        <is>
          <t xml:space="preserve">CONCLUIDO	</t>
        </is>
      </c>
      <c r="D1707" t="n">
        <v>11.7497</v>
      </c>
      <c r="E1707" t="n">
        <v>8.51</v>
      </c>
      <c r="F1707" t="n">
        <v>5.37</v>
      </c>
      <c r="G1707" t="n">
        <v>17.91</v>
      </c>
      <c r="H1707" t="n">
        <v>0.28</v>
      </c>
      <c r="I1707" t="n">
        <v>18</v>
      </c>
      <c r="J1707" t="n">
        <v>188.73</v>
      </c>
      <c r="K1707" t="n">
        <v>53.44</v>
      </c>
      <c r="L1707" t="n">
        <v>3</v>
      </c>
      <c r="M1707" t="n">
        <v>16</v>
      </c>
      <c r="N1707" t="n">
        <v>37.29</v>
      </c>
      <c r="O1707" t="n">
        <v>23510.33</v>
      </c>
      <c r="P1707" t="n">
        <v>71.09</v>
      </c>
      <c r="Q1707" t="n">
        <v>202.94</v>
      </c>
      <c r="R1707" t="n">
        <v>27.89</v>
      </c>
      <c r="S1707" t="n">
        <v>13.89</v>
      </c>
      <c r="T1707" t="n">
        <v>5257</v>
      </c>
      <c r="U1707" t="n">
        <v>0.5</v>
      </c>
      <c r="V1707" t="n">
        <v>0.72</v>
      </c>
      <c r="W1707" t="n">
        <v>0.67</v>
      </c>
      <c r="X1707" t="n">
        <v>0.33</v>
      </c>
      <c r="Y1707" t="n">
        <v>1</v>
      </c>
      <c r="Z1707" t="n">
        <v>10</v>
      </c>
    </row>
    <row r="1708">
      <c r="A1708" t="n">
        <v>9</v>
      </c>
      <c r="B1708" t="n">
        <v>95</v>
      </c>
      <c r="C1708" t="inlineStr">
        <is>
          <t xml:space="preserve">CONCLUIDO	</t>
        </is>
      </c>
      <c r="D1708" t="n">
        <v>11.8079</v>
      </c>
      <c r="E1708" t="n">
        <v>8.470000000000001</v>
      </c>
      <c r="F1708" t="n">
        <v>5.37</v>
      </c>
      <c r="G1708" t="n">
        <v>18.94</v>
      </c>
      <c r="H1708" t="n">
        <v>0.3</v>
      </c>
      <c r="I1708" t="n">
        <v>17</v>
      </c>
      <c r="J1708" t="n">
        <v>189.11</v>
      </c>
      <c r="K1708" t="n">
        <v>53.44</v>
      </c>
      <c r="L1708" t="n">
        <v>3.25</v>
      </c>
      <c r="M1708" t="n">
        <v>15</v>
      </c>
      <c r="N1708" t="n">
        <v>37.42</v>
      </c>
      <c r="O1708" t="n">
        <v>23557.3</v>
      </c>
      <c r="P1708" t="n">
        <v>70.72</v>
      </c>
      <c r="Q1708" t="n">
        <v>202.81</v>
      </c>
      <c r="R1708" t="n">
        <v>27.83</v>
      </c>
      <c r="S1708" t="n">
        <v>13.89</v>
      </c>
      <c r="T1708" t="n">
        <v>5228.57</v>
      </c>
      <c r="U1708" t="n">
        <v>0.5</v>
      </c>
      <c r="V1708" t="n">
        <v>0.72</v>
      </c>
      <c r="W1708" t="n">
        <v>0.67</v>
      </c>
      <c r="X1708" t="n">
        <v>0.33</v>
      </c>
      <c r="Y1708" t="n">
        <v>1</v>
      </c>
      <c r="Z1708" t="n">
        <v>10</v>
      </c>
    </row>
    <row r="1709">
      <c r="A1709" t="n">
        <v>10</v>
      </c>
      <c r="B1709" t="n">
        <v>95</v>
      </c>
      <c r="C1709" t="inlineStr">
        <is>
          <t xml:space="preserve">CONCLUIDO	</t>
        </is>
      </c>
      <c r="D1709" t="n">
        <v>11.8953</v>
      </c>
      <c r="E1709" t="n">
        <v>8.41</v>
      </c>
      <c r="F1709" t="n">
        <v>5.34</v>
      </c>
      <c r="G1709" t="n">
        <v>20.03</v>
      </c>
      <c r="H1709" t="n">
        <v>0.33</v>
      </c>
      <c r="I1709" t="n">
        <v>16</v>
      </c>
      <c r="J1709" t="n">
        <v>189.49</v>
      </c>
      <c r="K1709" t="n">
        <v>53.44</v>
      </c>
      <c r="L1709" t="n">
        <v>3.5</v>
      </c>
      <c r="M1709" t="n">
        <v>14</v>
      </c>
      <c r="N1709" t="n">
        <v>37.55</v>
      </c>
      <c r="O1709" t="n">
        <v>23604.32</v>
      </c>
      <c r="P1709" t="n">
        <v>70.2</v>
      </c>
      <c r="Q1709" t="n">
        <v>202.83</v>
      </c>
      <c r="R1709" t="n">
        <v>27.03</v>
      </c>
      <c r="S1709" t="n">
        <v>13.89</v>
      </c>
      <c r="T1709" t="n">
        <v>4833.71</v>
      </c>
      <c r="U1709" t="n">
        <v>0.51</v>
      </c>
      <c r="V1709" t="n">
        <v>0.72</v>
      </c>
      <c r="W1709" t="n">
        <v>0.66</v>
      </c>
      <c r="X1709" t="n">
        <v>0.3</v>
      </c>
      <c r="Y1709" t="n">
        <v>1</v>
      </c>
      <c r="Z1709" t="n">
        <v>10</v>
      </c>
    </row>
    <row r="1710">
      <c r="A1710" t="n">
        <v>11</v>
      </c>
      <c r="B1710" t="n">
        <v>95</v>
      </c>
      <c r="C1710" t="inlineStr">
        <is>
          <t xml:space="preserve">CONCLUIDO	</t>
        </is>
      </c>
      <c r="D1710" t="n">
        <v>11.9717</v>
      </c>
      <c r="E1710" t="n">
        <v>8.35</v>
      </c>
      <c r="F1710" t="n">
        <v>5.33</v>
      </c>
      <c r="G1710" t="n">
        <v>21.3</v>
      </c>
      <c r="H1710" t="n">
        <v>0.35</v>
      </c>
      <c r="I1710" t="n">
        <v>15</v>
      </c>
      <c r="J1710" t="n">
        <v>189.87</v>
      </c>
      <c r="K1710" t="n">
        <v>53.44</v>
      </c>
      <c r="L1710" t="n">
        <v>3.75</v>
      </c>
      <c r="M1710" t="n">
        <v>13</v>
      </c>
      <c r="N1710" t="n">
        <v>37.69</v>
      </c>
      <c r="O1710" t="n">
        <v>23651.38</v>
      </c>
      <c r="P1710" t="n">
        <v>69.81999999999999</v>
      </c>
      <c r="Q1710" t="n">
        <v>202.82</v>
      </c>
      <c r="R1710" t="n">
        <v>26.77</v>
      </c>
      <c r="S1710" t="n">
        <v>13.89</v>
      </c>
      <c r="T1710" t="n">
        <v>4708.43</v>
      </c>
      <c r="U1710" t="n">
        <v>0.52</v>
      </c>
      <c r="V1710" t="n">
        <v>0.73</v>
      </c>
      <c r="W1710" t="n">
        <v>0.66</v>
      </c>
      <c r="X1710" t="n">
        <v>0.29</v>
      </c>
      <c r="Y1710" t="n">
        <v>1</v>
      </c>
      <c r="Z1710" t="n">
        <v>10</v>
      </c>
    </row>
    <row r="1711">
      <c r="A1711" t="n">
        <v>12</v>
      </c>
      <c r="B1711" t="n">
        <v>95</v>
      </c>
      <c r="C1711" t="inlineStr">
        <is>
          <t xml:space="preserve">CONCLUIDO	</t>
        </is>
      </c>
      <c r="D1711" t="n">
        <v>12.0753</v>
      </c>
      <c r="E1711" t="n">
        <v>8.279999999999999</v>
      </c>
      <c r="F1711" t="n">
        <v>5.29</v>
      </c>
      <c r="G1711" t="n">
        <v>22.68</v>
      </c>
      <c r="H1711" t="n">
        <v>0.37</v>
      </c>
      <c r="I1711" t="n">
        <v>14</v>
      </c>
      <c r="J1711" t="n">
        <v>190.25</v>
      </c>
      <c r="K1711" t="n">
        <v>53.44</v>
      </c>
      <c r="L1711" t="n">
        <v>4</v>
      </c>
      <c r="M1711" t="n">
        <v>12</v>
      </c>
      <c r="N1711" t="n">
        <v>37.82</v>
      </c>
      <c r="O1711" t="n">
        <v>23698.48</v>
      </c>
      <c r="P1711" t="n">
        <v>69.19</v>
      </c>
      <c r="Q1711" t="n">
        <v>202.93</v>
      </c>
      <c r="R1711" t="n">
        <v>25.67</v>
      </c>
      <c r="S1711" t="n">
        <v>13.89</v>
      </c>
      <c r="T1711" t="n">
        <v>4164.65</v>
      </c>
      <c r="U1711" t="n">
        <v>0.54</v>
      </c>
      <c r="V1711" t="n">
        <v>0.73</v>
      </c>
      <c r="W1711" t="n">
        <v>0.66</v>
      </c>
      <c r="X1711" t="n">
        <v>0.25</v>
      </c>
      <c r="Y1711" t="n">
        <v>1</v>
      </c>
      <c r="Z1711" t="n">
        <v>10</v>
      </c>
    </row>
    <row r="1712">
      <c r="A1712" t="n">
        <v>13</v>
      </c>
      <c r="B1712" t="n">
        <v>95</v>
      </c>
      <c r="C1712" t="inlineStr">
        <is>
          <t xml:space="preserve">CONCLUIDO	</t>
        </is>
      </c>
      <c r="D1712" t="n">
        <v>12.1482</v>
      </c>
      <c r="E1712" t="n">
        <v>8.23</v>
      </c>
      <c r="F1712" t="n">
        <v>5.28</v>
      </c>
      <c r="G1712" t="n">
        <v>24.37</v>
      </c>
      <c r="H1712" t="n">
        <v>0.4</v>
      </c>
      <c r="I1712" t="n">
        <v>13</v>
      </c>
      <c r="J1712" t="n">
        <v>190.63</v>
      </c>
      <c r="K1712" t="n">
        <v>53.44</v>
      </c>
      <c r="L1712" t="n">
        <v>4.25</v>
      </c>
      <c r="M1712" t="n">
        <v>11</v>
      </c>
      <c r="N1712" t="n">
        <v>37.95</v>
      </c>
      <c r="O1712" t="n">
        <v>23745.63</v>
      </c>
      <c r="P1712" t="n">
        <v>68.90000000000001</v>
      </c>
      <c r="Q1712" t="n">
        <v>202.82</v>
      </c>
      <c r="R1712" t="n">
        <v>25.23</v>
      </c>
      <c r="S1712" t="n">
        <v>13.89</v>
      </c>
      <c r="T1712" t="n">
        <v>3951.72</v>
      </c>
      <c r="U1712" t="n">
        <v>0.55</v>
      </c>
      <c r="V1712" t="n">
        <v>0.73</v>
      </c>
      <c r="W1712" t="n">
        <v>0.66</v>
      </c>
      <c r="X1712" t="n">
        <v>0.24</v>
      </c>
      <c r="Y1712" t="n">
        <v>1</v>
      </c>
      <c r="Z1712" t="n">
        <v>10</v>
      </c>
    </row>
    <row r="1713">
      <c r="A1713" t="n">
        <v>14</v>
      </c>
      <c r="B1713" t="n">
        <v>95</v>
      </c>
      <c r="C1713" t="inlineStr">
        <is>
          <t xml:space="preserve">CONCLUIDO	</t>
        </is>
      </c>
      <c r="D1713" t="n">
        <v>12.2349</v>
      </c>
      <c r="E1713" t="n">
        <v>8.17</v>
      </c>
      <c r="F1713" t="n">
        <v>5.26</v>
      </c>
      <c r="G1713" t="n">
        <v>26.29</v>
      </c>
      <c r="H1713" t="n">
        <v>0.42</v>
      </c>
      <c r="I1713" t="n">
        <v>12</v>
      </c>
      <c r="J1713" t="n">
        <v>191.02</v>
      </c>
      <c r="K1713" t="n">
        <v>53.44</v>
      </c>
      <c r="L1713" t="n">
        <v>4.5</v>
      </c>
      <c r="M1713" t="n">
        <v>10</v>
      </c>
      <c r="N1713" t="n">
        <v>38.08</v>
      </c>
      <c r="O1713" t="n">
        <v>23792.83</v>
      </c>
      <c r="P1713" t="n">
        <v>68.51000000000001</v>
      </c>
      <c r="Q1713" t="n">
        <v>202.82</v>
      </c>
      <c r="R1713" t="n">
        <v>24.5</v>
      </c>
      <c r="S1713" t="n">
        <v>13.89</v>
      </c>
      <c r="T1713" t="n">
        <v>3589.91</v>
      </c>
      <c r="U1713" t="n">
        <v>0.57</v>
      </c>
      <c r="V1713" t="n">
        <v>0.74</v>
      </c>
      <c r="W1713" t="n">
        <v>0.66</v>
      </c>
      <c r="X1713" t="n">
        <v>0.22</v>
      </c>
      <c r="Y1713" t="n">
        <v>1</v>
      </c>
      <c r="Z1713" t="n">
        <v>10</v>
      </c>
    </row>
    <row r="1714">
      <c r="A1714" t="n">
        <v>15</v>
      </c>
      <c r="B1714" t="n">
        <v>95</v>
      </c>
      <c r="C1714" t="inlineStr">
        <is>
          <t xml:space="preserve">CONCLUIDO	</t>
        </is>
      </c>
      <c r="D1714" t="n">
        <v>12.2224</v>
      </c>
      <c r="E1714" t="n">
        <v>8.18</v>
      </c>
      <c r="F1714" t="n">
        <v>5.27</v>
      </c>
      <c r="G1714" t="n">
        <v>26.33</v>
      </c>
      <c r="H1714" t="n">
        <v>0.44</v>
      </c>
      <c r="I1714" t="n">
        <v>12</v>
      </c>
      <c r="J1714" t="n">
        <v>191.4</v>
      </c>
      <c r="K1714" t="n">
        <v>53.44</v>
      </c>
      <c r="L1714" t="n">
        <v>4.75</v>
      </c>
      <c r="M1714" t="n">
        <v>10</v>
      </c>
      <c r="N1714" t="n">
        <v>38.22</v>
      </c>
      <c r="O1714" t="n">
        <v>23840.07</v>
      </c>
      <c r="P1714" t="n">
        <v>68.39</v>
      </c>
      <c r="Q1714" t="n">
        <v>202.82</v>
      </c>
      <c r="R1714" t="n">
        <v>24.72</v>
      </c>
      <c r="S1714" t="n">
        <v>13.89</v>
      </c>
      <c r="T1714" t="n">
        <v>3700.08</v>
      </c>
      <c r="U1714" t="n">
        <v>0.5600000000000001</v>
      </c>
      <c r="V1714" t="n">
        <v>0.73</v>
      </c>
      <c r="W1714" t="n">
        <v>0.66</v>
      </c>
      <c r="X1714" t="n">
        <v>0.23</v>
      </c>
      <c r="Y1714" t="n">
        <v>1</v>
      </c>
      <c r="Z1714" t="n">
        <v>10</v>
      </c>
    </row>
    <row r="1715">
      <c r="A1715" t="n">
        <v>16</v>
      </c>
      <c r="B1715" t="n">
        <v>95</v>
      </c>
      <c r="C1715" t="inlineStr">
        <is>
          <t xml:space="preserve">CONCLUIDO	</t>
        </is>
      </c>
      <c r="D1715" t="n">
        <v>12.3208</v>
      </c>
      <c r="E1715" t="n">
        <v>8.119999999999999</v>
      </c>
      <c r="F1715" t="n">
        <v>5.24</v>
      </c>
      <c r="G1715" t="n">
        <v>28.57</v>
      </c>
      <c r="H1715" t="n">
        <v>0.46</v>
      </c>
      <c r="I1715" t="n">
        <v>11</v>
      </c>
      <c r="J1715" t="n">
        <v>191.78</v>
      </c>
      <c r="K1715" t="n">
        <v>53.44</v>
      </c>
      <c r="L1715" t="n">
        <v>5</v>
      </c>
      <c r="M1715" t="n">
        <v>9</v>
      </c>
      <c r="N1715" t="n">
        <v>38.35</v>
      </c>
      <c r="O1715" t="n">
        <v>23887.36</v>
      </c>
      <c r="P1715" t="n">
        <v>67.75</v>
      </c>
      <c r="Q1715" t="n">
        <v>202.81</v>
      </c>
      <c r="R1715" t="n">
        <v>23.88</v>
      </c>
      <c r="S1715" t="n">
        <v>13.89</v>
      </c>
      <c r="T1715" t="n">
        <v>3284.14</v>
      </c>
      <c r="U1715" t="n">
        <v>0.58</v>
      </c>
      <c r="V1715" t="n">
        <v>0.74</v>
      </c>
      <c r="W1715" t="n">
        <v>0.65</v>
      </c>
      <c r="X1715" t="n">
        <v>0.2</v>
      </c>
      <c r="Y1715" t="n">
        <v>1</v>
      </c>
      <c r="Z1715" t="n">
        <v>10</v>
      </c>
    </row>
    <row r="1716">
      <c r="A1716" t="n">
        <v>17</v>
      </c>
      <c r="B1716" t="n">
        <v>95</v>
      </c>
      <c r="C1716" t="inlineStr">
        <is>
          <t xml:space="preserve">CONCLUIDO	</t>
        </is>
      </c>
      <c r="D1716" t="n">
        <v>12.3233</v>
      </c>
      <c r="E1716" t="n">
        <v>8.109999999999999</v>
      </c>
      <c r="F1716" t="n">
        <v>5.24</v>
      </c>
      <c r="G1716" t="n">
        <v>28.56</v>
      </c>
      <c r="H1716" t="n">
        <v>0.48</v>
      </c>
      <c r="I1716" t="n">
        <v>11</v>
      </c>
      <c r="J1716" t="n">
        <v>192.17</v>
      </c>
      <c r="K1716" t="n">
        <v>53.44</v>
      </c>
      <c r="L1716" t="n">
        <v>5.25</v>
      </c>
      <c r="M1716" t="n">
        <v>9</v>
      </c>
      <c r="N1716" t="n">
        <v>38.48</v>
      </c>
      <c r="O1716" t="n">
        <v>23934.69</v>
      </c>
      <c r="P1716" t="n">
        <v>67.67</v>
      </c>
      <c r="Q1716" t="n">
        <v>202.82</v>
      </c>
      <c r="R1716" t="n">
        <v>23.84</v>
      </c>
      <c r="S1716" t="n">
        <v>13.89</v>
      </c>
      <c r="T1716" t="n">
        <v>3267.1</v>
      </c>
      <c r="U1716" t="n">
        <v>0.58</v>
      </c>
      <c r="V1716" t="n">
        <v>0.74</v>
      </c>
      <c r="W1716" t="n">
        <v>0.65</v>
      </c>
      <c r="X1716" t="n">
        <v>0.2</v>
      </c>
      <c r="Y1716" t="n">
        <v>1</v>
      </c>
      <c r="Z1716" t="n">
        <v>10</v>
      </c>
    </row>
    <row r="1717">
      <c r="A1717" t="n">
        <v>18</v>
      </c>
      <c r="B1717" t="n">
        <v>95</v>
      </c>
      <c r="C1717" t="inlineStr">
        <is>
          <t xml:space="preserve">CONCLUIDO	</t>
        </is>
      </c>
      <c r="D1717" t="n">
        <v>12.4018</v>
      </c>
      <c r="E1717" t="n">
        <v>8.06</v>
      </c>
      <c r="F1717" t="n">
        <v>5.22</v>
      </c>
      <c r="G1717" t="n">
        <v>31.33</v>
      </c>
      <c r="H1717" t="n">
        <v>0.51</v>
      </c>
      <c r="I1717" t="n">
        <v>10</v>
      </c>
      <c r="J1717" t="n">
        <v>192.55</v>
      </c>
      <c r="K1717" t="n">
        <v>53.44</v>
      </c>
      <c r="L1717" t="n">
        <v>5.5</v>
      </c>
      <c r="M1717" t="n">
        <v>8</v>
      </c>
      <c r="N1717" t="n">
        <v>38.62</v>
      </c>
      <c r="O1717" t="n">
        <v>23982.06</v>
      </c>
      <c r="P1717" t="n">
        <v>67.18000000000001</v>
      </c>
      <c r="Q1717" t="n">
        <v>202.83</v>
      </c>
      <c r="R1717" t="n">
        <v>23.29</v>
      </c>
      <c r="S1717" t="n">
        <v>13.89</v>
      </c>
      <c r="T1717" t="n">
        <v>2994.76</v>
      </c>
      <c r="U1717" t="n">
        <v>0.6</v>
      </c>
      <c r="V1717" t="n">
        <v>0.74</v>
      </c>
      <c r="W1717" t="n">
        <v>0.66</v>
      </c>
      <c r="X1717" t="n">
        <v>0.18</v>
      </c>
      <c r="Y1717" t="n">
        <v>1</v>
      </c>
      <c r="Z1717" t="n">
        <v>10</v>
      </c>
    </row>
    <row r="1718">
      <c r="A1718" t="n">
        <v>19</v>
      </c>
      <c r="B1718" t="n">
        <v>95</v>
      </c>
      <c r="C1718" t="inlineStr">
        <is>
          <t xml:space="preserve">CONCLUIDO	</t>
        </is>
      </c>
      <c r="D1718" t="n">
        <v>12.4189</v>
      </c>
      <c r="E1718" t="n">
        <v>8.050000000000001</v>
      </c>
      <c r="F1718" t="n">
        <v>5.21</v>
      </c>
      <c r="G1718" t="n">
        <v>31.27</v>
      </c>
      <c r="H1718" t="n">
        <v>0.53</v>
      </c>
      <c r="I1718" t="n">
        <v>10</v>
      </c>
      <c r="J1718" t="n">
        <v>192.94</v>
      </c>
      <c r="K1718" t="n">
        <v>53.44</v>
      </c>
      <c r="L1718" t="n">
        <v>5.75</v>
      </c>
      <c r="M1718" t="n">
        <v>8</v>
      </c>
      <c r="N1718" t="n">
        <v>38.75</v>
      </c>
      <c r="O1718" t="n">
        <v>24029.48</v>
      </c>
      <c r="P1718" t="n">
        <v>67.04000000000001</v>
      </c>
      <c r="Q1718" t="n">
        <v>202.81</v>
      </c>
      <c r="R1718" t="n">
        <v>23.07</v>
      </c>
      <c r="S1718" t="n">
        <v>13.89</v>
      </c>
      <c r="T1718" t="n">
        <v>2886.66</v>
      </c>
      <c r="U1718" t="n">
        <v>0.6</v>
      </c>
      <c r="V1718" t="n">
        <v>0.74</v>
      </c>
      <c r="W1718" t="n">
        <v>0.65</v>
      </c>
      <c r="X1718" t="n">
        <v>0.17</v>
      </c>
      <c r="Y1718" t="n">
        <v>1</v>
      </c>
      <c r="Z1718" t="n">
        <v>10</v>
      </c>
    </row>
    <row r="1719">
      <c r="A1719" t="n">
        <v>20</v>
      </c>
      <c r="B1719" t="n">
        <v>95</v>
      </c>
      <c r="C1719" t="inlineStr">
        <is>
          <t xml:space="preserve">CONCLUIDO	</t>
        </is>
      </c>
      <c r="D1719" t="n">
        <v>12.4887</v>
      </c>
      <c r="E1719" t="n">
        <v>8.01</v>
      </c>
      <c r="F1719" t="n">
        <v>5.2</v>
      </c>
      <c r="G1719" t="n">
        <v>34.69</v>
      </c>
      <c r="H1719" t="n">
        <v>0.55</v>
      </c>
      <c r="I1719" t="n">
        <v>9</v>
      </c>
      <c r="J1719" t="n">
        <v>193.32</v>
      </c>
      <c r="K1719" t="n">
        <v>53.44</v>
      </c>
      <c r="L1719" t="n">
        <v>6</v>
      </c>
      <c r="M1719" t="n">
        <v>7</v>
      </c>
      <c r="N1719" t="n">
        <v>38.89</v>
      </c>
      <c r="O1719" t="n">
        <v>24076.95</v>
      </c>
      <c r="P1719" t="n">
        <v>66.45999999999999</v>
      </c>
      <c r="Q1719" t="n">
        <v>202.81</v>
      </c>
      <c r="R1719" t="n">
        <v>22.64</v>
      </c>
      <c r="S1719" t="n">
        <v>13.89</v>
      </c>
      <c r="T1719" t="n">
        <v>2674.65</v>
      </c>
      <c r="U1719" t="n">
        <v>0.61</v>
      </c>
      <c r="V1719" t="n">
        <v>0.74</v>
      </c>
      <c r="W1719" t="n">
        <v>0.66</v>
      </c>
      <c r="X1719" t="n">
        <v>0.17</v>
      </c>
      <c r="Y1719" t="n">
        <v>1</v>
      </c>
      <c r="Z1719" t="n">
        <v>10</v>
      </c>
    </row>
    <row r="1720">
      <c r="A1720" t="n">
        <v>21</v>
      </c>
      <c r="B1720" t="n">
        <v>95</v>
      </c>
      <c r="C1720" t="inlineStr">
        <is>
          <t xml:space="preserve">CONCLUIDO	</t>
        </is>
      </c>
      <c r="D1720" t="n">
        <v>12.5</v>
      </c>
      <c r="E1720" t="n">
        <v>8</v>
      </c>
      <c r="F1720" t="n">
        <v>5.2</v>
      </c>
      <c r="G1720" t="n">
        <v>34.64</v>
      </c>
      <c r="H1720" t="n">
        <v>0.57</v>
      </c>
      <c r="I1720" t="n">
        <v>9</v>
      </c>
      <c r="J1720" t="n">
        <v>193.71</v>
      </c>
      <c r="K1720" t="n">
        <v>53.44</v>
      </c>
      <c r="L1720" t="n">
        <v>6.25</v>
      </c>
      <c r="M1720" t="n">
        <v>7</v>
      </c>
      <c r="N1720" t="n">
        <v>39.02</v>
      </c>
      <c r="O1720" t="n">
        <v>24124.47</v>
      </c>
      <c r="P1720" t="n">
        <v>66.22</v>
      </c>
      <c r="Q1720" t="n">
        <v>202.82</v>
      </c>
      <c r="R1720" t="n">
        <v>22.55</v>
      </c>
      <c r="S1720" t="n">
        <v>13.89</v>
      </c>
      <c r="T1720" t="n">
        <v>2627.36</v>
      </c>
      <c r="U1720" t="n">
        <v>0.62</v>
      </c>
      <c r="V1720" t="n">
        <v>0.74</v>
      </c>
      <c r="W1720" t="n">
        <v>0.65</v>
      </c>
      <c r="X1720" t="n">
        <v>0.16</v>
      </c>
      <c r="Y1720" t="n">
        <v>1</v>
      </c>
      <c r="Z1720" t="n">
        <v>10</v>
      </c>
    </row>
    <row r="1721">
      <c r="A1721" t="n">
        <v>22</v>
      </c>
      <c r="B1721" t="n">
        <v>95</v>
      </c>
      <c r="C1721" t="inlineStr">
        <is>
          <t xml:space="preserve">CONCLUIDO	</t>
        </is>
      </c>
      <c r="D1721" t="n">
        <v>12.4952</v>
      </c>
      <c r="E1721" t="n">
        <v>8</v>
      </c>
      <c r="F1721" t="n">
        <v>5.2</v>
      </c>
      <c r="G1721" t="n">
        <v>34.66</v>
      </c>
      <c r="H1721" t="n">
        <v>0.59</v>
      </c>
      <c r="I1721" t="n">
        <v>9</v>
      </c>
      <c r="J1721" t="n">
        <v>194.09</v>
      </c>
      <c r="K1721" t="n">
        <v>53.44</v>
      </c>
      <c r="L1721" t="n">
        <v>6.5</v>
      </c>
      <c r="M1721" t="n">
        <v>7</v>
      </c>
      <c r="N1721" t="n">
        <v>39.16</v>
      </c>
      <c r="O1721" t="n">
        <v>24172.03</v>
      </c>
      <c r="P1721" t="n">
        <v>66.11</v>
      </c>
      <c r="Q1721" t="n">
        <v>202.81</v>
      </c>
      <c r="R1721" t="n">
        <v>22.71</v>
      </c>
      <c r="S1721" t="n">
        <v>13.89</v>
      </c>
      <c r="T1721" t="n">
        <v>2708.11</v>
      </c>
      <c r="U1721" t="n">
        <v>0.61</v>
      </c>
      <c r="V1721" t="n">
        <v>0.74</v>
      </c>
      <c r="W1721" t="n">
        <v>0.65</v>
      </c>
      <c r="X1721" t="n">
        <v>0.16</v>
      </c>
      <c r="Y1721" t="n">
        <v>1</v>
      </c>
      <c r="Z1721" t="n">
        <v>10</v>
      </c>
    </row>
    <row r="1722">
      <c r="A1722" t="n">
        <v>23</v>
      </c>
      <c r="B1722" t="n">
        <v>95</v>
      </c>
      <c r="C1722" t="inlineStr">
        <is>
          <t xml:space="preserve">CONCLUIDO	</t>
        </is>
      </c>
      <c r="D1722" t="n">
        <v>12.5795</v>
      </c>
      <c r="E1722" t="n">
        <v>7.95</v>
      </c>
      <c r="F1722" t="n">
        <v>5.18</v>
      </c>
      <c r="G1722" t="n">
        <v>38.87</v>
      </c>
      <c r="H1722" t="n">
        <v>0.62</v>
      </c>
      <c r="I1722" t="n">
        <v>8</v>
      </c>
      <c r="J1722" t="n">
        <v>194.48</v>
      </c>
      <c r="K1722" t="n">
        <v>53.44</v>
      </c>
      <c r="L1722" t="n">
        <v>6.75</v>
      </c>
      <c r="M1722" t="n">
        <v>6</v>
      </c>
      <c r="N1722" t="n">
        <v>39.29</v>
      </c>
      <c r="O1722" t="n">
        <v>24219.63</v>
      </c>
      <c r="P1722" t="n">
        <v>65.65000000000001</v>
      </c>
      <c r="Q1722" t="n">
        <v>202.81</v>
      </c>
      <c r="R1722" t="n">
        <v>22.25</v>
      </c>
      <c r="S1722" t="n">
        <v>13.89</v>
      </c>
      <c r="T1722" t="n">
        <v>2485.81</v>
      </c>
      <c r="U1722" t="n">
        <v>0.62</v>
      </c>
      <c r="V1722" t="n">
        <v>0.75</v>
      </c>
      <c r="W1722" t="n">
        <v>0.65</v>
      </c>
      <c r="X1722" t="n">
        <v>0.14</v>
      </c>
      <c r="Y1722" t="n">
        <v>1</v>
      </c>
      <c r="Z1722" t="n">
        <v>10</v>
      </c>
    </row>
    <row r="1723">
      <c r="A1723" t="n">
        <v>24</v>
      </c>
      <c r="B1723" t="n">
        <v>95</v>
      </c>
      <c r="C1723" t="inlineStr">
        <is>
          <t xml:space="preserve">CONCLUIDO	</t>
        </is>
      </c>
      <c r="D1723" t="n">
        <v>12.5777</v>
      </c>
      <c r="E1723" t="n">
        <v>7.95</v>
      </c>
      <c r="F1723" t="n">
        <v>5.18</v>
      </c>
      <c r="G1723" t="n">
        <v>38.88</v>
      </c>
      <c r="H1723" t="n">
        <v>0.64</v>
      </c>
      <c r="I1723" t="n">
        <v>8</v>
      </c>
      <c r="J1723" t="n">
        <v>194.86</v>
      </c>
      <c r="K1723" t="n">
        <v>53.44</v>
      </c>
      <c r="L1723" t="n">
        <v>7</v>
      </c>
      <c r="M1723" t="n">
        <v>6</v>
      </c>
      <c r="N1723" t="n">
        <v>39.43</v>
      </c>
      <c r="O1723" t="n">
        <v>24267.28</v>
      </c>
      <c r="P1723" t="n">
        <v>65.72</v>
      </c>
      <c r="Q1723" t="n">
        <v>202.81</v>
      </c>
      <c r="R1723" t="n">
        <v>22.23</v>
      </c>
      <c r="S1723" t="n">
        <v>13.89</v>
      </c>
      <c r="T1723" t="n">
        <v>2476.01</v>
      </c>
      <c r="U1723" t="n">
        <v>0.62</v>
      </c>
      <c r="V1723" t="n">
        <v>0.75</v>
      </c>
      <c r="W1723" t="n">
        <v>0.65</v>
      </c>
      <c r="X1723" t="n">
        <v>0.15</v>
      </c>
      <c r="Y1723" t="n">
        <v>1</v>
      </c>
      <c r="Z1723" t="n">
        <v>10</v>
      </c>
    </row>
    <row r="1724">
      <c r="A1724" t="n">
        <v>25</v>
      </c>
      <c r="B1724" t="n">
        <v>95</v>
      </c>
      <c r="C1724" t="inlineStr">
        <is>
          <t xml:space="preserve">CONCLUIDO	</t>
        </is>
      </c>
      <c r="D1724" t="n">
        <v>12.5901</v>
      </c>
      <c r="E1724" t="n">
        <v>7.94</v>
      </c>
      <c r="F1724" t="n">
        <v>5.18</v>
      </c>
      <c r="G1724" t="n">
        <v>38.82</v>
      </c>
      <c r="H1724" t="n">
        <v>0.66</v>
      </c>
      <c r="I1724" t="n">
        <v>8</v>
      </c>
      <c r="J1724" t="n">
        <v>195.25</v>
      </c>
      <c r="K1724" t="n">
        <v>53.44</v>
      </c>
      <c r="L1724" t="n">
        <v>7.25</v>
      </c>
      <c r="M1724" t="n">
        <v>6</v>
      </c>
      <c r="N1724" t="n">
        <v>39.57</v>
      </c>
      <c r="O1724" t="n">
        <v>24314.98</v>
      </c>
      <c r="P1724" t="n">
        <v>65.2</v>
      </c>
      <c r="Q1724" t="n">
        <v>202.83</v>
      </c>
      <c r="R1724" t="n">
        <v>21.88</v>
      </c>
      <c r="S1724" t="n">
        <v>13.89</v>
      </c>
      <c r="T1724" t="n">
        <v>2297.38</v>
      </c>
      <c r="U1724" t="n">
        <v>0.64</v>
      </c>
      <c r="V1724" t="n">
        <v>0.75</v>
      </c>
      <c r="W1724" t="n">
        <v>0.65</v>
      </c>
      <c r="X1724" t="n">
        <v>0.14</v>
      </c>
      <c r="Y1724" t="n">
        <v>1</v>
      </c>
      <c r="Z1724" t="n">
        <v>10</v>
      </c>
    </row>
    <row r="1725">
      <c r="A1725" t="n">
        <v>26</v>
      </c>
      <c r="B1725" t="n">
        <v>95</v>
      </c>
      <c r="C1725" t="inlineStr">
        <is>
          <t xml:space="preserve">CONCLUIDO	</t>
        </is>
      </c>
      <c r="D1725" t="n">
        <v>12.5945</v>
      </c>
      <c r="E1725" t="n">
        <v>7.94</v>
      </c>
      <c r="F1725" t="n">
        <v>5.17</v>
      </c>
      <c r="G1725" t="n">
        <v>38.8</v>
      </c>
      <c r="H1725" t="n">
        <v>0.68</v>
      </c>
      <c r="I1725" t="n">
        <v>8</v>
      </c>
      <c r="J1725" t="n">
        <v>195.64</v>
      </c>
      <c r="K1725" t="n">
        <v>53.44</v>
      </c>
      <c r="L1725" t="n">
        <v>7.5</v>
      </c>
      <c r="M1725" t="n">
        <v>6</v>
      </c>
      <c r="N1725" t="n">
        <v>39.7</v>
      </c>
      <c r="O1725" t="n">
        <v>24362.73</v>
      </c>
      <c r="P1725" t="n">
        <v>64.98</v>
      </c>
      <c r="Q1725" t="n">
        <v>202.81</v>
      </c>
      <c r="R1725" t="n">
        <v>21.77</v>
      </c>
      <c r="S1725" t="n">
        <v>13.89</v>
      </c>
      <c r="T1725" t="n">
        <v>2244.59</v>
      </c>
      <c r="U1725" t="n">
        <v>0.64</v>
      </c>
      <c r="V1725" t="n">
        <v>0.75</v>
      </c>
      <c r="W1725" t="n">
        <v>0.65</v>
      </c>
      <c r="X1725" t="n">
        <v>0.14</v>
      </c>
      <c r="Y1725" t="n">
        <v>1</v>
      </c>
      <c r="Z1725" t="n">
        <v>10</v>
      </c>
    </row>
    <row r="1726">
      <c r="A1726" t="n">
        <v>27</v>
      </c>
      <c r="B1726" t="n">
        <v>95</v>
      </c>
      <c r="C1726" t="inlineStr">
        <is>
          <t xml:space="preserve">CONCLUIDO	</t>
        </is>
      </c>
      <c r="D1726" t="n">
        <v>12.6747</v>
      </c>
      <c r="E1726" t="n">
        <v>7.89</v>
      </c>
      <c r="F1726" t="n">
        <v>5.16</v>
      </c>
      <c r="G1726" t="n">
        <v>44.23</v>
      </c>
      <c r="H1726" t="n">
        <v>0.7</v>
      </c>
      <c r="I1726" t="n">
        <v>7</v>
      </c>
      <c r="J1726" t="n">
        <v>196.03</v>
      </c>
      <c r="K1726" t="n">
        <v>53.44</v>
      </c>
      <c r="L1726" t="n">
        <v>7.75</v>
      </c>
      <c r="M1726" t="n">
        <v>5</v>
      </c>
      <c r="N1726" t="n">
        <v>39.84</v>
      </c>
      <c r="O1726" t="n">
        <v>24410.52</v>
      </c>
      <c r="P1726" t="n">
        <v>64.56999999999999</v>
      </c>
      <c r="Q1726" t="n">
        <v>202.86</v>
      </c>
      <c r="R1726" t="n">
        <v>21.4</v>
      </c>
      <c r="S1726" t="n">
        <v>13.89</v>
      </c>
      <c r="T1726" t="n">
        <v>2064.4</v>
      </c>
      <c r="U1726" t="n">
        <v>0.65</v>
      </c>
      <c r="V1726" t="n">
        <v>0.75</v>
      </c>
      <c r="W1726" t="n">
        <v>0.65</v>
      </c>
      <c r="X1726" t="n">
        <v>0.12</v>
      </c>
      <c r="Y1726" t="n">
        <v>1</v>
      </c>
      <c r="Z1726" t="n">
        <v>10</v>
      </c>
    </row>
    <row r="1727">
      <c r="A1727" t="n">
        <v>28</v>
      </c>
      <c r="B1727" t="n">
        <v>95</v>
      </c>
      <c r="C1727" t="inlineStr">
        <is>
          <t xml:space="preserve">CONCLUIDO	</t>
        </is>
      </c>
      <c r="D1727" t="n">
        <v>12.6841</v>
      </c>
      <c r="E1727" t="n">
        <v>7.88</v>
      </c>
      <c r="F1727" t="n">
        <v>5.15</v>
      </c>
      <c r="G1727" t="n">
        <v>44.18</v>
      </c>
      <c r="H1727" t="n">
        <v>0.72</v>
      </c>
      <c r="I1727" t="n">
        <v>7</v>
      </c>
      <c r="J1727" t="n">
        <v>196.41</v>
      </c>
      <c r="K1727" t="n">
        <v>53.44</v>
      </c>
      <c r="L1727" t="n">
        <v>8</v>
      </c>
      <c r="M1727" t="n">
        <v>5</v>
      </c>
      <c r="N1727" t="n">
        <v>39.98</v>
      </c>
      <c r="O1727" t="n">
        <v>24458.36</v>
      </c>
      <c r="P1727" t="n">
        <v>64.48</v>
      </c>
      <c r="Q1727" t="n">
        <v>202.85</v>
      </c>
      <c r="R1727" t="n">
        <v>21.33</v>
      </c>
      <c r="S1727" t="n">
        <v>13.89</v>
      </c>
      <c r="T1727" t="n">
        <v>2030.02</v>
      </c>
      <c r="U1727" t="n">
        <v>0.65</v>
      </c>
      <c r="V1727" t="n">
        <v>0.75</v>
      </c>
      <c r="W1727" t="n">
        <v>0.65</v>
      </c>
      <c r="X1727" t="n">
        <v>0.12</v>
      </c>
      <c r="Y1727" t="n">
        <v>1</v>
      </c>
      <c r="Z1727" t="n">
        <v>10</v>
      </c>
    </row>
    <row r="1728">
      <c r="A1728" t="n">
        <v>29</v>
      </c>
      <c r="B1728" t="n">
        <v>95</v>
      </c>
      <c r="C1728" t="inlineStr">
        <is>
          <t xml:space="preserve">CONCLUIDO	</t>
        </is>
      </c>
      <c r="D1728" t="n">
        <v>12.6734</v>
      </c>
      <c r="E1728" t="n">
        <v>7.89</v>
      </c>
      <c r="F1728" t="n">
        <v>5.16</v>
      </c>
      <c r="G1728" t="n">
        <v>44.24</v>
      </c>
      <c r="H1728" t="n">
        <v>0.74</v>
      </c>
      <c r="I1728" t="n">
        <v>7</v>
      </c>
      <c r="J1728" t="n">
        <v>196.8</v>
      </c>
      <c r="K1728" t="n">
        <v>53.44</v>
      </c>
      <c r="L1728" t="n">
        <v>8.25</v>
      </c>
      <c r="M1728" t="n">
        <v>5</v>
      </c>
      <c r="N1728" t="n">
        <v>40.12</v>
      </c>
      <c r="O1728" t="n">
        <v>24506.24</v>
      </c>
      <c r="P1728" t="n">
        <v>64.59999999999999</v>
      </c>
      <c r="Q1728" t="n">
        <v>202.81</v>
      </c>
      <c r="R1728" t="n">
        <v>21.47</v>
      </c>
      <c r="S1728" t="n">
        <v>13.89</v>
      </c>
      <c r="T1728" t="n">
        <v>2098.95</v>
      </c>
      <c r="U1728" t="n">
        <v>0.65</v>
      </c>
      <c r="V1728" t="n">
        <v>0.75</v>
      </c>
      <c r="W1728" t="n">
        <v>0.65</v>
      </c>
      <c r="X1728" t="n">
        <v>0.12</v>
      </c>
      <c r="Y1728" t="n">
        <v>1</v>
      </c>
      <c r="Z1728" t="n">
        <v>10</v>
      </c>
    </row>
    <row r="1729">
      <c r="A1729" t="n">
        <v>30</v>
      </c>
      <c r="B1729" t="n">
        <v>95</v>
      </c>
      <c r="C1729" t="inlineStr">
        <is>
          <t xml:space="preserve">CONCLUIDO	</t>
        </is>
      </c>
      <c r="D1729" t="n">
        <v>12.6676</v>
      </c>
      <c r="E1729" t="n">
        <v>7.89</v>
      </c>
      <c r="F1729" t="n">
        <v>5.17</v>
      </c>
      <c r="G1729" t="n">
        <v>44.27</v>
      </c>
      <c r="H1729" t="n">
        <v>0.77</v>
      </c>
      <c r="I1729" t="n">
        <v>7</v>
      </c>
      <c r="J1729" t="n">
        <v>197.19</v>
      </c>
      <c r="K1729" t="n">
        <v>53.44</v>
      </c>
      <c r="L1729" t="n">
        <v>8.5</v>
      </c>
      <c r="M1729" t="n">
        <v>5</v>
      </c>
      <c r="N1729" t="n">
        <v>40.26</v>
      </c>
      <c r="O1729" t="n">
        <v>24554.18</v>
      </c>
      <c r="P1729" t="n">
        <v>64.54000000000001</v>
      </c>
      <c r="Q1729" t="n">
        <v>202.81</v>
      </c>
      <c r="R1729" t="n">
        <v>21.59</v>
      </c>
      <c r="S1729" t="n">
        <v>13.89</v>
      </c>
      <c r="T1729" t="n">
        <v>2159.9</v>
      </c>
      <c r="U1729" t="n">
        <v>0.64</v>
      </c>
      <c r="V1729" t="n">
        <v>0.75</v>
      </c>
      <c r="W1729" t="n">
        <v>0.65</v>
      </c>
      <c r="X1729" t="n">
        <v>0.13</v>
      </c>
      <c r="Y1729" t="n">
        <v>1</v>
      </c>
      <c r="Z1729" t="n">
        <v>10</v>
      </c>
    </row>
    <row r="1730">
      <c r="A1730" t="n">
        <v>31</v>
      </c>
      <c r="B1730" t="n">
        <v>95</v>
      </c>
      <c r="C1730" t="inlineStr">
        <is>
          <t xml:space="preserve">CONCLUIDO	</t>
        </is>
      </c>
      <c r="D1730" t="n">
        <v>12.6765</v>
      </c>
      <c r="E1730" t="n">
        <v>7.89</v>
      </c>
      <c r="F1730" t="n">
        <v>5.16</v>
      </c>
      <c r="G1730" t="n">
        <v>44.22</v>
      </c>
      <c r="H1730" t="n">
        <v>0.79</v>
      </c>
      <c r="I1730" t="n">
        <v>7</v>
      </c>
      <c r="J1730" t="n">
        <v>197.58</v>
      </c>
      <c r="K1730" t="n">
        <v>53.44</v>
      </c>
      <c r="L1730" t="n">
        <v>8.75</v>
      </c>
      <c r="M1730" t="n">
        <v>5</v>
      </c>
      <c r="N1730" t="n">
        <v>40.39</v>
      </c>
      <c r="O1730" t="n">
        <v>24602.15</v>
      </c>
      <c r="P1730" t="n">
        <v>64.12</v>
      </c>
      <c r="Q1730" t="n">
        <v>202.81</v>
      </c>
      <c r="R1730" t="n">
        <v>21.36</v>
      </c>
      <c r="S1730" t="n">
        <v>13.89</v>
      </c>
      <c r="T1730" t="n">
        <v>2047.1</v>
      </c>
      <c r="U1730" t="n">
        <v>0.65</v>
      </c>
      <c r="V1730" t="n">
        <v>0.75</v>
      </c>
      <c r="W1730" t="n">
        <v>0.65</v>
      </c>
      <c r="X1730" t="n">
        <v>0.12</v>
      </c>
      <c r="Y1730" t="n">
        <v>1</v>
      </c>
      <c r="Z1730" t="n">
        <v>10</v>
      </c>
    </row>
    <row r="1731">
      <c r="A1731" t="n">
        <v>32</v>
      </c>
      <c r="B1731" t="n">
        <v>95</v>
      </c>
      <c r="C1731" t="inlineStr">
        <is>
          <t xml:space="preserve">CONCLUIDO	</t>
        </is>
      </c>
      <c r="D1731" t="n">
        <v>12.6596</v>
      </c>
      <c r="E1731" t="n">
        <v>7.9</v>
      </c>
      <c r="F1731" t="n">
        <v>5.17</v>
      </c>
      <c r="G1731" t="n">
        <v>44.31</v>
      </c>
      <c r="H1731" t="n">
        <v>0.8100000000000001</v>
      </c>
      <c r="I1731" t="n">
        <v>7</v>
      </c>
      <c r="J1731" t="n">
        <v>197.97</v>
      </c>
      <c r="K1731" t="n">
        <v>53.44</v>
      </c>
      <c r="L1731" t="n">
        <v>9</v>
      </c>
      <c r="M1731" t="n">
        <v>5</v>
      </c>
      <c r="N1731" t="n">
        <v>40.53</v>
      </c>
      <c r="O1731" t="n">
        <v>24650.18</v>
      </c>
      <c r="P1731" t="n">
        <v>63.78</v>
      </c>
      <c r="Q1731" t="n">
        <v>202.81</v>
      </c>
      <c r="R1731" t="n">
        <v>21.73</v>
      </c>
      <c r="S1731" t="n">
        <v>13.89</v>
      </c>
      <c r="T1731" t="n">
        <v>2230.02</v>
      </c>
      <c r="U1731" t="n">
        <v>0.64</v>
      </c>
      <c r="V1731" t="n">
        <v>0.75</v>
      </c>
      <c r="W1731" t="n">
        <v>0.65</v>
      </c>
      <c r="X1731" t="n">
        <v>0.13</v>
      </c>
      <c r="Y1731" t="n">
        <v>1</v>
      </c>
      <c r="Z1731" t="n">
        <v>10</v>
      </c>
    </row>
    <row r="1732">
      <c r="A1732" t="n">
        <v>33</v>
      </c>
      <c r="B1732" t="n">
        <v>95</v>
      </c>
      <c r="C1732" t="inlineStr">
        <is>
          <t xml:space="preserve">CONCLUIDO	</t>
        </is>
      </c>
      <c r="D1732" t="n">
        <v>12.77</v>
      </c>
      <c r="E1732" t="n">
        <v>7.83</v>
      </c>
      <c r="F1732" t="n">
        <v>5.14</v>
      </c>
      <c r="G1732" t="n">
        <v>51.39</v>
      </c>
      <c r="H1732" t="n">
        <v>0.83</v>
      </c>
      <c r="I1732" t="n">
        <v>6</v>
      </c>
      <c r="J1732" t="n">
        <v>198.36</v>
      </c>
      <c r="K1732" t="n">
        <v>53.44</v>
      </c>
      <c r="L1732" t="n">
        <v>9.25</v>
      </c>
      <c r="M1732" t="n">
        <v>4</v>
      </c>
      <c r="N1732" t="n">
        <v>40.67</v>
      </c>
      <c r="O1732" t="n">
        <v>24698.26</v>
      </c>
      <c r="P1732" t="n">
        <v>63.27</v>
      </c>
      <c r="Q1732" t="n">
        <v>202.81</v>
      </c>
      <c r="R1732" t="n">
        <v>20.71</v>
      </c>
      <c r="S1732" t="n">
        <v>13.89</v>
      </c>
      <c r="T1732" t="n">
        <v>1724.15</v>
      </c>
      <c r="U1732" t="n">
        <v>0.67</v>
      </c>
      <c r="V1732" t="n">
        <v>0.75</v>
      </c>
      <c r="W1732" t="n">
        <v>0.65</v>
      </c>
      <c r="X1732" t="n">
        <v>0.1</v>
      </c>
      <c r="Y1732" t="n">
        <v>1</v>
      </c>
      <c r="Z1732" t="n">
        <v>10</v>
      </c>
    </row>
    <row r="1733">
      <c r="A1733" t="n">
        <v>34</v>
      </c>
      <c r="B1733" t="n">
        <v>95</v>
      </c>
      <c r="C1733" t="inlineStr">
        <is>
          <t xml:space="preserve">CONCLUIDO	</t>
        </is>
      </c>
      <c r="D1733" t="n">
        <v>12.7737</v>
      </c>
      <c r="E1733" t="n">
        <v>7.83</v>
      </c>
      <c r="F1733" t="n">
        <v>5.14</v>
      </c>
      <c r="G1733" t="n">
        <v>51.37</v>
      </c>
      <c r="H1733" t="n">
        <v>0.85</v>
      </c>
      <c r="I1733" t="n">
        <v>6</v>
      </c>
      <c r="J1733" t="n">
        <v>198.75</v>
      </c>
      <c r="K1733" t="n">
        <v>53.44</v>
      </c>
      <c r="L1733" t="n">
        <v>9.5</v>
      </c>
      <c r="M1733" t="n">
        <v>4</v>
      </c>
      <c r="N1733" t="n">
        <v>40.81</v>
      </c>
      <c r="O1733" t="n">
        <v>24746.38</v>
      </c>
      <c r="P1733" t="n">
        <v>63.12</v>
      </c>
      <c r="Q1733" t="n">
        <v>202.84</v>
      </c>
      <c r="R1733" t="n">
        <v>20.73</v>
      </c>
      <c r="S1733" t="n">
        <v>13.89</v>
      </c>
      <c r="T1733" t="n">
        <v>1734.1</v>
      </c>
      <c r="U1733" t="n">
        <v>0.67</v>
      </c>
      <c r="V1733" t="n">
        <v>0.75</v>
      </c>
      <c r="W1733" t="n">
        <v>0.65</v>
      </c>
      <c r="X1733" t="n">
        <v>0.1</v>
      </c>
      <c r="Y1733" t="n">
        <v>1</v>
      </c>
      <c r="Z1733" t="n">
        <v>10</v>
      </c>
    </row>
    <row r="1734">
      <c r="A1734" t="n">
        <v>35</v>
      </c>
      <c r="B1734" t="n">
        <v>95</v>
      </c>
      <c r="C1734" t="inlineStr">
        <is>
          <t xml:space="preserve">CONCLUIDO	</t>
        </is>
      </c>
      <c r="D1734" t="n">
        <v>12.7868</v>
      </c>
      <c r="E1734" t="n">
        <v>7.82</v>
      </c>
      <c r="F1734" t="n">
        <v>5.13</v>
      </c>
      <c r="G1734" t="n">
        <v>51.29</v>
      </c>
      <c r="H1734" t="n">
        <v>0.87</v>
      </c>
      <c r="I1734" t="n">
        <v>6</v>
      </c>
      <c r="J1734" t="n">
        <v>199.14</v>
      </c>
      <c r="K1734" t="n">
        <v>53.44</v>
      </c>
      <c r="L1734" t="n">
        <v>9.75</v>
      </c>
      <c r="M1734" t="n">
        <v>4</v>
      </c>
      <c r="N1734" t="n">
        <v>40.95</v>
      </c>
      <c r="O1734" t="n">
        <v>24794.55</v>
      </c>
      <c r="P1734" t="n">
        <v>63.01</v>
      </c>
      <c r="Q1734" t="n">
        <v>202.81</v>
      </c>
      <c r="R1734" t="n">
        <v>20.54</v>
      </c>
      <c r="S1734" t="n">
        <v>13.89</v>
      </c>
      <c r="T1734" t="n">
        <v>1640.68</v>
      </c>
      <c r="U1734" t="n">
        <v>0.68</v>
      </c>
      <c r="V1734" t="n">
        <v>0.75</v>
      </c>
      <c r="W1734" t="n">
        <v>0.64</v>
      </c>
      <c r="X1734" t="n">
        <v>0.09</v>
      </c>
      <c r="Y1734" t="n">
        <v>1</v>
      </c>
      <c r="Z1734" t="n">
        <v>10</v>
      </c>
    </row>
    <row r="1735">
      <c r="A1735" t="n">
        <v>36</v>
      </c>
      <c r="B1735" t="n">
        <v>95</v>
      </c>
      <c r="C1735" t="inlineStr">
        <is>
          <t xml:space="preserve">CONCLUIDO	</t>
        </is>
      </c>
      <c r="D1735" t="n">
        <v>12.7687</v>
      </c>
      <c r="E1735" t="n">
        <v>7.83</v>
      </c>
      <c r="F1735" t="n">
        <v>5.14</v>
      </c>
      <c r="G1735" t="n">
        <v>51.4</v>
      </c>
      <c r="H1735" t="n">
        <v>0.89</v>
      </c>
      <c r="I1735" t="n">
        <v>6</v>
      </c>
      <c r="J1735" t="n">
        <v>199.53</v>
      </c>
      <c r="K1735" t="n">
        <v>53.44</v>
      </c>
      <c r="L1735" t="n">
        <v>10</v>
      </c>
      <c r="M1735" t="n">
        <v>4</v>
      </c>
      <c r="N1735" t="n">
        <v>41.1</v>
      </c>
      <c r="O1735" t="n">
        <v>24842.77</v>
      </c>
      <c r="P1735" t="n">
        <v>62.9</v>
      </c>
      <c r="Q1735" t="n">
        <v>202.81</v>
      </c>
      <c r="R1735" t="n">
        <v>20.78</v>
      </c>
      <c r="S1735" t="n">
        <v>13.89</v>
      </c>
      <c r="T1735" t="n">
        <v>1761.49</v>
      </c>
      <c r="U1735" t="n">
        <v>0.67</v>
      </c>
      <c r="V1735" t="n">
        <v>0.75</v>
      </c>
      <c r="W1735" t="n">
        <v>0.65</v>
      </c>
      <c r="X1735" t="n">
        <v>0.1</v>
      </c>
      <c r="Y1735" t="n">
        <v>1</v>
      </c>
      <c r="Z1735" t="n">
        <v>10</v>
      </c>
    </row>
    <row r="1736">
      <c r="A1736" t="n">
        <v>37</v>
      </c>
      <c r="B1736" t="n">
        <v>95</v>
      </c>
      <c r="C1736" t="inlineStr">
        <is>
          <t xml:space="preserve">CONCLUIDO	</t>
        </is>
      </c>
      <c r="D1736" t="n">
        <v>12.7687</v>
      </c>
      <c r="E1736" t="n">
        <v>7.83</v>
      </c>
      <c r="F1736" t="n">
        <v>5.14</v>
      </c>
      <c r="G1736" t="n">
        <v>51.4</v>
      </c>
      <c r="H1736" t="n">
        <v>0.91</v>
      </c>
      <c r="I1736" t="n">
        <v>6</v>
      </c>
      <c r="J1736" t="n">
        <v>199.92</v>
      </c>
      <c r="K1736" t="n">
        <v>53.44</v>
      </c>
      <c r="L1736" t="n">
        <v>10.25</v>
      </c>
      <c r="M1736" t="n">
        <v>4</v>
      </c>
      <c r="N1736" t="n">
        <v>41.24</v>
      </c>
      <c r="O1736" t="n">
        <v>24891.03</v>
      </c>
      <c r="P1736" t="n">
        <v>62.81</v>
      </c>
      <c r="Q1736" t="n">
        <v>202.81</v>
      </c>
      <c r="R1736" t="n">
        <v>20.74</v>
      </c>
      <c r="S1736" t="n">
        <v>13.89</v>
      </c>
      <c r="T1736" t="n">
        <v>1741.31</v>
      </c>
      <c r="U1736" t="n">
        <v>0.67</v>
      </c>
      <c r="V1736" t="n">
        <v>0.75</v>
      </c>
      <c r="W1736" t="n">
        <v>0.65</v>
      </c>
      <c r="X1736" t="n">
        <v>0.1</v>
      </c>
      <c r="Y1736" t="n">
        <v>1</v>
      </c>
      <c r="Z1736" t="n">
        <v>10</v>
      </c>
    </row>
    <row r="1737">
      <c r="A1737" t="n">
        <v>38</v>
      </c>
      <c r="B1737" t="n">
        <v>95</v>
      </c>
      <c r="C1737" t="inlineStr">
        <is>
          <t xml:space="preserve">CONCLUIDO	</t>
        </is>
      </c>
      <c r="D1737" t="n">
        <v>12.7737</v>
      </c>
      <c r="E1737" t="n">
        <v>7.83</v>
      </c>
      <c r="F1737" t="n">
        <v>5.14</v>
      </c>
      <c r="G1737" t="n">
        <v>51.37</v>
      </c>
      <c r="H1737" t="n">
        <v>0.93</v>
      </c>
      <c r="I1737" t="n">
        <v>6</v>
      </c>
      <c r="J1737" t="n">
        <v>200.31</v>
      </c>
      <c r="K1737" t="n">
        <v>53.44</v>
      </c>
      <c r="L1737" t="n">
        <v>10.5</v>
      </c>
      <c r="M1737" t="n">
        <v>4</v>
      </c>
      <c r="N1737" t="n">
        <v>41.38</v>
      </c>
      <c r="O1737" t="n">
        <v>24939.35</v>
      </c>
      <c r="P1737" t="n">
        <v>62.57</v>
      </c>
      <c r="Q1737" t="n">
        <v>202.81</v>
      </c>
      <c r="R1737" t="n">
        <v>20.74</v>
      </c>
      <c r="S1737" t="n">
        <v>13.89</v>
      </c>
      <c r="T1737" t="n">
        <v>1741.48</v>
      </c>
      <c r="U1737" t="n">
        <v>0.67</v>
      </c>
      <c r="V1737" t="n">
        <v>0.75</v>
      </c>
      <c r="W1737" t="n">
        <v>0.65</v>
      </c>
      <c r="X1737" t="n">
        <v>0.1</v>
      </c>
      <c r="Y1737" t="n">
        <v>1</v>
      </c>
      <c r="Z1737" t="n">
        <v>10</v>
      </c>
    </row>
    <row r="1738">
      <c r="A1738" t="n">
        <v>39</v>
      </c>
      <c r="B1738" t="n">
        <v>95</v>
      </c>
      <c r="C1738" t="inlineStr">
        <is>
          <t xml:space="preserve">CONCLUIDO	</t>
        </is>
      </c>
      <c r="D1738" t="n">
        <v>12.7791</v>
      </c>
      <c r="E1738" t="n">
        <v>7.83</v>
      </c>
      <c r="F1738" t="n">
        <v>5.13</v>
      </c>
      <c r="G1738" t="n">
        <v>51.33</v>
      </c>
      <c r="H1738" t="n">
        <v>0.95</v>
      </c>
      <c r="I1738" t="n">
        <v>6</v>
      </c>
      <c r="J1738" t="n">
        <v>200.71</v>
      </c>
      <c r="K1738" t="n">
        <v>53.44</v>
      </c>
      <c r="L1738" t="n">
        <v>10.75</v>
      </c>
      <c r="M1738" t="n">
        <v>4</v>
      </c>
      <c r="N1738" t="n">
        <v>41.52</v>
      </c>
      <c r="O1738" t="n">
        <v>24987.71</v>
      </c>
      <c r="P1738" t="n">
        <v>62.23</v>
      </c>
      <c r="Q1738" t="n">
        <v>202.81</v>
      </c>
      <c r="R1738" t="n">
        <v>20.69</v>
      </c>
      <c r="S1738" t="n">
        <v>13.89</v>
      </c>
      <c r="T1738" t="n">
        <v>1714.99</v>
      </c>
      <c r="U1738" t="n">
        <v>0.67</v>
      </c>
      <c r="V1738" t="n">
        <v>0.75</v>
      </c>
      <c r="W1738" t="n">
        <v>0.64</v>
      </c>
      <c r="X1738" t="n">
        <v>0.1</v>
      </c>
      <c r="Y1738" t="n">
        <v>1</v>
      </c>
      <c r="Z1738" t="n">
        <v>10</v>
      </c>
    </row>
    <row r="1739">
      <c r="A1739" t="n">
        <v>40</v>
      </c>
      <c r="B1739" t="n">
        <v>95</v>
      </c>
      <c r="C1739" t="inlineStr">
        <is>
          <t xml:space="preserve">CONCLUIDO	</t>
        </is>
      </c>
      <c r="D1739" t="n">
        <v>12.7605</v>
      </c>
      <c r="E1739" t="n">
        <v>7.84</v>
      </c>
      <c r="F1739" t="n">
        <v>5.14</v>
      </c>
      <c r="G1739" t="n">
        <v>51.45</v>
      </c>
      <c r="H1739" t="n">
        <v>0.97</v>
      </c>
      <c r="I1739" t="n">
        <v>6</v>
      </c>
      <c r="J1739" t="n">
        <v>201.1</v>
      </c>
      <c r="K1739" t="n">
        <v>53.44</v>
      </c>
      <c r="L1739" t="n">
        <v>11</v>
      </c>
      <c r="M1739" t="n">
        <v>4</v>
      </c>
      <c r="N1739" t="n">
        <v>41.66</v>
      </c>
      <c r="O1739" t="n">
        <v>25036.12</v>
      </c>
      <c r="P1739" t="n">
        <v>62.12</v>
      </c>
      <c r="Q1739" t="n">
        <v>202.83</v>
      </c>
      <c r="R1739" t="n">
        <v>20.97</v>
      </c>
      <c r="S1739" t="n">
        <v>13.89</v>
      </c>
      <c r="T1739" t="n">
        <v>1852.45</v>
      </c>
      <c r="U1739" t="n">
        <v>0.66</v>
      </c>
      <c r="V1739" t="n">
        <v>0.75</v>
      </c>
      <c r="W1739" t="n">
        <v>0.65</v>
      </c>
      <c r="X1739" t="n">
        <v>0.11</v>
      </c>
      <c r="Y1739" t="n">
        <v>1</v>
      </c>
      <c r="Z1739" t="n">
        <v>10</v>
      </c>
    </row>
    <row r="1740">
      <c r="A1740" t="n">
        <v>41</v>
      </c>
      <c r="B1740" t="n">
        <v>95</v>
      </c>
      <c r="C1740" t="inlineStr">
        <is>
          <t xml:space="preserve">CONCLUIDO	</t>
        </is>
      </c>
      <c r="D1740" t="n">
        <v>12.8548</v>
      </c>
      <c r="E1740" t="n">
        <v>7.78</v>
      </c>
      <c r="F1740" t="n">
        <v>5.12</v>
      </c>
      <c r="G1740" t="n">
        <v>61.49</v>
      </c>
      <c r="H1740" t="n">
        <v>0.99</v>
      </c>
      <c r="I1740" t="n">
        <v>5</v>
      </c>
      <c r="J1740" t="n">
        <v>201.49</v>
      </c>
      <c r="K1740" t="n">
        <v>53.44</v>
      </c>
      <c r="L1740" t="n">
        <v>11.25</v>
      </c>
      <c r="M1740" t="n">
        <v>3</v>
      </c>
      <c r="N1740" t="n">
        <v>41.81</v>
      </c>
      <c r="O1740" t="n">
        <v>25084.58</v>
      </c>
      <c r="P1740" t="n">
        <v>61.59</v>
      </c>
      <c r="Q1740" t="n">
        <v>202.81</v>
      </c>
      <c r="R1740" t="n">
        <v>20.29</v>
      </c>
      <c r="S1740" t="n">
        <v>13.89</v>
      </c>
      <c r="T1740" t="n">
        <v>1518.99</v>
      </c>
      <c r="U1740" t="n">
        <v>0.68</v>
      </c>
      <c r="V1740" t="n">
        <v>0.75</v>
      </c>
      <c r="W1740" t="n">
        <v>0.65</v>
      </c>
      <c r="X1740" t="n">
        <v>0.09</v>
      </c>
      <c r="Y1740" t="n">
        <v>1</v>
      </c>
      <c r="Z1740" t="n">
        <v>10</v>
      </c>
    </row>
    <row r="1741">
      <c r="A1741" t="n">
        <v>42</v>
      </c>
      <c r="B1741" t="n">
        <v>95</v>
      </c>
      <c r="C1741" t="inlineStr">
        <is>
          <t xml:space="preserve">CONCLUIDO	</t>
        </is>
      </c>
      <c r="D1741" t="n">
        <v>12.8581</v>
      </c>
      <c r="E1741" t="n">
        <v>7.78</v>
      </c>
      <c r="F1741" t="n">
        <v>5.12</v>
      </c>
      <c r="G1741" t="n">
        <v>61.47</v>
      </c>
      <c r="H1741" t="n">
        <v>1.01</v>
      </c>
      <c r="I1741" t="n">
        <v>5</v>
      </c>
      <c r="J1741" t="n">
        <v>201.88</v>
      </c>
      <c r="K1741" t="n">
        <v>53.44</v>
      </c>
      <c r="L1741" t="n">
        <v>11.5</v>
      </c>
      <c r="M1741" t="n">
        <v>3</v>
      </c>
      <c r="N1741" t="n">
        <v>41.95</v>
      </c>
      <c r="O1741" t="n">
        <v>25133.09</v>
      </c>
      <c r="P1741" t="n">
        <v>61.43</v>
      </c>
      <c r="Q1741" t="n">
        <v>202.81</v>
      </c>
      <c r="R1741" t="n">
        <v>20.29</v>
      </c>
      <c r="S1741" t="n">
        <v>13.89</v>
      </c>
      <c r="T1741" t="n">
        <v>1520.91</v>
      </c>
      <c r="U1741" t="n">
        <v>0.68</v>
      </c>
      <c r="V1741" t="n">
        <v>0.76</v>
      </c>
      <c r="W1741" t="n">
        <v>0.64</v>
      </c>
      <c r="X1741" t="n">
        <v>0.08</v>
      </c>
      <c r="Y1741" t="n">
        <v>1</v>
      </c>
      <c r="Z1741" t="n">
        <v>10</v>
      </c>
    </row>
    <row r="1742">
      <c r="A1742" t="n">
        <v>43</v>
      </c>
      <c r="B1742" t="n">
        <v>95</v>
      </c>
      <c r="C1742" t="inlineStr">
        <is>
          <t xml:space="preserve">CONCLUIDO	</t>
        </is>
      </c>
      <c r="D1742" t="n">
        <v>12.8673</v>
      </c>
      <c r="E1742" t="n">
        <v>7.77</v>
      </c>
      <c r="F1742" t="n">
        <v>5.12</v>
      </c>
      <c r="G1742" t="n">
        <v>61.4</v>
      </c>
      <c r="H1742" t="n">
        <v>1.03</v>
      </c>
      <c r="I1742" t="n">
        <v>5</v>
      </c>
      <c r="J1742" t="n">
        <v>202.28</v>
      </c>
      <c r="K1742" t="n">
        <v>53.44</v>
      </c>
      <c r="L1742" t="n">
        <v>11.75</v>
      </c>
      <c r="M1742" t="n">
        <v>3</v>
      </c>
      <c r="N1742" t="n">
        <v>42.09</v>
      </c>
      <c r="O1742" t="n">
        <v>25181.64</v>
      </c>
      <c r="P1742" t="n">
        <v>61.25</v>
      </c>
      <c r="Q1742" t="n">
        <v>202.81</v>
      </c>
      <c r="R1742" t="n">
        <v>20.16</v>
      </c>
      <c r="S1742" t="n">
        <v>13.89</v>
      </c>
      <c r="T1742" t="n">
        <v>1452.53</v>
      </c>
      <c r="U1742" t="n">
        <v>0.6899999999999999</v>
      </c>
      <c r="V1742" t="n">
        <v>0.76</v>
      </c>
      <c r="W1742" t="n">
        <v>0.64</v>
      </c>
      <c r="X1742" t="n">
        <v>0.08</v>
      </c>
      <c r="Y1742" t="n">
        <v>1</v>
      </c>
      <c r="Z1742" t="n">
        <v>10</v>
      </c>
    </row>
    <row r="1743">
      <c r="A1743" t="n">
        <v>44</v>
      </c>
      <c r="B1743" t="n">
        <v>95</v>
      </c>
      <c r="C1743" t="inlineStr">
        <is>
          <t xml:space="preserve">CONCLUIDO	</t>
        </is>
      </c>
      <c r="D1743" t="n">
        <v>12.8645</v>
      </c>
      <c r="E1743" t="n">
        <v>7.77</v>
      </c>
      <c r="F1743" t="n">
        <v>5.12</v>
      </c>
      <c r="G1743" t="n">
        <v>61.42</v>
      </c>
      <c r="H1743" t="n">
        <v>1.05</v>
      </c>
      <c r="I1743" t="n">
        <v>5</v>
      </c>
      <c r="J1743" t="n">
        <v>202.67</v>
      </c>
      <c r="K1743" t="n">
        <v>53.44</v>
      </c>
      <c r="L1743" t="n">
        <v>12</v>
      </c>
      <c r="M1743" t="n">
        <v>3</v>
      </c>
      <c r="N1743" t="n">
        <v>42.24</v>
      </c>
      <c r="O1743" t="n">
        <v>25230.25</v>
      </c>
      <c r="P1743" t="n">
        <v>61.49</v>
      </c>
      <c r="Q1743" t="n">
        <v>202.83</v>
      </c>
      <c r="R1743" t="n">
        <v>20.16</v>
      </c>
      <c r="S1743" t="n">
        <v>13.89</v>
      </c>
      <c r="T1743" t="n">
        <v>1455.31</v>
      </c>
      <c r="U1743" t="n">
        <v>0.6899999999999999</v>
      </c>
      <c r="V1743" t="n">
        <v>0.76</v>
      </c>
      <c r="W1743" t="n">
        <v>0.64</v>
      </c>
      <c r="X1743" t="n">
        <v>0.08</v>
      </c>
      <c r="Y1743" t="n">
        <v>1</v>
      </c>
      <c r="Z1743" t="n">
        <v>10</v>
      </c>
    </row>
    <row r="1744">
      <c r="A1744" t="n">
        <v>45</v>
      </c>
      <c r="B1744" t="n">
        <v>95</v>
      </c>
      <c r="C1744" t="inlineStr">
        <is>
          <t xml:space="preserve">CONCLUIDO	</t>
        </is>
      </c>
      <c r="D1744" t="n">
        <v>12.8448</v>
      </c>
      <c r="E1744" t="n">
        <v>7.79</v>
      </c>
      <c r="F1744" t="n">
        <v>5.13</v>
      </c>
      <c r="G1744" t="n">
        <v>61.57</v>
      </c>
      <c r="H1744" t="n">
        <v>1.07</v>
      </c>
      <c r="I1744" t="n">
        <v>5</v>
      </c>
      <c r="J1744" t="n">
        <v>203.07</v>
      </c>
      <c r="K1744" t="n">
        <v>53.44</v>
      </c>
      <c r="L1744" t="n">
        <v>12.25</v>
      </c>
      <c r="M1744" t="n">
        <v>3</v>
      </c>
      <c r="N1744" t="n">
        <v>42.38</v>
      </c>
      <c r="O1744" t="n">
        <v>25279.03</v>
      </c>
      <c r="P1744" t="n">
        <v>61.51</v>
      </c>
      <c r="Q1744" t="n">
        <v>202.81</v>
      </c>
      <c r="R1744" t="n">
        <v>20.47</v>
      </c>
      <c r="S1744" t="n">
        <v>13.89</v>
      </c>
      <c r="T1744" t="n">
        <v>1609.09</v>
      </c>
      <c r="U1744" t="n">
        <v>0.68</v>
      </c>
      <c r="V1744" t="n">
        <v>0.75</v>
      </c>
      <c r="W1744" t="n">
        <v>0.65</v>
      </c>
      <c r="X1744" t="n">
        <v>0.09</v>
      </c>
      <c r="Y1744" t="n">
        <v>1</v>
      </c>
      <c r="Z1744" t="n">
        <v>10</v>
      </c>
    </row>
    <row r="1745">
      <c r="A1745" t="n">
        <v>46</v>
      </c>
      <c r="B1745" t="n">
        <v>95</v>
      </c>
      <c r="C1745" t="inlineStr">
        <is>
          <t xml:space="preserve">CONCLUIDO	</t>
        </is>
      </c>
      <c r="D1745" t="n">
        <v>12.8571</v>
      </c>
      <c r="E1745" t="n">
        <v>7.78</v>
      </c>
      <c r="F1745" t="n">
        <v>5.12</v>
      </c>
      <c r="G1745" t="n">
        <v>61.48</v>
      </c>
      <c r="H1745" t="n">
        <v>1.09</v>
      </c>
      <c r="I1745" t="n">
        <v>5</v>
      </c>
      <c r="J1745" t="n">
        <v>203.46</v>
      </c>
      <c r="K1745" t="n">
        <v>53.44</v>
      </c>
      <c r="L1745" t="n">
        <v>12.5</v>
      </c>
      <c r="M1745" t="n">
        <v>3</v>
      </c>
      <c r="N1745" t="n">
        <v>42.53</v>
      </c>
      <c r="O1745" t="n">
        <v>25327.74</v>
      </c>
      <c r="P1745" t="n">
        <v>61.04</v>
      </c>
      <c r="Q1745" t="n">
        <v>202.81</v>
      </c>
      <c r="R1745" t="n">
        <v>20.3</v>
      </c>
      <c r="S1745" t="n">
        <v>13.89</v>
      </c>
      <c r="T1745" t="n">
        <v>1525.29</v>
      </c>
      <c r="U1745" t="n">
        <v>0.68</v>
      </c>
      <c r="V1745" t="n">
        <v>0.76</v>
      </c>
      <c r="W1745" t="n">
        <v>0.65</v>
      </c>
      <c r="X1745" t="n">
        <v>0.09</v>
      </c>
      <c r="Y1745" t="n">
        <v>1</v>
      </c>
      <c r="Z1745" t="n">
        <v>10</v>
      </c>
    </row>
    <row r="1746">
      <c r="A1746" t="n">
        <v>47</v>
      </c>
      <c r="B1746" t="n">
        <v>95</v>
      </c>
      <c r="C1746" t="inlineStr">
        <is>
          <t xml:space="preserve">CONCLUIDO	</t>
        </is>
      </c>
      <c r="D1746" t="n">
        <v>12.8581</v>
      </c>
      <c r="E1746" t="n">
        <v>7.78</v>
      </c>
      <c r="F1746" t="n">
        <v>5.12</v>
      </c>
      <c r="G1746" t="n">
        <v>61.47</v>
      </c>
      <c r="H1746" t="n">
        <v>1.11</v>
      </c>
      <c r="I1746" t="n">
        <v>5</v>
      </c>
      <c r="J1746" t="n">
        <v>203.86</v>
      </c>
      <c r="K1746" t="n">
        <v>53.44</v>
      </c>
      <c r="L1746" t="n">
        <v>12.75</v>
      </c>
      <c r="M1746" t="n">
        <v>3</v>
      </c>
      <c r="N1746" t="n">
        <v>42.67</v>
      </c>
      <c r="O1746" t="n">
        <v>25376.49</v>
      </c>
      <c r="P1746" t="n">
        <v>60.7</v>
      </c>
      <c r="Q1746" t="n">
        <v>202.81</v>
      </c>
      <c r="R1746" t="n">
        <v>20.27</v>
      </c>
      <c r="S1746" t="n">
        <v>13.89</v>
      </c>
      <c r="T1746" t="n">
        <v>1512.25</v>
      </c>
      <c r="U1746" t="n">
        <v>0.6899999999999999</v>
      </c>
      <c r="V1746" t="n">
        <v>0.76</v>
      </c>
      <c r="W1746" t="n">
        <v>0.65</v>
      </c>
      <c r="X1746" t="n">
        <v>0.08</v>
      </c>
      <c r="Y1746" t="n">
        <v>1</v>
      </c>
      <c r="Z1746" t="n">
        <v>10</v>
      </c>
    </row>
    <row r="1747">
      <c r="A1747" t="n">
        <v>48</v>
      </c>
      <c r="B1747" t="n">
        <v>95</v>
      </c>
      <c r="C1747" t="inlineStr">
        <is>
          <t xml:space="preserve">CONCLUIDO	</t>
        </is>
      </c>
      <c r="D1747" t="n">
        <v>12.8728</v>
      </c>
      <c r="E1747" t="n">
        <v>7.77</v>
      </c>
      <c r="F1747" t="n">
        <v>5.11</v>
      </c>
      <c r="G1747" t="n">
        <v>61.36</v>
      </c>
      <c r="H1747" t="n">
        <v>1.13</v>
      </c>
      <c r="I1747" t="n">
        <v>5</v>
      </c>
      <c r="J1747" t="n">
        <v>204.25</v>
      </c>
      <c r="K1747" t="n">
        <v>53.44</v>
      </c>
      <c r="L1747" t="n">
        <v>13</v>
      </c>
      <c r="M1747" t="n">
        <v>3</v>
      </c>
      <c r="N1747" t="n">
        <v>42.82</v>
      </c>
      <c r="O1747" t="n">
        <v>25425.3</v>
      </c>
      <c r="P1747" t="n">
        <v>60.04</v>
      </c>
      <c r="Q1747" t="n">
        <v>202.81</v>
      </c>
      <c r="R1747" t="n">
        <v>20.03</v>
      </c>
      <c r="S1747" t="n">
        <v>13.89</v>
      </c>
      <c r="T1747" t="n">
        <v>1388.72</v>
      </c>
      <c r="U1747" t="n">
        <v>0.6899999999999999</v>
      </c>
      <c r="V1747" t="n">
        <v>0.76</v>
      </c>
      <c r="W1747" t="n">
        <v>0.64</v>
      </c>
      <c r="X1747" t="n">
        <v>0.08</v>
      </c>
      <c r="Y1747" t="n">
        <v>1</v>
      </c>
      <c r="Z1747" t="n">
        <v>10</v>
      </c>
    </row>
    <row r="1748">
      <c r="A1748" t="n">
        <v>49</v>
      </c>
      <c r="B1748" t="n">
        <v>95</v>
      </c>
      <c r="C1748" t="inlineStr">
        <is>
          <t xml:space="preserve">CONCLUIDO	</t>
        </is>
      </c>
      <c r="D1748" t="n">
        <v>12.8742</v>
      </c>
      <c r="E1748" t="n">
        <v>7.77</v>
      </c>
      <c r="F1748" t="n">
        <v>5.11</v>
      </c>
      <c r="G1748" t="n">
        <v>61.35</v>
      </c>
      <c r="H1748" t="n">
        <v>1.15</v>
      </c>
      <c r="I1748" t="n">
        <v>5</v>
      </c>
      <c r="J1748" t="n">
        <v>204.65</v>
      </c>
      <c r="K1748" t="n">
        <v>53.44</v>
      </c>
      <c r="L1748" t="n">
        <v>13.25</v>
      </c>
      <c r="M1748" t="n">
        <v>3</v>
      </c>
      <c r="N1748" t="n">
        <v>42.96</v>
      </c>
      <c r="O1748" t="n">
        <v>25474.16</v>
      </c>
      <c r="P1748" t="n">
        <v>59.56</v>
      </c>
      <c r="Q1748" t="n">
        <v>202.81</v>
      </c>
      <c r="R1748" t="n">
        <v>19.98</v>
      </c>
      <c r="S1748" t="n">
        <v>13.89</v>
      </c>
      <c r="T1748" t="n">
        <v>1366.43</v>
      </c>
      <c r="U1748" t="n">
        <v>0.7</v>
      </c>
      <c r="V1748" t="n">
        <v>0.76</v>
      </c>
      <c r="W1748" t="n">
        <v>0.64</v>
      </c>
      <c r="X1748" t="n">
        <v>0.07000000000000001</v>
      </c>
      <c r="Y1748" t="n">
        <v>1</v>
      </c>
      <c r="Z1748" t="n">
        <v>10</v>
      </c>
    </row>
    <row r="1749">
      <c r="A1749" t="n">
        <v>50</v>
      </c>
      <c r="B1749" t="n">
        <v>95</v>
      </c>
      <c r="C1749" t="inlineStr">
        <is>
          <t xml:space="preserve">CONCLUIDO	</t>
        </is>
      </c>
      <c r="D1749" t="n">
        <v>12.8668</v>
      </c>
      <c r="E1749" t="n">
        <v>7.77</v>
      </c>
      <c r="F1749" t="n">
        <v>5.12</v>
      </c>
      <c r="G1749" t="n">
        <v>61.41</v>
      </c>
      <c r="H1749" t="n">
        <v>1.17</v>
      </c>
      <c r="I1749" t="n">
        <v>5</v>
      </c>
      <c r="J1749" t="n">
        <v>205.05</v>
      </c>
      <c r="K1749" t="n">
        <v>53.44</v>
      </c>
      <c r="L1749" t="n">
        <v>13.5</v>
      </c>
      <c r="M1749" t="n">
        <v>3</v>
      </c>
      <c r="N1749" t="n">
        <v>43.11</v>
      </c>
      <c r="O1749" t="n">
        <v>25523.06</v>
      </c>
      <c r="P1749" t="n">
        <v>59.28</v>
      </c>
      <c r="Q1749" t="n">
        <v>202.83</v>
      </c>
      <c r="R1749" t="n">
        <v>20.09</v>
      </c>
      <c r="S1749" t="n">
        <v>13.89</v>
      </c>
      <c r="T1749" t="n">
        <v>1419.6</v>
      </c>
      <c r="U1749" t="n">
        <v>0.6899999999999999</v>
      </c>
      <c r="V1749" t="n">
        <v>0.76</v>
      </c>
      <c r="W1749" t="n">
        <v>0.64</v>
      </c>
      <c r="X1749" t="n">
        <v>0.08</v>
      </c>
      <c r="Y1749" t="n">
        <v>1</v>
      </c>
      <c r="Z1749" t="n">
        <v>10</v>
      </c>
    </row>
    <row r="1750">
      <c r="A1750" t="n">
        <v>51</v>
      </c>
      <c r="B1750" t="n">
        <v>95</v>
      </c>
      <c r="C1750" t="inlineStr">
        <is>
          <t xml:space="preserve">CONCLUIDO	</t>
        </is>
      </c>
      <c r="D1750" t="n">
        <v>12.8673</v>
      </c>
      <c r="E1750" t="n">
        <v>7.77</v>
      </c>
      <c r="F1750" t="n">
        <v>5.12</v>
      </c>
      <c r="G1750" t="n">
        <v>61.4</v>
      </c>
      <c r="H1750" t="n">
        <v>1.19</v>
      </c>
      <c r="I1750" t="n">
        <v>5</v>
      </c>
      <c r="J1750" t="n">
        <v>205.44</v>
      </c>
      <c r="K1750" t="n">
        <v>53.44</v>
      </c>
      <c r="L1750" t="n">
        <v>13.75</v>
      </c>
      <c r="M1750" t="n">
        <v>3</v>
      </c>
      <c r="N1750" t="n">
        <v>43.26</v>
      </c>
      <c r="O1750" t="n">
        <v>25572.02</v>
      </c>
      <c r="P1750" t="n">
        <v>59.06</v>
      </c>
      <c r="Q1750" t="n">
        <v>202.81</v>
      </c>
      <c r="R1750" t="n">
        <v>20.08</v>
      </c>
      <c r="S1750" t="n">
        <v>13.89</v>
      </c>
      <c r="T1750" t="n">
        <v>1417.28</v>
      </c>
      <c r="U1750" t="n">
        <v>0.6899999999999999</v>
      </c>
      <c r="V1750" t="n">
        <v>0.76</v>
      </c>
      <c r="W1750" t="n">
        <v>0.65</v>
      </c>
      <c r="X1750" t="n">
        <v>0.08</v>
      </c>
      <c r="Y1750" t="n">
        <v>1</v>
      </c>
      <c r="Z1750" t="n">
        <v>10</v>
      </c>
    </row>
    <row r="1751">
      <c r="A1751" t="n">
        <v>52</v>
      </c>
      <c r="B1751" t="n">
        <v>95</v>
      </c>
      <c r="C1751" t="inlineStr">
        <is>
          <t xml:space="preserve">CONCLUIDO	</t>
        </is>
      </c>
      <c r="D1751" t="n">
        <v>12.9632</v>
      </c>
      <c r="E1751" t="n">
        <v>7.71</v>
      </c>
      <c r="F1751" t="n">
        <v>5.1</v>
      </c>
      <c r="G1751" t="n">
        <v>76.45</v>
      </c>
      <c r="H1751" t="n">
        <v>1.21</v>
      </c>
      <c r="I1751" t="n">
        <v>4</v>
      </c>
      <c r="J1751" t="n">
        <v>205.84</v>
      </c>
      <c r="K1751" t="n">
        <v>53.44</v>
      </c>
      <c r="L1751" t="n">
        <v>14</v>
      </c>
      <c r="M1751" t="n">
        <v>2</v>
      </c>
      <c r="N1751" t="n">
        <v>43.4</v>
      </c>
      <c r="O1751" t="n">
        <v>25621.03</v>
      </c>
      <c r="P1751" t="n">
        <v>58.36</v>
      </c>
      <c r="Q1751" t="n">
        <v>202.81</v>
      </c>
      <c r="R1751" t="n">
        <v>19.37</v>
      </c>
      <c r="S1751" t="n">
        <v>13.89</v>
      </c>
      <c r="T1751" t="n">
        <v>1066.69</v>
      </c>
      <c r="U1751" t="n">
        <v>0.72</v>
      </c>
      <c r="V1751" t="n">
        <v>0.76</v>
      </c>
      <c r="W1751" t="n">
        <v>0.65</v>
      </c>
      <c r="X1751" t="n">
        <v>0.06</v>
      </c>
      <c r="Y1751" t="n">
        <v>1</v>
      </c>
      <c r="Z1751" t="n">
        <v>10</v>
      </c>
    </row>
    <row r="1752">
      <c r="A1752" t="n">
        <v>53</v>
      </c>
      <c r="B1752" t="n">
        <v>95</v>
      </c>
      <c r="C1752" t="inlineStr">
        <is>
          <t xml:space="preserve">CONCLUIDO	</t>
        </is>
      </c>
      <c r="D1752" t="n">
        <v>12.9613</v>
      </c>
      <c r="E1752" t="n">
        <v>7.72</v>
      </c>
      <c r="F1752" t="n">
        <v>5.1</v>
      </c>
      <c r="G1752" t="n">
        <v>76.47</v>
      </c>
      <c r="H1752" t="n">
        <v>1.23</v>
      </c>
      <c r="I1752" t="n">
        <v>4</v>
      </c>
      <c r="J1752" t="n">
        <v>206.24</v>
      </c>
      <c r="K1752" t="n">
        <v>53.44</v>
      </c>
      <c r="L1752" t="n">
        <v>14.25</v>
      </c>
      <c r="M1752" t="n">
        <v>2</v>
      </c>
      <c r="N1752" t="n">
        <v>43.55</v>
      </c>
      <c r="O1752" t="n">
        <v>25670.09</v>
      </c>
      <c r="P1752" t="n">
        <v>58.38</v>
      </c>
      <c r="Q1752" t="n">
        <v>202.81</v>
      </c>
      <c r="R1752" t="n">
        <v>19.48</v>
      </c>
      <c r="S1752" t="n">
        <v>13.89</v>
      </c>
      <c r="T1752" t="n">
        <v>1119.9</v>
      </c>
      <c r="U1752" t="n">
        <v>0.71</v>
      </c>
      <c r="V1752" t="n">
        <v>0.76</v>
      </c>
      <c r="W1752" t="n">
        <v>0.64</v>
      </c>
      <c r="X1752" t="n">
        <v>0.06</v>
      </c>
      <c r="Y1752" t="n">
        <v>1</v>
      </c>
      <c r="Z1752" t="n">
        <v>10</v>
      </c>
    </row>
    <row r="1753">
      <c r="A1753" t="n">
        <v>54</v>
      </c>
      <c r="B1753" t="n">
        <v>95</v>
      </c>
      <c r="C1753" t="inlineStr">
        <is>
          <t xml:space="preserve">CONCLUIDO	</t>
        </is>
      </c>
      <c r="D1753" t="n">
        <v>12.965</v>
      </c>
      <c r="E1753" t="n">
        <v>7.71</v>
      </c>
      <c r="F1753" t="n">
        <v>5.1</v>
      </c>
      <c r="G1753" t="n">
        <v>76.43000000000001</v>
      </c>
      <c r="H1753" t="n">
        <v>1.25</v>
      </c>
      <c r="I1753" t="n">
        <v>4</v>
      </c>
      <c r="J1753" t="n">
        <v>206.64</v>
      </c>
      <c r="K1753" t="n">
        <v>53.44</v>
      </c>
      <c r="L1753" t="n">
        <v>14.5</v>
      </c>
      <c r="M1753" t="n">
        <v>2</v>
      </c>
      <c r="N1753" t="n">
        <v>43.7</v>
      </c>
      <c r="O1753" t="n">
        <v>25719.19</v>
      </c>
      <c r="P1753" t="n">
        <v>58.71</v>
      </c>
      <c r="Q1753" t="n">
        <v>202.81</v>
      </c>
      <c r="R1753" t="n">
        <v>19.45</v>
      </c>
      <c r="S1753" t="n">
        <v>13.89</v>
      </c>
      <c r="T1753" t="n">
        <v>1104.91</v>
      </c>
      <c r="U1753" t="n">
        <v>0.71</v>
      </c>
      <c r="V1753" t="n">
        <v>0.76</v>
      </c>
      <c r="W1753" t="n">
        <v>0.64</v>
      </c>
      <c r="X1753" t="n">
        <v>0.06</v>
      </c>
      <c r="Y1753" t="n">
        <v>1</v>
      </c>
      <c r="Z1753" t="n">
        <v>10</v>
      </c>
    </row>
    <row r="1754">
      <c r="A1754" t="n">
        <v>55</v>
      </c>
      <c r="B1754" t="n">
        <v>95</v>
      </c>
      <c r="C1754" t="inlineStr">
        <is>
          <t xml:space="preserve">CONCLUIDO	</t>
        </is>
      </c>
      <c r="D1754" t="n">
        <v>12.9548</v>
      </c>
      <c r="E1754" t="n">
        <v>7.72</v>
      </c>
      <c r="F1754" t="n">
        <v>5.1</v>
      </c>
      <c r="G1754" t="n">
        <v>76.53</v>
      </c>
      <c r="H1754" t="n">
        <v>1.27</v>
      </c>
      <c r="I1754" t="n">
        <v>4</v>
      </c>
      <c r="J1754" t="n">
        <v>207.03</v>
      </c>
      <c r="K1754" t="n">
        <v>53.44</v>
      </c>
      <c r="L1754" t="n">
        <v>14.75</v>
      </c>
      <c r="M1754" t="n">
        <v>2</v>
      </c>
      <c r="N1754" t="n">
        <v>43.85</v>
      </c>
      <c r="O1754" t="n">
        <v>25768.35</v>
      </c>
      <c r="P1754" t="n">
        <v>58.82</v>
      </c>
      <c r="Q1754" t="n">
        <v>202.81</v>
      </c>
      <c r="R1754" t="n">
        <v>19.63</v>
      </c>
      <c r="S1754" t="n">
        <v>13.89</v>
      </c>
      <c r="T1754" t="n">
        <v>1196.28</v>
      </c>
      <c r="U1754" t="n">
        <v>0.71</v>
      </c>
      <c r="V1754" t="n">
        <v>0.76</v>
      </c>
      <c r="W1754" t="n">
        <v>0.64</v>
      </c>
      <c r="X1754" t="n">
        <v>0.06</v>
      </c>
      <c r="Y1754" t="n">
        <v>1</v>
      </c>
      <c r="Z1754" t="n">
        <v>10</v>
      </c>
    </row>
    <row r="1755">
      <c r="A1755" t="n">
        <v>56</v>
      </c>
      <c r="B1755" t="n">
        <v>95</v>
      </c>
      <c r="C1755" t="inlineStr">
        <is>
          <t xml:space="preserve">CONCLUIDO	</t>
        </is>
      </c>
      <c r="D1755" t="n">
        <v>12.9594</v>
      </c>
      <c r="E1755" t="n">
        <v>7.72</v>
      </c>
      <c r="F1755" t="n">
        <v>5.1</v>
      </c>
      <c r="G1755" t="n">
        <v>76.48</v>
      </c>
      <c r="H1755" t="n">
        <v>1.28</v>
      </c>
      <c r="I1755" t="n">
        <v>4</v>
      </c>
      <c r="J1755" t="n">
        <v>207.43</v>
      </c>
      <c r="K1755" t="n">
        <v>53.44</v>
      </c>
      <c r="L1755" t="n">
        <v>15</v>
      </c>
      <c r="M1755" t="n">
        <v>2</v>
      </c>
      <c r="N1755" t="n">
        <v>44</v>
      </c>
      <c r="O1755" t="n">
        <v>25817.56</v>
      </c>
      <c r="P1755" t="n">
        <v>58.72</v>
      </c>
      <c r="Q1755" t="n">
        <v>202.81</v>
      </c>
      <c r="R1755" t="n">
        <v>19.59</v>
      </c>
      <c r="S1755" t="n">
        <v>13.89</v>
      </c>
      <c r="T1755" t="n">
        <v>1174.84</v>
      </c>
      <c r="U1755" t="n">
        <v>0.71</v>
      </c>
      <c r="V1755" t="n">
        <v>0.76</v>
      </c>
      <c r="W1755" t="n">
        <v>0.64</v>
      </c>
      <c r="X1755" t="n">
        <v>0.06</v>
      </c>
      <c r="Y1755" t="n">
        <v>1</v>
      </c>
      <c r="Z1755" t="n">
        <v>10</v>
      </c>
    </row>
    <row r="1756">
      <c r="A1756" t="n">
        <v>57</v>
      </c>
      <c r="B1756" t="n">
        <v>95</v>
      </c>
      <c r="C1756" t="inlineStr">
        <is>
          <t xml:space="preserve">CONCLUIDO	</t>
        </is>
      </c>
      <c r="D1756" t="n">
        <v>12.9571</v>
      </c>
      <c r="E1756" t="n">
        <v>7.72</v>
      </c>
      <c r="F1756" t="n">
        <v>5.1</v>
      </c>
      <c r="G1756" t="n">
        <v>76.5</v>
      </c>
      <c r="H1756" t="n">
        <v>1.3</v>
      </c>
      <c r="I1756" t="n">
        <v>4</v>
      </c>
      <c r="J1756" t="n">
        <v>207.83</v>
      </c>
      <c r="K1756" t="n">
        <v>53.44</v>
      </c>
      <c r="L1756" t="n">
        <v>15.25</v>
      </c>
      <c r="M1756" t="n">
        <v>2</v>
      </c>
      <c r="N1756" t="n">
        <v>44.15</v>
      </c>
      <c r="O1756" t="n">
        <v>25866.82</v>
      </c>
      <c r="P1756" t="n">
        <v>58.45</v>
      </c>
      <c r="Q1756" t="n">
        <v>202.81</v>
      </c>
      <c r="R1756" t="n">
        <v>19.64</v>
      </c>
      <c r="S1756" t="n">
        <v>13.89</v>
      </c>
      <c r="T1756" t="n">
        <v>1197.88</v>
      </c>
      <c r="U1756" t="n">
        <v>0.71</v>
      </c>
      <c r="V1756" t="n">
        <v>0.76</v>
      </c>
      <c r="W1756" t="n">
        <v>0.64</v>
      </c>
      <c r="X1756" t="n">
        <v>0.06</v>
      </c>
      <c r="Y1756" t="n">
        <v>1</v>
      </c>
      <c r="Z1756" t="n">
        <v>10</v>
      </c>
    </row>
    <row r="1757">
      <c r="A1757" t="n">
        <v>58</v>
      </c>
      <c r="B1757" t="n">
        <v>95</v>
      </c>
      <c r="C1757" t="inlineStr">
        <is>
          <t xml:space="preserve">CONCLUIDO	</t>
        </is>
      </c>
      <c r="D1757" t="n">
        <v>12.9646</v>
      </c>
      <c r="E1757" t="n">
        <v>7.71</v>
      </c>
      <c r="F1757" t="n">
        <v>5.1</v>
      </c>
      <c r="G1757" t="n">
        <v>76.44</v>
      </c>
      <c r="H1757" t="n">
        <v>1.32</v>
      </c>
      <c r="I1757" t="n">
        <v>4</v>
      </c>
      <c r="J1757" t="n">
        <v>208.23</v>
      </c>
      <c r="K1757" t="n">
        <v>53.44</v>
      </c>
      <c r="L1757" t="n">
        <v>15.5</v>
      </c>
      <c r="M1757" t="n">
        <v>2</v>
      </c>
      <c r="N1757" t="n">
        <v>44.3</v>
      </c>
      <c r="O1757" t="n">
        <v>25916.13</v>
      </c>
      <c r="P1757" t="n">
        <v>58.47</v>
      </c>
      <c r="Q1757" t="n">
        <v>202.81</v>
      </c>
      <c r="R1757" t="n">
        <v>19.41</v>
      </c>
      <c r="S1757" t="n">
        <v>13.89</v>
      </c>
      <c r="T1757" t="n">
        <v>1085.54</v>
      </c>
      <c r="U1757" t="n">
        <v>0.72</v>
      </c>
      <c r="V1757" t="n">
        <v>0.76</v>
      </c>
      <c r="W1757" t="n">
        <v>0.64</v>
      </c>
      <c r="X1757" t="n">
        <v>0.06</v>
      </c>
      <c r="Y1757" t="n">
        <v>1</v>
      </c>
      <c r="Z1757" t="n">
        <v>10</v>
      </c>
    </row>
    <row r="1758">
      <c r="A1758" t="n">
        <v>59</v>
      </c>
      <c r="B1758" t="n">
        <v>95</v>
      </c>
      <c r="C1758" t="inlineStr">
        <is>
          <t xml:space="preserve">CONCLUIDO	</t>
        </is>
      </c>
      <c r="D1758" t="n">
        <v>12.9622</v>
      </c>
      <c r="E1758" t="n">
        <v>7.71</v>
      </c>
      <c r="F1758" t="n">
        <v>5.1</v>
      </c>
      <c r="G1758" t="n">
        <v>76.45999999999999</v>
      </c>
      <c r="H1758" t="n">
        <v>1.34</v>
      </c>
      <c r="I1758" t="n">
        <v>4</v>
      </c>
      <c r="J1758" t="n">
        <v>208.63</v>
      </c>
      <c r="K1758" t="n">
        <v>53.44</v>
      </c>
      <c r="L1758" t="n">
        <v>15.75</v>
      </c>
      <c r="M1758" t="n">
        <v>2</v>
      </c>
      <c r="N1758" t="n">
        <v>44.45</v>
      </c>
      <c r="O1758" t="n">
        <v>25965.5</v>
      </c>
      <c r="P1758" t="n">
        <v>58.13</v>
      </c>
      <c r="Q1758" t="n">
        <v>202.81</v>
      </c>
      <c r="R1758" t="n">
        <v>19.45</v>
      </c>
      <c r="S1758" t="n">
        <v>13.89</v>
      </c>
      <c r="T1758" t="n">
        <v>1103.56</v>
      </c>
      <c r="U1758" t="n">
        <v>0.71</v>
      </c>
      <c r="V1758" t="n">
        <v>0.76</v>
      </c>
      <c r="W1758" t="n">
        <v>0.64</v>
      </c>
      <c r="X1758" t="n">
        <v>0.06</v>
      </c>
      <c r="Y1758" t="n">
        <v>1</v>
      </c>
      <c r="Z1758" t="n">
        <v>10</v>
      </c>
    </row>
    <row r="1759">
      <c r="A1759" t="n">
        <v>60</v>
      </c>
      <c r="B1759" t="n">
        <v>95</v>
      </c>
      <c r="C1759" t="inlineStr">
        <is>
          <t xml:space="preserve">CONCLUIDO	</t>
        </is>
      </c>
      <c r="D1759" t="n">
        <v>12.9599</v>
      </c>
      <c r="E1759" t="n">
        <v>7.72</v>
      </c>
      <c r="F1759" t="n">
        <v>5.1</v>
      </c>
      <c r="G1759" t="n">
        <v>76.48</v>
      </c>
      <c r="H1759" t="n">
        <v>1.36</v>
      </c>
      <c r="I1759" t="n">
        <v>4</v>
      </c>
      <c r="J1759" t="n">
        <v>209.03</v>
      </c>
      <c r="K1759" t="n">
        <v>53.44</v>
      </c>
      <c r="L1759" t="n">
        <v>16</v>
      </c>
      <c r="M1759" t="n">
        <v>2</v>
      </c>
      <c r="N1759" t="n">
        <v>44.6</v>
      </c>
      <c r="O1759" t="n">
        <v>26014.91</v>
      </c>
      <c r="P1759" t="n">
        <v>57.84</v>
      </c>
      <c r="Q1759" t="n">
        <v>202.81</v>
      </c>
      <c r="R1759" t="n">
        <v>19.54</v>
      </c>
      <c r="S1759" t="n">
        <v>13.89</v>
      </c>
      <c r="T1759" t="n">
        <v>1151.3</v>
      </c>
      <c r="U1759" t="n">
        <v>0.71</v>
      </c>
      <c r="V1759" t="n">
        <v>0.76</v>
      </c>
      <c r="W1759" t="n">
        <v>0.64</v>
      </c>
      <c r="X1759" t="n">
        <v>0.06</v>
      </c>
      <c r="Y1759" t="n">
        <v>1</v>
      </c>
      <c r="Z1759" t="n">
        <v>10</v>
      </c>
    </row>
    <row r="1760">
      <c r="A1760" t="n">
        <v>61</v>
      </c>
      <c r="B1760" t="n">
        <v>95</v>
      </c>
      <c r="C1760" t="inlineStr">
        <is>
          <t xml:space="preserve">CONCLUIDO	</t>
        </is>
      </c>
      <c r="D1760" t="n">
        <v>12.9664</v>
      </c>
      <c r="E1760" t="n">
        <v>7.71</v>
      </c>
      <c r="F1760" t="n">
        <v>5.09</v>
      </c>
      <c r="G1760" t="n">
        <v>76.42</v>
      </c>
      <c r="H1760" t="n">
        <v>1.38</v>
      </c>
      <c r="I1760" t="n">
        <v>4</v>
      </c>
      <c r="J1760" t="n">
        <v>209.43</v>
      </c>
      <c r="K1760" t="n">
        <v>53.44</v>
      </c>
      <c r="L1760" t="n">
        <v>16.25</v>
      </c>
      <c r="M1760" t="n">
        <v>2</v>
      </c>
      <c r="N1760" t="n">
        <v>44.75</v>
      </c>
      <c r="O1760" t="n">
        <v>26064.38</v>
      </c>
      <c r="P1760" t="n">
        <v>57.48</v>
      </c>
      <c r="Q1760" t="n">
        <v>202.81</v>
      </c>
      <c r="R1760" t="n">
        <v>19.4</v>
      </c>
      <c r="S1760" t="n">
        <v>13.89</v>
      </c>
      <c r="T1760" t="n">
        <v>1081.7</v>
      </c>
      <c r="U1760" t="n">
        <v>0.72</v>
      </c>
      <c r="V1760" t="n">
        <v>0.76</v>
      </c>
      <c r="W1760" t="n">
        <v>0.64</v>
      </c>
      <c r="X1760" t="n">
        <v>0.06</v>
      </c>
      <c r="Y1760" t="n">
        <v>1</v>
      </c>
      <c r="Z1760" t="n">
        <v>10</v>
      </c>
    </row>
    <row r="1761">
      <c r="A1761" t="n">
        <v>62</v>
      </c>
      <c r="B1761" t="n">
        <v>95</v>
      </c>
      <c r="C1761" t="inlineStr">
        <is>
          <t xml:space="preserve">CONCLUIDO	</t>
        </is>
      </c>
      <c r="D1761" t="n">
        <v>12.9744</v>
      </c>
      <c r="E1761" t="n">
        <v>7.71</v>
      </c>
      <c r="F1761" t="n">
        <v>5.09</v>
      </c>
      <c r="G1761" t="n">
        <v>76.34999999999999</v>
      </c>
      <c r="H1761" t="n">
        <v>1.4</v>
      </c>
      <c r="I1761" t="n">
        <v>4</v>
      </c>
      <c r="J1761" t="n">
        <v>209.84</v>
      </c>
      <c r="K1761" t="n">
        <v>53.44</v>
      </c>
      <c r="L1761" t="n">
        <v>16.5</v>
      </c>
      <c r="M1761" t="n">
        <v>2</v>
      </c>
      <c r="N1761" t="n">
        <v>44.9</v>
      </c>
      <c r="O1761" t="n">
        <v>26113.9</v>
      </c>
      <c r="P1761" t="n">
        <v>57.02</v>
      </c>
      <c r="Q1761" t="n">
        <v>202.81</v>
      </c>
      <c r="R1761" t="n">
        <v>19.25</v>
      </c>
      <c r="S1761" t="n">
        <v>13.89</v>
      </c>
      <c r="T1761" t="n">
        <v>1003.67</v>
      </c>
      <c r="U1761" t="n">
        <v>0.72</v>
      </c>
      <c r="V1761" t="n">
        <v>0.76</v>
      </c>
      <c r="W1761" t="n">
        <v>0.64</v>
      </c>
      <c r="X1761" t="n">
        <v>0.05</v>
      </c>
      <c r="Y1761" t="n">
        <v>1</v>
      </c>
      <c r="Z1761" t="n">
        <v>10</v>
      </c>
    </row>
    <row r="1762">
      <c r="A1762" t="n">
        <v>63</v>
      </c>
      <c r="B1762" t="n">
        <v>95</v>
      </c>
      <c r="C1762" t="inlineStr">
        <is>
          <t xml:space="preserve">CONCLUIDO	</t>
        </is>
      </c>
      <c r="D1762" t="n">
        <v>12.9622</v>
      </c>
      <c r="E1762" t="n">
        <v>7.71</v>
      </c>
      <c r="F1762" t="n">
        <v>5.1</v>
      </c>
      <c r="G1762" t="n">
        <v>76.45999999999999</v>
      </c>
      <c r="H1762" t="n">
        <v>1.42</v>
      </c>
      <c r="I1762" t="n">
        <v>4</v>
      </c>
      <c r="J1762" t="n">
        <v>210.24</v>
      </c>
      <c r="K1762" t="n">
        <v>53.44</v>
      </c>
      <c r="L1762" t="n">
        <v>16.75</v>
      </c>
      <c r="M1762" t="n">
        <v>2</v>
      </c>
      <c r="N1762" t="n">
        <v>45.05</v>
      </c>
      <c r="O1762" t="n">
        <v>26163.47</v>
      </c>
      <c r="P1762" t="n">
        <v>56.73</v>
      </c>
      <c r="Q1762" t="n">
        <v>202.81</v>
      </c>
      <c r="R1762" t="n">
        <v>19.41</v>
      </c>
      <c r="S1762" t="n">
        <v>13.89</v>
      </c>
      <c r="T1762" t="n">
        <v>1084.88</v>
      </c>
      <c r="U1762" t="n">
        <v>0.72</v>
      </c>
      <c r="V1762" t="n">
        <v>0.76</v>
      </c>
      <c r="W1762" t="n">
        <v>0.65</v>
      </c>
      <c r="X1762" t="n">
        <v>0.06</v>
      </c>
      <c r="Y1762" t="n">
        <v>1</v>
      </c>
      <c r="Z1762" t="n">
        <v>10</v>
      </c>
    </row>
    <row r="1763">
      <c r="A1763" t="n">
        <v>64</v>
      </c>
      <c r="B1763" t="n">
        <v>95</v>
      </c>
      <c r="C1763" t="inlineStr">
        <is>
          <t xml:space="preserve">CONCLUIDO	</t>
        </is>
      </c>
      <c r="D1763" t="n">
        <v>12.9795</v>
      </c>
      <c r="E1763" t="n">
        <v>7.7</v>
      </c>
      <c r="F1763" t="n">
        <v>5.09</v>
      </c>
      <c r="G1763" t="n">
        <v>76.3</v>
      </c>
      <c r="H1763" t="n">
        <v>1.43</v>
      </c>
      <c r="I1763" t="n">
        <v>4</v>
      </c>
      <c r="J1763" t="n">
        <v>210.64</v>
      </c>
      <c r="K1763" t="n">
        <v>53.44</v>
      </c>
      <c r="L1763" t="n">
        <v>17</v>
      </c>
      <c r="M1763" t="n">
        <v>2</v>
      </c>
      <c r="N1763" t="n">
        <v>45.21</v>
      </c>
      <c r="O1763" t="n">
        <v>26213.09</v>
      </c>
      <c r="P1763" t="n">
        <v>55.88</v>
      </c>
      <c r="Q1763" t="n">
        <v>202.87</v>
      </c>
      <c r="R1763" t="n">
        <v>19.1</v>
      </c>
      <c r="S1763" t="n">
        <v>13.89</v>
      </c>
      <c r="T1763" t="n">
        <v>930.45</v>
      </c>
      <c r="U1763" t="n">
        <v>0.73</v>
      </c>
      <c r="V1763" t="n">
        <v>0.76</v>
      </c>
      <c r="W1763" t="n">
        <v>0.64</v>
      </c>
      <c r="X1763" t="n">
        <v>0.05</v>
      </c>
      <c r="Y1763" t="n">
        <v>1</v>
      </c>
      <c r="Z1763" t="n">
        <v>10</v>
      </c>
    </row>
    <row r="1764">
      <c r="A1764" t="n">
        <v>65</v>
      </c>
      <c r="B1764" t="n">
        <v>95</v>
      </c>
      <c r="C1764" t="inlineStr">
        <is>
          <t xml:space="preserve">CONCLUIDO	</t>
        </is>
      </c>
      <c r="D1764" t="n">
        <v>12.9758</v>
      </c>
      <c r="E1764" t="n">
        <v>7.71</v>
      </c>
      <c r="F1764" t="n">
        <v>5.09</v>
      </c>
      <c r="G1764" t="n">
        <v>76.34</v>
      </c>
      <c r="H1764" t="n">
        <v>1.45</v>
      </c>
      <c r="I1764" t="n">
        <v>4</v>
      </c>
      <c r="J1764" t="n">
        <v>211.04</v>
      </c>
      <c r="K1764" t="n">
        <v>53.44</v>
      </c>
      <c r="L1764" t="n">
        <v>17.25</v>
      </c>
      <c r="M1764" t="n">
        <v>2</v>
      </c>
      <c r="N1764" t="n">
        <v>45.36</v>
      </c>
      <c r="O1764" t="n">
        <v>26262.77</v>
      </c>
      <c r="P1764" t="n">
        <v>55.52</v>
      </c>
      <c r="Q1764" t="n">
        <v>202.84</v>
      </c>
      <c r="R1764" t="n">
        <v>19.22</v>
      </c>
      <c r="S1764" t="n">
        <v>13.89</v>
      </c>
      <c r="T1764" t="n">
        <v>989.63</v>
      </c>
      <c r="U1764" t="n">
        <v>0.72</v>
      </c>
      <c r="V1764" t="n">
        <v>0.76</v>
      </c>
      <c r="W1764" t="n">
        <v>0.64</v>
      </c>
      <c r="X1764" t="n">
        <v>0.05</v>
      </c>
      <c r="Y1764" t="n">
        <v>1</v>
      </c>
      <c r="Z1764" t="n">
        <v>10</v>
      </c>
    </row>
    <row r="1765">
      <c r="A1765" t="n">
        <v>66</v>
      </c>
      <c r="B1765" t="n">
        <v>95</v>
      </c>
      <c r="C1765" t="inlineStr">
        <is>
          <t xml:space="preserve">CONCLUIDO	</t>
        </is>
      </c>
      <c r="D1765" t="n">
        <v>12.972</v>
      </c>
      <c r="E1765" t="n">
        <v>7.71</v>
      </c>
      <c r="F1765" t="n">
        <v>5.09</v>
      </c>
      <c r="G1765" t="n">
        <v>76.37</v>
      </c>
      <c r="H1765" t="n">
        <v>1.47</v>
      </c>
      <c r="I1765" t="n">
        <v>4</v>
      </c>
      <c r="J1765" t="n">
        <v>211.45</v>
      </c>
      <c r="K1765" t="n">
        <v>53.44</v>
      </c>
      <c r="L1765" t="n">
        <v>17.5</v>
      </c>
      <c r="M1765" t="n">
        <v>1</v>
      </c>
      <c r="N1765" t="n">
        <v>45.51</v>
      </c>
      <c r="O1765" t="n">
        <v>26312.5</v>
      </c>
      <c r="P1765" t="n">
        <v>55.32</v>
      </c>
      <c r="Q1765" t="n">
        <v>202.81</v>
      </c>
      <c r="R1765" t="n">
        <v>19.19</v>
      </c>
      <c r="S1765" t="n">
        <v>13.89</v>
      </c>
      <c r="T1765" t="n">
        <v>974.4</v>
      </c>
      <c r="U1765" t="n">
        <v>0.72</v>
      </c>
      <c r="V1765" t="n">
        <v>0.76</v>
      </c>
      <c r="W1765" t="n">
        <v>0.65</v>
      </c>
      <c r="X1765" t="n">
        <v>0.05</v>
      </c>
      <c r="Y1765" t="n">
        <v>1</v>
      </c>
      <c r="Z1765" t="n">
        <v>10</v>
      </c>
    </row>
    <row r="1766">
      <c r="A1766" t="n">
        <v>67</v>
      </c>
      <c r="B1766" t="n">
        <v>95</v>
      </c>
      <c r="C1766" t="inlineStr">
        <is>
          <t xml:space="preserve">CONCLUIDO	</t>
        </is>
      </c>
      <c r="D1766" t="n">
        <v>12.9734</v>
      </c>
      <c r="E1766" t="n">
        <v>7.71</v>
      </c>
      <c r="F1766" t="n">
        <v>5.09</v>
      </c>
      <c r="G1766" t="n">
        <v>76.36</v>
      </c>
      <c r="H1766" t="n">
        <v>1.49</v>
      </c>
      <c r="I1766" t="n">
        <v>4</v>
      </c>
      <c r="J1766" t="n">
        <v>211.85</v>
      </c>
      <c r="K1766" t="n">
        <v>53.44</v>
      </c>
      <c r="L1766" t="n">
        <v>17.75</v>
      </c>
      <c r="M1766" t="n">
        <v>1</v>
      </c>
      <c r="N1766" t="n">
        <v>45.67</v>
      </c>
      <c r="O1766" t="n">
        <v>26362.28</v>
      </c>
      <c r="P1766" t="n">
        <v>55.09</v>
      </c>
      <c r="Q1766" t="n">
        <v>202.81</v>
      </c>
      <c r="R1766" t="n">
        <v>19.14</v>
      </c>
      <c r="S1766" t="n">
        <v>13.89</v>
      </c>
      <c r="T1766" t="n">
        <v>947.71</v>
      </c>
      <c r="U1766" t="n">
        <v>0.73</v>
      </c>
      <c r="V1766" t="n">
        <v>0.76</v>
      </c>
      <c r="W1766" t="n">
        <v>0.65</v>
      </c>
      <c r="X1766" t="n">
        <v>0.05</v>
      </c>
      <c r="Y1766" t="n">
        <v>1</v>
      </c>
      <c r="Z1766" t="n">
        <v>10</v>
      </c>
    </row>
    <row r="1767">
      <c r="A1767" t="n">
        <v>68</v>
      </c>
      <c r="B1767" t="n">
        <v>95</v>
      </c>
      <c r="C1767" t="inlineStr">
        <is>
          <t xml:space="preserve">CONCLUIDO	</t>
        </is>
      </c>
      <c r="D1767" t="n">
        <v>12.9772</v>
      </c>
      <c r="E1767" t="n">
        <v>7.71</v>
      </c>
      <c r="F1767" t="n">
        <v>5.09</v>
      </c>
      <c r="G1767" t="n">
        <v>76.33</v>
      </c>
      <c r="H1767" t="n">
        <v>1.51</v>
      </c>
      <c r="I1767" t="n">
        <v>4</v>
      </c>
      <c r="J1767" t="n">
        <v>212.25</v>
      </c>
      <c r="K1767" t="n">
        <v>53.44</v>
      </c>
      <c r="L1767" t="n">
        <v>18</v>
      </c>
      <c r="M1767" t="n">
        <v>0</v>
      </c>
      <c r="N1767" t="n">
        <v>45.82</v>
      </c>
      <c r="O1767" t="n">
        <v>26412.11</v>
      </c>
      <c r="P1767" t="n">
        <v>55.08</v>
      </c>
      <c r="Q1767" t="n">
        <v>202.81</v>
      </c>
      <c r="R1767" t="n">
        <v>19.1</v>
      </c>
      <c r="S1767" t="n">
        <v>13.89</v>
      </c>
      <c r="T1767" t="n">
        <v>928.45</v>
      </c>
      <c r="U1767" t="n">
        <v>0.73</v>
      </c>
      <c r="V1767" t="n">
        <v>0.76</v>
      </c>
      <c r="W1767" t="n">
        <v>0.65</v>
      </c>
      <c r="X1767" t="n">
        <v>0.05</v>
      </c>
      <c r="Y1767" t="n">
        <v>1</v>
      </c>
      <c r="Z1767" t="n">
        <v>10</v>
      </c>
    </row>
    <row r="1768">
      <c r="A1768" t="n">
        <v>0</v>
      </c>
      <c r="B1768" t="n">
        <v>55</v>
      </c>
      <c r="C1768" t="inlineStr">
        <is>
          <t xml:space="preserve">CONCLUIDO	</t>
        </is>
      </c>
      <c r="D1768" t="n">
        <v>11.1152</v>
      </c>
      <c r="E1768" t="n">
        <v>9</v>
      </c>
      <c r="F1768" t="n">
        <v>5.89</v>
      </c>
      <c r="G1768" t="n">
        <v>8.210000000000001</v>
      </c>
      <c r="H1768" t="n">
        <v>0.15</v>
      </c>
      <c r="I1768" t="n">
        <v>43</v>
      </c>
      <c r="J1768" t="n">
        <v>116.05</v>
      </c>
      <c r="K1768" t="n">
        <v>43.4</v>
      </c>
      <c r="L1768" t="n">
        <v>1</v>
      </c>
      <c r="M1768" t="n">
        <v>41</v>
      </c>
      <c r="N1768" t="n">
        <v>16.65</v>
      </c>
      <c r="O1768" t="n">
        <v>14546.17</v>
      </c>
      <c r="P1768" t="n">
        <v>57.95</v>
      </c>
      <c r="Q1768" t="n">
        <v>202.86</v>
      </c>
      <c r="R1768" t="n">
        <v>44.22</v>
      </c>
      <c r="S1768" t="n">
        <v>13.89</v>
      </c>
      <c r="T1768" t="n">
        <v>13293.64</v>
      </c>
      <c r="U1768" t="n">
        <v>0.31</v>
      </c>
      <c r="V1768" t="n">
        <v>0.66</v>
      </c>
      <c r="W1768" t="n">
        <v>0.7</v>
      </c>
      <c r="X1768" t="n">
        <v>0.85</v>
      </c>
      <c r="Y1768" t="n">
        <v>1</v>
      </c>
      <c r="Z1768" t="n">
        <v>10</v>
      </c>
    </row>
    <row r="1769">
      <c r="A1769" t="n">
        <v>1</v>
      </c>
      <c r="B1769" t="n">
        <v>55</v>
      </c>
      <c r="C1769" t="inlineStr">
        <is>
          <t xml:space="preserve">CONCLUIDO	</t>
        </is>
      </c>
      <c r="D1769" t="n">
        <v>11.6788</v>
      </c>
      <c r="E1769" t="n">
        <v>8.56</v>
      </c>
      <c r="F1769" t="n">
        <v>5.69</v>
      </c>
      <c r="G1769" t="n">
        <v>10.35</v>
      </c>
      <c r="H1769" t="n">
        <v>0.19</v>
      </c>
      <c r="I1769" t="n">
        <v>33</v>
      </c>
      <c r="J1769" t="n">
        <v>116.37</v>
      </c>
      <c r="K1769" t="n">
        <v>43.4</v>
      </c>
      <c r="L1769" t="n">
        <v>1.25</v>
      </c>
      <c r="M1769" t="n">
        <v>31</v>
      </c>
      <c r="N1769" t="n">
        <v>16.72</v>
      </c>
      <c r="O1769" t="n">
        <v>14585.96</v>
      </c>
      <c r="P1769" t="n">
        <v>55.66</v>
      </c>
      <c r="Q1769" t="n">
        <v>202.93</v>
      </c>
      <c r="R1769" t="n">
        <v>37.87</v>
      </c>
      <c r="S1769" t="n">
        <v>13.89</v>
      </c>
      <c r="T1769" t="n">
        <v>10171.62</v>
      </c>
      <c r="U1769" t="n">
        <v>0.37</v>
      </c>
      <c r="V1769" t="n">
        <v>0.68</v>
      </c>
      <c r="W1769" t="n">
        <v>0.6899999999999999</v>
      </c>
      <c r="X1769" t="n">
        <v>0.65</v>
      </c>
      <c r="Y1769" t="n">
        <v>1</v>
      </c>
      <c r="Z1769" t="n">
        <v>10</v>
      </c>
    </row>
    <row r="1770">
      <c r="A1770" t="n">
        <v>2</v>
      </c>
      <c r="B1770" t="n">
        <v>55</v>
      </c>
      <c r="C1770" t="inlineStr">
        <is>
          <t xml:space="preserve">CONCLUIDO	</t>
        </is>
      </c>
      <c r="D1770" t="n">
        <v>12.0546</v>
      </c>
      <c r="E1770" t="n">
        <v>8.300000000000001</v>
      </c>
      <c r="F1770" t="n">
        <v>5.57</v>
      </c>
      <c r="G1770" t="n">
        <v>12.37</v>
      </c>
      <c r="H1770" t="n">
        <v>0.23</v>
      </c>
      <c r="I1770" t="n">
        <v>27</v>
      </c>
      <c r="J1770" t="n">
        <v>116.69</v>
      </c>
      <c r="K1770" t="n">
        <v>43.4</v>
      </c>
      <c r="L1770" t="n">
        <v>1.5</v>
      </c>
      <c r="M1770" t="n">
        <v>25</v>
      </c>
      <c r="N1770" t="n">
        <v>16.79</v>
      </c>
      <c r="O1770" t="n">
        <v>14625.77</v>
      </c>
      <c r="P1770" t="n">
        <v>54.08</v>
      </c>
      <c r="Q1770" t="n">
        <v>202.85</v>
      </c>
      <c r="R1770" t="n">
        <v>34.13</v>
      </c>
      <c r="S1770" t="n">
        <v>13.89</v>
      </c>
      <c r="T1770" t="n">
        <v>8331.15</v>
      </c>
      <c r="U1770" t="n">
        <v>0.41</v>
      </c>
      <c r="V1770" t="n">
        <v>0.7</v>
      </c>
      <c r="W1770" t="n">
        <v>0.68</v>
      </c>
      <c r="X1770" t="n">
        <v>0.53</v>
      </c>
      <c r="Y1770" t="n">
        <v>1</v>
      </c>
      <c r="Z1770" t="n">
        <v>10</v>
      </c>
    </row>
    <row r="1771">
      <c r="A1771" t="n">
        <v>3</v>
      </c>
      <c r="B1771" t="n">
        <v>55</v>
      </c>
      <c r="C1771" t="inlineStr">
        <is>
          <t xml:space="preserve">CONCLUIDO	</t>
        </is>
      </c>
      <c r="D1771" t="n">
        <v>12.3094</v>
      </c>
      <c r="E1771" t="n">
        <v>8.119999999999999</v>
      </c>
      <c r="F1771" t="n">
        <v>5.49</v>
      </c>
      <c r="G1771" t="n">
        <v>14.32</v>
      </c>
      <c r="H1771" t="n">
        <v>0.26</v>
      </c>
      <c r="I1771" t="n">
        <v>23</v>
      </c>
      <c r="J1771" t="n">
        <v>117.01</v>
      </c>
      <c r="K1771" t="n">
        <v>43.4</v>
      </c>
      <c r="L1771" t="n">
        <v>1.75</v>
      </c>
      <c r="M1771" t="n">
        <v>21</v>
      </c>
      <c r="N1771" t="n">
        <v>16.86</v>
      </c>
      <c r="O1771" t="n">
        <v>14665.62</v>
      </c>
      <c r="P1771" t="n">
        <v>53.02</v>
      </c>
      <c r="Q1771" t="n">
        <v>202.85</v>
      </c>
      <c r="R1771" t="n">
        <v>31.91</v>
      </c>
      <c r="S1771" t="n">
        <v>13.89</v>
      </c>
      <c r="T1771" t="n">
        <v>7241.85</v>
      </c>
      <c r="U1771" t="n">
        <v>0.44</v>
      </c>
      <c r="V1771" t="n">
        <v>0.7</v>
      </c>
      <c r="W1771" t="n">
        <v>0.67</v>
      </c>
      <c r="X1771" t="n">
        <v>0.45</v>
      </c>
      <c r="Y1771" t="n">
        <v>1</v>
      </c>
      <c r="Z1771" t="n">
        <v>10</v>
      </c>
    </row>
    <row r="1772">
      <c r="A1772" t="n">
        <v>4</v>
      </c>
      <c r="B1772" t="n">
        <v>55</v>
      </c>
      <c r="C1772" t="inlineStr">
        <is>
          <t xml:space="preserve">CONCLUIDO	</t>
        </is>
      </c>
      <c r="D1772" t="n">
        <v>12.5453</v>
      </c>
      <c r="E1772" t="n">
        <v>7.97</v>
      </c>
      <c r="F1772" t="n">
        <v>5.41</v>
      </c>
      <c r="G1772" t="n">
        <v>16.23</v>
      </c>
      <c r="H1772" t="n">
        <v>0.3</v>
      </c>
      <c r="I1772" t="n">
        <v>20</v>
      </c>
      <c r="J1772" t="n">
        <v>117.34</v>
      </c>
      <c r="K1772" t="n">
        <v>43.4</v>
      </c>
      <c r="L1772" t="n">
        <v>2</v>
      </c>
      <c r="M1772" t="n">
        <v>18</v>
      </c>
      <c r="N1772" t="n">
        <v>16.94</v>
      </c>
      <c r="O1772" t="n">
        <v>14705.49</v>
      </c>
      <c r="P1772" t="n">
        <v>51.95</v>
      </c>
      <c r="Q1772" t="n">
        <v>202.94</v>
      </c>
      <c r="R1772" t="n">
        <v>29.22</v>
      </c>
      <c r="S1772" t="n">
        <v>13.89</v>
      </c>
      <c r="T1772" t="n">
        <v>5911.83</v>
      </c>
      <c r="U1772" t="n">
        <v>0.48</v>
      </c>
      <c r="V1772" t="n">
        <v>0.72</v>
      </c>
      <c r="W1772" t="n">
        <v>0.67</v>
      </c>
      <c r="X1772" t="n">
        <v>0.37</v>
      </c>
      <c r="Y1772" t="n">
        <v>1</v>
      </c>
      <c r="Z1772" t="n">
        <v>10</v>
      </c>
    </row>
    <row r="1773">
      <c r="A1773" t="n">
        <v>5</v>
      </c>
      <c r="B1773" t="n">
        <v>55</v>
      </c>
      <c r="C1773" t="inlineStr">
        <is>
          <t xml:space="preserve">CONCLUIDO	</t>
        </is>
      </c>
      <c r="D1773" t="n">
        <v>12.664</v>
      </c>
      <c r="E1773" t="n">
        <v>7.9</v>
      </c>
      <c r="F1773" t="n">
        <v>5.38</v>
      </c>
      <c r="G1773" t="n">
        <v>17.94</v>
      </c>
      <c r="H1773" t="n">
        <v>0.34</v>
      </c>
      <c r="I1773" t="n">
        <v>18</v>
      </c>
      <c r="J1773" t="n">
        <v>117.66</v>
      </c>
      <c r="K1773" t="n">
        <v>43.4</v>
      </c>
      <c r="L1773" t="n">
        <v>2.25</v>
      </c>
      <c r="M1773" t="n">
        <v>16</v>
      </c>
      <c r="N1773" t="n">
        <v>17.01</v>
      </c>
      <c r="O1773" t="n">
        <v>14745.39</v>
      </c>
      <c r="P1773" t="n">
        <v>51.28</v>
      </c>
      <c r="Q1773" t="n">
        <v>202.81</v>
      </c>
      <c r="R1773" t="n">
        <v>28.35</v>
      </c>
      <c r="S1773" t="n">
        <v>13.89</v>
      </c>
      <c r="T1773" t="n">
        <v>5484.42</v>
      </c>
      <c r="U1773" t="n">
        <v>0.49</v>
      </c>
      <c r="V1773" t="n">
        <v>0.72</v>
      </c>
      <c r="W1773" t="n">
        <v>0.67</v>
      </c>
      <c r="X1773" t="n">
        <v>0.34</v>
      </c>
      <c r="Y1773" t="n">
        <v>1</v>
      </c>
      <c r="Z1773" t="n">
        <v>10</v>
      </c>
    </row>
    <row r="1774">
      <c r="A1774" t="n">
        <v>6</v>
      </c>
      <c r="B1774" t="n">
        <v>55</v>
      </c>
      <c r="C1774" t="inlineStr">
        <is>
          <t xml:space="preserve">CONCLUIDO	</t>
        </is>
      </c>
      <c r="D1774" t="n">
        <v>12.8036</v>
      </c>
      <c r="E1774" t="n">
        <v>7.81</v>
      </c>
      <c r="F1774" t="n">
        <v>5.34</v>
      </c>
      <c r="G1774" t="n">
        <v>20.04</v>
      </c>
      <c r="H1774" t="n">
        <v>0.37</v>
      </c>
      <c r="I1774" t="n">
        <v>16</v>
      </c>
      <c r="J1774" t="n">
        <v>117.98</v>
      </c>
      <c r="K1774" t="n">
        <v>43.4</v>
      </c>
      <c r="L1774" t="n">
        <v>2.5</v>
      </c>
      <c r="M1774" t="n">
        <v>14</v>
      </c>
      <c r="N1774" t="n">
        <v>17.08</v>
      </c>
      <c r="O1774" t="n">
        <v>14785.31</v>
      </c>
      <c r="P1774" t="n">
        <v>50.56</v>
      </c>
      <c r="Q1774" t="n">
        <v>202.85</v>
      </c>
      <c r="R1774" t="n">
        <v>27.12</v>
      </c>
      <c r="S1774" t="n">
        <v>13.89</v>
      </c>
      <c r="T1774" t="n">
        <v>4879.12</v>
      </c>
      <c r="U1774" t="n">
        <v>0.51</v>
      </c>
      <c r="V1774" t="n">
        <v>0.72</v>
      </c>
      <c r="W1774" t="n">
        <v>0.66</v>
      </c>
      <c r="X1774" t="n">
        <v>0.31</v>
      </c>
      <c r="Y1774" t="n">
        <v>1</v>
      </c>
      <c r="Z1774" t="n">
        <v>10</v>
      </c>
    </row>
    <row r="1775">
      <c r="A1775" t="n">
        <v>7</v>
      </c>
      <c r="B1775" t="n">
        <v>55</v>
      </c>
      <c r="C1775" t="inlineStr">
        <is>
          <t xml:space="preserve">CONCLUIDO	</t>
        </is>
      </c>
      <c r="D1775" t="n">
        <v>12.9496</v>
      </c>
      <c r="E1775" t="n">
        <v>7.72</v>
      </c>
      <c r="F1775" t="n">
        <v>5.3</v>
      </c>
      <c r="G1775" t="n">
        <v>22.73</v>
      </c>
      <c r="H1775" t="n">
        <v>0.41</v>
      </c>
      <c r="I1775" t="n">
        <v>14</v>
      </c>
      <c r="J1775" t="n">
        <v>118.31</v>
      </c>
      <c r="K1775" t="n">
        <v>43.4</v>
      </c>
      <c r="L1775" t="n">
        <v>2.75</v>
      </c>
      <c r="M1775" t="n">
        <v>12</v>
      </c>
      <c r="N1775" t="n">
        <v>17.16</v>
      </c>
      <c r="O1775" t="n">
        <v>14825.26</v>
      </c>
      <c r="P1775" t="n">
        <v>49.78</v>
      </c>
      <c r="Q1775" t="n">
        <v>202.81</v>
      </c>
      <c r="R1775" t="n">
        <v>25.87</v>
      </c>
      <c r="S1775" t="n">
        <v>13.89</v>
      </c>
      <c r="T1775" t="n">
        <v>4265.03</v>
      </c>
      <c r="U1775" t="n">
        <v>0.54</v>
      </c>
      <c r="V1775" t="n">
        <v>0.73</v>
      </c>
      <c r="W1775" t="n">
        <v>0.66</v>
      </c>
      <c r="X1775" t="n">
        <v>0.27</v>
      </c>
      <c r="Y1775" t="n">
        <v>1</v>
      </c>
      <c r="Z1775" t="n">
        <v>10</v>
      </c>
    </row>
    <row r="1776">
      <c r="A1776" t="n">
        <v>8</v>
      </c>
      <c r="B1776" t="n">
        <v>55</v>
      </c>
      <c r="C1776" t="inlineStr">
        <is>
          <t xml:space="preserve">CONCLUIDO	</t>
        </is>
      </c>
      <c r="D1776" t="n">
        <v>13.0251</v>
      </c>
      <c r="E1776" t="n">
        <v>7.68</v>
      </c>
      <c r="F1776" t="n">
        <v>5.28</v>
      </c>
      <c r="G1776" t="n">
        <v>24.38</v>
      </c>
      <c r="H1776" t="n">
        <v>0.45</v>
      </c>
      <c r="I1776" t="n">
        <v>13</v>
      </c>
      <c r="J1776" t="n">
        <v>118.63</v>
      </c>
      <c r="K1776" t="n">
        <v>43.4</v>
      </c>
      <c r="L1776" t="n">
        <v>3</v>
      </c>
      <c r="M1776" t="n">
        <v>11</v>
      </c>
      <c r="N1776" t="n">
        <v>17.23</v>
      </c>
      <c r="O1776" t="n">
        <v>14865.24</v>
      </c>
      <c r="P1776" t="n">
        <v>49.35</v>
      </c>
      <c r="Q1776" t="n">
        <v>202.82</v>
      </c>
      <c r="R1776" t="n">
        <v>25.21</v>
      </c>
      <c r="S1776" t="n">
        <v>13.89</v>
      </c>
      <c r="T1776" t="n">
        <v>3941.19</v>
      </c>
      <c r="U1776" t="n">
        <v>0.55</v>
      </c>
      <c r="V1776" t="n">
        <v>0.73</v>
      </c>
      <c r="W1776" t="n">
        <v>0.66</v>
      </c>
      <c r="X1776" t="n">
        <v>0.24</v>
      </c>
      <c r="Y1776" t="n">
        <v>1</v>
      </c>
      <c r="Z1776" t="n">
        <v>10</v>
      </c>
    </row>
    <row r="1777">
      <c r="A1777" t="n">
        <v>9</v>
      </c>
      <c r="B1777" t="n">
        <v>55</v>
      </c>
      <c r="C1777" t="inlineStr">
        <is>
          <t xml:space="preserve">CONCLUIDO	</t>
        </is>
      </c>
      <c r="D1777" t="n">
        <v>13.0971</v>
      </c>
      <c r="E1777" t="n">
        <v>7.64</v>
      </c>
      <c r="F1777" t="n">
        <v>5.26</v>
      </c>
      <c r="G1777" t="n">
        <v>26.32</v>
      </c>
      <c r="H1777" t="n">
        <v>0.48</v>
      </c>
      <c r="I1777" t="n">
        <v>12</v>
      </c>
      <c r="J1777" t="n">
        <v>118.96</v>
      </c>
      <c r="K1777" t="n">
        <v>43.4</v>
      </c>
      <c r="L1777" t="n">
        <v>3.25</v>
      </c>
      <c r="M1777" t="n">
        <v>10</v>
      </c>
      <c r="N1777" t="n">
        <v>17.31</v>
      </c>
      <c r="O1777" t="n">
        <v>14905.25</v>
      </c>
      <c r="P1777" t="n">
        <v>49.03</v>
      </c>
      <c r="Q1777" t="n">
        <v>202.87</v>
      </c>
      <c r="R1777" t="n">
        <v>24.69</v>
      </c>
      <c r="S1777" t="n">
        <v>13.89</v>
      </c>
      <c r="T1777" t="n">
        <v>3685.68</v>
      </c>
      <c r="U1777" t="n">
        <v>0.5600000000000001</v>
      </c>
      <c r="V1777" t="n">
        <v>0.73</v>
      </c>
      <c r="W1777" t="n">
        <v>0.66</v>
      </c>
      <c r="X1777" t="n">
        <v>0.23</v>
      </c>
      <c r="Y1777" t="n">
        <v>1</v>
      </c>
      <c r="Z1777" t="n">
        <v>10</v>
      </c>
    </row>
    <row r="1778">
      <c r="A1778" t="n">
        <v>10</v>
      </c>
      <c r="B1778" t="n">
        <v>55</v>
      </c>
      <c r="C1778" t="inlineStr">
        <is>
          <t xml:space="preserve">CONCLUIDO	</t>
        </is>
      </c>
      <c r="D1778" t="n">
        <v>13.1839</v>
      </c>
      <c r="E1778" t="n">
        <v>7.58</v>
      </c>
      <c r="F1778" t="n">
        <v>5.24</v>
      </c>
      <c r="G1778" t="n">
        <v>28.57</v>
      </c>
      <c r="H1778" t="n">
        <v>0.52</v>
      </c>
      <c r="I1778" t="n">
        <v>11</v>
      </c>
      <c r="J1778" t="n">
        <v>119.28</v>
      </c>
      <c r="K1778" t="n">
        <v>43.4</v>
      </c>
      <c r="L1778" t="n">
        <v>3.5</v>
      </c>
      <c r="M1778" t="n">
        <v>9</v>
      </c>
      <c r="N1778" t="n">
        <v>17.38</v>
      </c>
      <c r="O1778" t="n">
        <v>14945.29</v>
      </c>
      <c r="P1778" t="n">
        <v>48.23</v>
      </c>
      <c r="Q1778" t="n">
        <v>202.81</v>
      </c>
      <c r="R1778" t="n">
        <v>23.94</v>
      </c>
      <c r="S1778" t="n">
        <v>13.89</v>
      </c>
      <c r="T1778" t="n">
        <v>3315.9</v>
      </c>
      <c r="U1778" t="n">
        <v>0.58</v>
      </c>
      <c r="V1778" t="n">
        <v>0.74</v>
      </c>
      <c r="W1778" t="n">
        <v>0.65</v>
      </c>
      <c r="X1778" t="n">
        <v>0.2</v>
      </c>
      <c r="Y1778" t="n">
        <v>1</v>
      </c>
      <c r="Z1778" t="n">
        <v>10</v>
      </c>
    </row>
    <row r="1779">
      <c r="A1779" t="n">
        <v>11</v>
      </c>
      <c r="B1779" t="n">
        <v>55</v>
      </c>
      <c r="C1779" t="inlineStr">
        <is>
          <t xml:space="preserve">CONCLUIDO	</t>
        </is>
      </c>
      <c r="D1779" t="n">
        <v>13.1858</v>
      </c>
      <c r="E1779" t="n">
        <v>7.58</v>
      </c>
      <c r="F1779" t="n">
        <v>5.24</v>
      </c>
      <c r="G1779" t="n">
        <v>28.57</v>
      </c>
      <c r="H1779" t="n">
        <v>0.55</v>
      </c>
      <c r="I1779" t="n">
        <v>11</v>
      </c>
      <c r="J1779" t="n">
        <v>119.61</v>
      </c>
      <c r="K1779" t="n">
        <v>43.4</v>
      </c>
      <c r="L1779" t="n">
        <v>3.75</v>
      </c>
      <c r="M1779" t="n">
        <v>9</v>
      </c>
      <c r="N1779" t="n">
        <v>17.46</v>
      </c>
      <c r="O1779" t="n">
        <v>14985.35</v>
      </c>
      <c r="P1779" t="n">
        <v>47.8</v>
      </c>
      <c r="Q1779" t="n">
        <v>202.83</v>
      </c>
      <c r="R1779" t="n">
        <v>23.73</v>
      </c>
      <c r="S1779" t="n">
        <v>13.89</v>
      </c>
      <c r="T1779" t="n">
        <v>3211.36</v>
      </c>
      <c r="U1779" t="n">
        <v>0.59</v>
      </c>
      <c r="V1779" t="n">
        <v>0.74</v>
      </c>
      <c r="W1779" t="n">
        <v>0.66</v>
      </c>
      <c r="X1779" t="n">
        <v>0.2</v>
      </c>
      <c r="Y1779" t="n">
        <v>1</v>
      </c>
      <c r="Z1779" t="n">
        <v>10</v>
      </c>
    </row>
    <row r="1780">
      <c r="A1780" t="n">
        <v>12</v>
      </c>
      <c r="B1780" t="n">
        <v>55</v>
      </c>
      <c r="C1780" t="inlineStr">
        <is>
          <t xml:space="preserve">CONCLUIDO	</t>
        </is>
      </c>
      <c r="D1780" t="n">
        <v>13.269</v>
      </c>
      <c r="E1780" t="n">
        <v>7.54</v>
      </c>
      <c r="F1780" t="n">
        <v>5.21</v>
      </c>
      <c r="G1780" t="n">
        <v>31.28</v>
      </c>
      <c r="H1780" t="n">
        <v>0.59</v>
      </c>
      <c r="I1780" t="n">
        <v>10</v>
      </c>
      <c r="J1780" t="n">
        <v>119.93</v>
      </c>
      <c r="K1780" t="n">
        <v>43.4</v>
      </c>
      <c r="L1780" t="n">
        <v>4</v>
      </c>
      <c r="M1780" t="n">
        <v>8</v>
      </c>
      <c r="N1780" t="n">
        <v>17.53</v>
      </c>
      <c r="O1780" t="n">
        <v>15025.44</v>
      </c>
      <c r="P1780" t="n">
        <v>47.44</v>
      </c>
      <c r="Q1780" t="n">
        <v>202.81</v>
      </c>
      <c r="R1780" t="n">
        <v>23.11</v>
      </c>
      <c r="S1780" t="n">
        <v>13.89</v>
      </c>
      <c r="T1780" t="n">
        <v>2902.36</v>
      </c>
      <c r="U1780" t="n">
        <v>0.6</v>
      </c>
      <c r="V1780" t="n">
        <v>0.74</v>
      </c>
      <c r="W1780" t="n">
        <v>0.65</v>
      </c>
      <c r="X1780" t="n">
        <v>0.18</v>
      </c>
      <c r="Y1780" t="n">
        <v>1</v>
      </c>
      <c r="Z1780" t="n">
        <v>10</v>
      </c>
    </row>
    <row r="1781">
      <c r="A1781" t="n">
        <v>13</v>
      </c>
      <c r="B1781" t="n">
        <v>55</v>
      </c>
      <c r="C1781" t="inlineStr">
        <is>
          <t xml:space="preserve">CONCLUIDO	</t>
        </is>
      </c>
      <c r="D1781" t="n">
        <v>13.3314</v>
      </c>
      <c r="E1781" t="n">
        <v>7.5</v>
      </c>
      <c r="F1781" t="n">
        <v>5.2</v>
      </c>
      <c r="G1781" t="n">
        <v>34.68</v>
      </c>
      <c r="H1781" t="n">
        <v>0.62</v>
      </c>
      <c r="I1781" t="n">
        <v>9</v>
      </c>
      <c r="J1781" t="n">
        <v>120.26</v>
      </c>
      <c r="K1781" t="n">
        <v>43.4</v>
      </c>
      <c r="L1781" t="n">
        <v>4.25</v>
      </c>
      <c r="M1781" t="n">
        <v>7</v>
      </c>
      <c r="N1781" t="n">
        <v>17.61</v>
      </c>
      <c r="O1781" t="n">
        <v>15065.56</v>
      </c>
      <c r="P1781" t="n">
        <v>46.7</v>
      </c>
      <c r="Q1781" t="n">
        <v>202.84</v>
      </c>
      <c r="R1781" t="n">
        <v>22.66</v>
      </c>
      <c r="S1781" t="n">
        <v>13.89</v>
      </c>
      <c r="T1781" t="n">
        <v>2686.01</v>
      </c>
      <c r="U1781" t="n">
        <v>0.61</v>
      </c>
      <c r="V1781" t="n">
        <v>0.74</v>
      </c>
      <c r="W1781" t="n">
        <v>0.65</v>
      </c>
      <c r="X1781" t="n">
        <v>0.16</v>
      </c>
      <c r="Y1781" t="n">
        <v>1</v>
      </c>
      <c r="Z1781" t="n">
        <v>10</v>
      </c>
    </row>
    <row r="1782">
      <c r="A1782" t="n">
        <v>14</v>
      </c>
      <c r="B1782" t="n">
        <v>55</v>
      </c>
      <c r="C1782" t="inlineStr">
        <is>
          <t xml:space="preserve">CONCLUIDO	</t>
        </is>
      </c>
      <c r="D1782" t="n">
        <v>13.3304</v>
      </c>
      <c r="E1782" t="n">
        <v>7.5</v>
      </c>
      <c r="F1782" t="n">
        <v>5.2</v>
      </c>
      <c r="G1782" t="n">
        <v>34.68</v>
      </c>
      <c r="H1782" t="n">
        <v>0.66</v>
      </c>
      <c r="I1782" t="n">
        <v>9</v>
      </c>
      <c r="J1782" t="n">
        <v>120.58</v>
      </c>
      <c r="K1782" t="n">
        <v>43.4</v>
      </c>
      <c r="L1782" t="n">
        <v>4.5</v>
      </c>
      <c r="M1782" t="n">
        <v>7</v>
      </c>
      <c r="N1782" t="n">
        <v>17.68</v>
      </c>
      <c r="O1782" t="n">
        <v>15105.7</v>
      </c>
      <c r="P1782" t="n">
        <v>46.31</v>
      </c>
      <c r="Q1782" t="n">
        <v>202.81</v>
      </c>
      <c r="R1782" t="n">
        <v>22.61</v>
      </c>
      <c r="S1782" t="n">
        <v>13.89</v>
      </c>
      <c r="T1782" t="n">
        <v>2658.35</v>
      </c>
      <c r="U1782" t="n">
        <v>0.61</v>
      </c>
      <c r="V1782" t="n">
        <v>0.74</v>
      </c>
      <c r="W1782" t="n">
        <v>0.66</v>
      </c>
      <c r="X1782" t="n">
        <v>0.16</v>
      </c>
      <c r="Y1782" t="n">
        <v>1</v>
      </c>
      <c r="Z1782" t="n">
        <v>10</v>
      </c>
    </row>
    <row r="1783">
      <c r="A1783" t="n">
        <v>15</v>
      </c>
      <c r="B1783" t="n">
        <v>55</v>
      </c>
      <c r="C1783" t="inlineStr">
        <is>
          <t xml:space="preserve">CONCLUIDO	</t>
        </is>
      </c>
      <c r="D1783" t="n">
        <v>13.4098</v>
      </c>
      <c r="E1783" t="n">
        <v>7.46</v>
      </c>
      <c r="F1783" t="n">
        <v>5.18</v>
      </c>
      <c r="G1783" t="n">
        <v>38.86</v>
      </c>
      <c r="H1783" t="n">
        <v>0.6899999999999999</v>
      </c>
      <c r="I1783" t="n">
        <v>8</v>
      </c>
      <c r="J1783" t="n">
        <v>120.91</v>
      </c>
      <c r="K1783" t="n">
        <v>43.4</v>
      </c>
      <c r="L1783" t="n">
        <v>4.75</v>
      </c>
      <c r="M1783" t="n">
        <v>6</v>
      </c>
      <c r="N1783" t="n">
        <v>17.76</v>
      </c>
      <c r="O1783" t="n">
        <v>15145.88</v>
      </c>
      <c r="P1783" t="n">
        <v>45.76</v>
      </c>
      <c r="Q1783" t="n">
        <v>202.85</v>
      </c>
      <c r="R1783" t="n">
        <v>22.17</v>
      </c>
      <c r="S1783" t="n">
        <v>13.89</v>
      </c>
      <c r="T1783" t="n">
        <v>2443.9</v>
      </c>
      <c r="U1783" t="n">
        <v>0.63</v>
      </c>
      <c r="V1783" t="n">
        <v>0.75</v>
      </c>
      <c r="W1783" t="n">
        <v>0.65</v>
      </c>
      <c r="X1783" t="n">
        <v>0.14</v>
      </c>
      <c r="Y1783" t="n">
        <v>1</v>
      </c>
      <c r="Z1783" t="n">
        <v>10</v>
      </c>
    </row>
    <row r="1784">
      <c r="A1784" t="n">
        <v>16</v>
      </c>
      <c r="B1784" t="n">
        <v>55</v>
      </c>
      <c r="C1784" t="inlineStr">
        <is>
          <t xml:space="preserve">CONCLUIDO	</t>
        </is>
      </c>
      <c r="D1784" t="n">
        <v>13.4278</v>
      </c>
      <c r="E1784" t="n">
        <v>7.45</v>
      </c>
      <c r="F1784" t="n">
        <v>5.17</v>
      </c>
      <c r="G1784" t="n">
        <v>38.79</v>
      </c>
      <c r="H1784" t="n">
        <v>0.73</v>
      </c>
      <c r="I1784" t="n">
        <v>8</v>
      </c>
      <c r="J1784" t="n">
        <v>121.23</v>
      </c>
      <c r="K1784" t="n">
        <v>43.4</v>
      </c>
      <c r="L1784" t="n">
        <v>5</v>
      </c>
      <c r="M1784" t="n">
        <v>6</v>
      </c>
      <c r="N1784" t="n">
        <v>17.83</v>
      </c>
      <c r="O1784" t="n">
        <v>15186.08</v>
      </c>
      <c r="P1784" t="n">
        <v>45.23</v>
      </c>
      <c r="Q1784" t="n">
        <v>202.81</v>
      </c>
      <c r="R1784" t="n">
        <v>21.77</v>
      </c>
      <c r="S1784" t="n">
        <v>13.89</v>
      </c>
      <c r="T1784" t="n">
        <v>2243.76</v>
      </c>
      <c r="U1784" t="n">
        <v>0.64</v>
      </c>
      <c r="V1784" t="n">
        <v>0.75</v>
      </c>
      <c r="W1784" t="n">
        <v>0.65</v>
      </c>
      <c r="X1784" t="n">
        <v>0.13</v>
      </c>
      <c r="Y1784" t="n">
        <v>1</v>
      </c>
      <c r="Z1784" t="n">
        <v>10</v>
      </c>
    </row>
    <row r="1785">
      <c r="A1785" t="n">
        <v>17</v>
      </c>
      <c r="B1785" t="n">
        <v>55</v>
      </c>
      <c r="C1785" t="inlineStr">
        <is>
          <t xml:space="preserve">CONCLUIDO	</t>
        </is>
      </c>
      <c r="D1785" t="n">
        <v>13.4358</v>
      </c>
      <c r="E1785" t="n">
        <v>7.44</v>
      </c>
      <c r="F1785" t="n">
        <v>5.17</v>
      </c>
      <c r="G1785" t="n">
        <v>38.76</v>
      </c>
      <c r="H1785" t="n">
        <v>0.76</v>
      </c>
      <c r="I1785" t="n">
        <v>8</v>
      </c>
      <c r="J1785" t="n">
        <v>121.56</v>
      </c>
      <c r="K1785" t="n">
        <v>43.4</v>
      </c>
      <c r="L1785" t="n">
        <v>5.25</v>
      </c>
      <c r="M1785" t="n">
        <v>6</v>
      </c>
      <c r="N1785" t="n">
        <v>17.91</v>
      </c>
      <c r="O1785" t="n">
        <v>15226.31</v>
      </c>
      <c r="P1785" t="n">
        <v>44.75</v>
      </c>
      <c r="Q1785" t="n">
        <v>202.83</v>
      </c>
      <c r="R1785" t="n">
        <v>21.77</v>
      </c>
      <c r="S1785" t="n">
        <v>13.89</v>
      </c>
      <c r="T1785" t="n">
        <v>2243.73</v>
      </c>
      <c r="U1785" t="n">
        <v>0.64</v>
      </c>
      <c r="V1785" t="n">
        <v>0.75</v>
      </c>
      <c r="W1785" t="n">
        <v>0.64</v>
      </c>
      <c r="X1785" t="n">
        <v>0.13</v>
      </c>
      <c r="Y1785" t="n">
        <v>1</v>
      </c>
      <c r="Z1785" t="n">
        <v>10</v>
      </c>
    </row>
    <row r="1786">
      <c r="A1786" t="n">
        <v>18</v>
      </c>
      <c r="B1786" t="n">
        <v>55</v>
      </c>
      <c r="C1786" t="inlineStr">
        <is>
          <t xml:space="preserve">CONCLUIDO	</t>
        </is>
      </c>
      <c r="D1786" t="n">
        <v>13.4983</v>
      </c>
      <c r="E1786" t="n">
        <v>7.41</v>
      </c>
      <c r="F1786" t="n">
        <v>5.16</v>
      </c>
      <c r="G1786" t="n">
        <v>44.2</v>
      </c>
      <c r="H1786" t="n">
        <v>0.8</v>
      </c>
      <c r="I1786" t="n">
        <v>7</v>
      </c>
      <c r="J1786" t="n">
        <v>121.89</v>
      </c>
      <c r="K1786" t="n">
        <v>43.4</v>
      </c>
      <c r="L1786" t="n">
        <v>5.5</v>
      </c>
      <c r="M1786" t="n">
        <v>5</v>
      </c>
      <c r="N1786" t="n">
        <v>17.99</v>
      </c>
      <c r="O1786" t="n">
        <v>15266.56</v>
      </c>
      <c r="P1786" t="n">
        <v>44.54</v>
      </c>
      <c r="Q1786" t="n">
        <v>202.92</v>
      </c>
      <c r="R1786" t="n">
        <v>21.34</v>
      </c>
      <c r="S1786" t="n">
        <v>13.89</v>
      </c>
      <c r="T1786" t="n">
        <v>2034.37</v>
      </c>
      <c r="U1786" t="n">
        <v>0.65</v>
      </c>
      <c r="V1786" t="n">
        <v>0.75</v>
      </c>
      <c r="W1786" t="n">
        <v>0.65</v>
      </c>
      <c r="X1786" t="n">
        <v>0.12</v>
      </c>
      <c r="Y1786" t="n">
        <v>1</v>
      </c>
      <c r="Z1786" t="n">
        <v>10</v>
      </c>
    </row>
    <row r="1787">
      <c r="A1787" t="n">
        <v>19</v>
      </c>
      <c r="B1787" t="n">
        <v>55</v>
      </c>
      <c r="C1787" t="inlineStr">
        <is>
          <t xml:space="preserve">CONCLUIDO	</t>
        </is>
      </c>
      <c r="D1787" t="n">
        <v>13.4958</v>
      </c>
      <c r="E1787" t="n">
        <v>7.41</v>
      </c>
      <c r="F1787" t="n">
        <v>5.16</v>
      </c>
      <c r="G1787" t="n">
        <v>44.21</v>
      </c>
      <c r="H1787" t="n">
        <v>0.83</v>
      </c>
      <c r="I1787" t="n">
        <v>7</v>
      </c>
      <c r="J1787" t="n">
        <v>122.21</v>
      </c>
      <c r="K1787" t="n">
        <v>43.4</v>
      </c>
      <c r="L1787" t="n">
        <v>5.75</v>
      </c>
      <c r="M1787" t="n">
        <v>5</v>
      </c>
      <c r="N1787" t="n">
        <v>18.06</v>
      </c>
      <c r="O1787" t="n">
        <v>15306.85</v>
      </c>
      <c r="P1787" t="n">
        <v>44.53</v>
      </c>
      <c r="Q1787" t="n">
        <v>202.81</v>
      </c>
      <c r="R1787" t="n">
        <v>21.42</v>
      </c>
      <c r="S1787" t="n">
        <v>13.89</v>
      </c>
      <c r="T1787" t="n">
        <v>2075.46</v>
      </c>
      <c r="U1787" t="n">
        <v>0.65</v>
      </c>
      <c r="V1787" t="n">
        <v>0.75</v>
      </c>
      <c r="W1787" t="n">
        <v>0.65</v>
      </c>
      <c r="X1787" t="n">
        <v>0.12</v>
      </c>
      <c r="Y1787" t="n">
        <v>1</v>
      </c>
      <c r="Z1787" t="n">
        <v>10</v>
      </c>
    </row>
    <row r="1788">
      <c r="A1788" t="n">
        <v>20</v>
      </c>
      <c r="B1788" t="n">
        <v>55</v>
      </c>
      <c r="C1788" t="inlineStr">
        <is>
          <t xml:space="preserve">CONCLUIDO	</t>
        </is>
      </c>
      <c r="D1788" t="n">
        <v>13.4842</v>
      </c>
      <c r="E1788" t="n">
        <v>7.42</v>
      </c>
      <c r="F1788" t="n">
        <v>5.16</v>
      </c>
      <c r="G1788" t="n">
        <v>44.27</v>
      </c>
      <c r="H1788" t="n">
        <v>0.86</v>
      </c>
      <c r="I1788" t="n">
        <v>7</v>
      </c>
      <c r="J1788" t="n">
        <v>122.54</v>
      </c>
      <c r="K1788" t="n">
        <v>43.4</v>
      </c>
      <c r="L1788" t="n">
        <v>6</v>
      </c>
      <c r="M1788" t="n">
        <v>5</v>
      </c>
      <c r="N1788" t="n">
        <v>18.14</v>
      </c>
      <c r="O1788" t="n">
        <v>15347.16</v>
      </c>
      <c r="P1788" t="n">
        <v>43.84</v>
      </c>
      <c r="Q1788" t="n">
        <v>202.81</v>
      </c>
      <c r="R1788" t="n">
        <v>21.57</v>
      </c>
      <c r="S1788" t="n">
        <v>13.89</v>
      </c>
      <c r="T1788" t="n">
        <v>2150.22</v>
      </c>
      <c r="U1788" t="n">
        <v>0.64</v>
      </c>
      <c r="V1788" t="n">
        <v>0.75</v>
      </c>
      <c r="W1788" t="n">
        <v>0.65</v>
      </c>
      <c r="X1788" t="n">
        <v>0.13</v>
      </c>
      <c r="Y1788" t="n">
        <v>1</v>
      </c>
      <c r="Z1788" t="n">
        <v>10</v>
      </c>
    </row>
    <row r="1789">
      <c r="A1789" t="n">
        <v>21</v>
      </c>
      <c r="B1789" t="n">
        <v>55</v>
      </c>
      <c r="C1789" t="inlineStr">
        <is>
          <t xml:space="preserve">CONCLUIDO	</t>
        </is>
      </c>
      <c r="D1789" t="n">
        <v>13.5767</v>
      </c>
      <c r="E1789" t="n">
        <v>7.37</v>
      </c>
      <c r="F1789" t="n">
        <v>5.14</v>
      </c>
      <c r="G1789" t="n">
        <v>51.38</v>
      </c>
      <c r="H1789" t="n">
        <v>0.9</v>
      </c>
      <c r="I1789" t="n">
        <v>6</v>
      </c>
      <c r="J1789" t="n">
        <v>122.87</v>
      </c>
      <c r="K1789" t="n">
        <v>43.4</v>
      </c>
      <c r="L1789" t="n">
        <v>6.25</v>
      </c>
      <c r="M1789" t="n">
        <v>4</v>
      </c>
      <c r="N1789" t="n">
        <v>18.22</v>
      </c>
      <c r="O1789" t="n">
        <v>15387.5</v>
      </c>
      <c r="P1789" t="n">
        <v>43.02</v>
      </c>
      <c r="Q1789" t="n">
        <v>202.81</v>
      </c>
      <c r="R1789" t="n">
        <v>20.72</v>
      </c>
      <c r="S1789" t="n">
        <v>13.89</v>
      </c>
      <c r="T1789" t="n">
        <v>1731.59</v>
      </c>
      <c r="U1789" t="n">
        <v>0.67</v>
      </c>
      <c r="V1789" t="n">
        <v>0.75</v>
      </c>
      <c r="W1789" t="n">
        <v>0.65</v>
      </c>
      <c r="X1789" t="n">
        <v>0.1</v>
      </c>
      <c r="Y1789" t="n">
        <v>1</v>
      </c>
      <c r="Z1789" t="n">
        <v>10</v>
      </c>
    </row>
    <row r="1790">
      <c r="A1790" t="n">
        <v>22</v>
      </c>
      <c r="B1790" t="n">
        <v>55</v>
      </c>
      <c r="C1790" t="inlineStr">
        <is>
          <t xml:space="preserve">CONCLUIDO	</t>
        </is>
      </c>
      <c r="D1790" t="n">
        <v>13.5736</v>
      </c>
      <c r="E1790" t="n">
        <v>7.37</v>
      </c>
      <c r="F1790" t="n">
        <v>5.14</v>
      </c>
      <c r="G1790" t="n">
        <v>51.4</v>
      </c>
      <c r="H1790" t="n">
        <v>0.93</v>
      </c>
      <c r="I1790" t="n">
        <v>6</v>
      </c>
      <c r="J1790" t="n">
        <v>123.19</v>
      </c>
      <c r="K1790" t="n">
        <v>43.4</v>
      </c>
      <c r="L1790" t="n">
        <v>6.5</v>
      </c>
      <c r="M1790" t="n">
        <v>4</v>
      </c>
      <c r="N1790" t="n">
        <v>18.29</v>
      </c>
      <c r="O1790" t="n">
        <v>15427.87</v>
      </c>
      <c r="P1790" t="n">
        <v>42.78</v>
      </c>
      <c r="Q1790" t="n">
        <v>202.81</v>
      </c>
      <c r="R1790" t="n">
        <v>20.83</v>
      </c>
      <c r="S1790" t="n">
        <v>13.89</v>
      </c>
      <c r="T1790" t="n">
        <v>1786.54</v>
      </c>
      <c r="U1790" t="n">
        <v>0.67</v>
      </c>
      <c r="V1790" t="n">
        <v>0.75</v>
      </c>
      <c r="W1790" t="n">
        <v>0.65</v>
      </c>
      <c r="X1790" t="n">
        <v>0.1</v>
      </c>
      <c r="Y1790" t="n">
        <v>1</v>
      </c>
      <c r="Z1790" t="n">
        <v>10</v>
      </c>
    </row>
    <row r="1791">
      <c r="A1791" t="n">
        <v>23</v>
      </c>
      <c r="B1791" t="n">
        <v>55</v>
      </c>
      <c r="C1791" t="inlineStr">
        <is>
          <t xml:space="preserve">CONCLUIDO	</t>
        </is>
      </c>
      <c r="D1791" t="n">
        <v>13.5834</v>
      </c>
      <c r="E1791" t="n">
        <v>7.36</v>
      </c>
      <c r="F1791" t="n">
        <v>5.13</v>
      </c>
      <c r="G1791" t="n">
        <v>51.34</v>
      </c>
      <c r="H1791" t="n">
        <v>0.96</v>
      </c>
      <c r="I1791" t="n">
        <v>6</v>
      </c>
      <c r="J1791" t="n">
        <v>123.52</v>
      </c>
      <c r="K1791" t="n">
        <v>43.4</v>
      </c>
      <c r="L1791" t="n">
        <v>6.75</v>
      </c>
      <c r="M1791" t="n">
        <v>4</v>
      </c>
      <c r="N1791" t="n">
        <v>18.37</v>
      </c>
      <c r="O1791" t="n">
        <v>15468.27</v>
      </c>
      <c r="P1791" t="n">
        <v>42.33</v>
      </c>
      <c r="Q1791" t="n">
        <v>202.81</v>
      </c>
      <c r="R1791" t="n">
        <v>20.69</v>
      </c>
      <c r="S1791" t="n">
        <v>13.89</v>
      </c>
      <c r="T1791" t="n">
        <v>1712.95</v>
      </c>
      <c r="U1791" t="n">
        <v>0.67</v>
      </c>
      <c r="V1791" t="n">
        <v>0.75</v>
      </c>
      <c r="W1791" t="n">
        <v>0.65</v>
      </c>
      <c r="X1791" t="n">
        <v>0.1</v>
      </c>
      <c r="Y1791" t="n">
        <v>1</v>
      </c>
      <c r="Z1791" t="n">
        <v>10</v>
      </c>
    </row>
    <row r="1792">
      <c r="A1792" t="n">
        <v>24</v>
      </c>
      <c r="B1792" t="n">
        <v>55</v>
      </c>
      <c r="C1792" t="inlineStr">
        <is>
          <t xml:space="preserve">CONCLUIDO	</t>
        </is>
      </c>
      <c r="D1792" t="n">
        <v>13.5762</v>
      </c>
      <c r="E1792" t="n">
        <v>7.37</v>
      </c>
      <c r="F1792" t="n">
        <v>5.14</v>
      </c>
      <c r="G1792" t="n">
        <v>51.38</v>
      </c>
      <c r="H1792" t="n">
        <v>1</v>
      </c>
      <c r="I1792" t="n">
        <v>6</v>
      </c>
      <c r="J1792" t="n">
        <v>123.85</v>
      </c>
      <c r="K1792" t="n">
        <v>43.4</v>
      </c>
      <c r="L1792" t="n">
        <v>7</v>
      </c>
      <c r="M1792" t="n">
        <v>4</v>
      </c>
      <c r="N1792" t="n">
        <v>18.45</v>
      </c>
      <c r="O1792" t="n">
        <v>15508.69</v>
      </c>
      <c r="P1792" t="n">
        <v>42.11</v>
      </c>
      <c r="Q1792" t="n">
        <v>202.81</v>
      </c>
      <c r="R1792" t="n">
        <v>20.77</v>
      </c>
      <c r="S1792" t="n">
        <v>13.89</v>
      </c>
      <c r="T1792" t="n">
        <v>1752.6</v>
      </c>
      <c r="U1792" t="n">
        <v>0.67</v>
      </c>
      <c r="V1792" t="n">
        <v>0.75</v>
      </c>
      <c r="W1792" t="n">
        <v>0.65</v>
      </c>
      <c r="X1792" t="n">
        <v>0.1</v>
      </c>
      <c r="Y1792" t="n">
        <v>1</v>
      </c>
      <c r="Z1792" t="n">
        <v>10</v>
      </c>
    </row>
    <row r="1793">
      <c r="A1793" t="n">
        <v>25</v>
      </c>
      <c r="B1793" t="n">
        <v>55</v>
      </c>
      <c r="C1793" t="inlineStr">
        <is>
          <t xml:space="preserve">CONCLUIDO	</t>
        </is>
      </c>
      <c r="D1793" t="n">
        <v>13.5829</v>
      </c>
      <c r="E1793" t="n">
        <v>7.36</v>
      </c>
      <c r="F1793" t="n">
        <v>5.13</v>
      </c>
      <c r="G1793" t="n">
        <v>51.35</v>
      </c>
      <c r="H1793" t="n">
        <v>1.03</v>
      </c>
      <c r="I1793" t="n">
        <v>6</v>
      </c>
      <c r="J1793" t="n">
        <v>124.18</v>
      </c>
      <c r="K1793" t="n">
        <v>43.4</v>
      </c>
      <c r="L1793" t="n">
        <v>7.25</v>
      </c>
      <c r="M1793" t="n">
        <v>2</v>
      </c>
      <c r="N1793" t="n">
        <v>18.53</v>
      </c>
      <c r="O1793" t="n">
        <v>15549.15</v>
      </c>
      <c r="P1793" t="n">
        <v>41.69</v>
      </c>
      <c r="Q1793" t="n">
        <v>202.81</v>
      </c>
      <c r="R1793" t="n">
        <v>20.64</v>
      </c>
      <c r="S1793" t="n">
        <v>13.89</v>
      </c>
      <c r="T1793" t="n">
        <v>1691.8</v>
      </c>
      <c r="U1793" t="n">
        <v>0.67</v>
      </c>
      <c r="V1793" t="n">
        <v>0.75</v>
      </c>
      <c r="W1793" t="n">
        <v>0.65</v>
      </c>
      <c r="X1793" t="n">
        <v>0.1</v>
      </c>
      <c r="Y1793" t="n">
        <v>1</v>
      </c>
      <c r="Z1793" t="n">
        <v>10</v>
      </c>
    </row>
    <row r="1794">
      <c r="A1794" t="n">
        <v>26</v>
      </c>
      <c r="B1794" t="n">
        <v>55</v>
      </c>
      <c r="C1794" t="inlineStr">
        <is>
          <t xml:space="preserve">CONCLUIDO	</t>
        </is>
      </c>
      <c r="D1794" t="n">
        <v>13.5634</v>
      </c>
      <c r="E1794" t="n">
        <v>7.37</v>
      </c>
      <c r="F1794" t="n">
        <v>5.15</v>
      </c>
      <c r="G1794" t="n">
        <v>51.45</v>
      </c>
      <c r="H1794" t="n">
        <v>1.06</v>
      </c>
      <c r="I1794" t="n">
        <v>6</v>
      </c>
      <c r="J1794" t="n">
        <v>124.51</v>
      </c>
      <c r="K1794" t="n">
        <v>43.4</v>
      </c>
      <c r="L1794" t="n">
        <v>7.5</v>
      </c>
      <c r="M1794" t="n">
        <v>2</v>
      </c>
      <c r="N1794" t="n">
        <v>18.61</v>
      </c>
      <c r="O1794" t="n">
        <v>15589.63</v>
      </c>
      <c r="P1794" t="n">
        <v>41.43</v>
      </c>
      <c r="Q1794" t="n">
        <v>202.81</v>
      </c>
      <c r="R1794" t="n">
        <v>20.96</v>
      </c>
      <c r="S1794" t="n">
        <v>13.89</v>
      </c>
      <c r="T1794" t="n">
        <v>1848.79</v>
      </c>
      <c r="U1794" t="n">
        <v>0.66</v>
      </c>
      <c r="V1794" t="n">
        <v>0.75</v>
      </c>
      <c r="W1794" t="n">
        <v>0.65</v>
      </c>
      <c r="X1794" t="n">
        <v>0.11</v>
      </c>
      <c r="Y1794" t="n">
        <v>1</v>
      </c>
      <c r="Z1794" t="n">
        <v>10</v>
      </c>
    </row>
    <row r="1795">
      <c r="A1795" t="n">
        <v>27</v>
      </c>
      <c r="B1795" t="n">
        <v>55</v>
      </c>
      <c r="C1795" t="inlineStr">
        <is>
          <t xml:space="preserve">CONCLUIDO	</t>
        </is>
      </c>
      <c r="D1795" t="n">
        <v>13.6384</v>
      </c>
      <c r="E1795" t="n">
        <v>7.33</v>
      </c>
      <c r="F1795" t="n">
        <v>5.13</v>
      </c>
      <c r="G1795" t="n">
        <v>61.54</v>
      </c>
      <c r="H1795" t="n">
        <v>1.1</v>
      </c>
      <c r="I1795" t="n">
        <v>5</v>
      </c>
      <c r="J1795" t="n">
        <v>124.83</v>
      </c>
      <c r="K1795" t="n">
        <v>43.4</v>
      </c>
      <c r="L1795" t="n">
        <v>7.75</v>
      </c>
      <c r="M1795" t="n">
        <v>1</v>
      </c>
      <c r="N1795" t="n">
        <v>18.68</v>
      </c>
      <c r="O1795" t="n">
        <v>15630.14</v>
      </c>
      <c r="P1795" t="n">
        <v>41.24</v>
      </c>
      <c r="Q1795" t="n">
        <v>202.81</v>
      </c>
      <c r="R1795" t="n">
        <v>20.4</v>
      </c>
      <c r="S1795" t="n">
        <v>13.89</v>
      </c>
      <c r="T1795" t="n">
        <v>1576.95</v>
      </c>
      <c r="U1795" t="n">
        <v>0.68</v>
      </c>
      <c r="V1795" t="n">
        <v>0.75</v>
      </c>
      <c r="W1795" t="n">
        <v>0.65</v>
      </c>
      <c r="X1795" t="n">
        <v>0.09</v>
      </c>
      <c r="Y1795" t="n">
        <v>1</v>
      </c>
      <c r="Z1795" t="n">
        <v>10</v>
      </c>
    </row>
    <row r="1796">
      <c r="A1796" t="n">
        <v>28</v>
      </c>
      <c r="B1796" t="n">
        <v>55</v>
      </c>
      <c r="C1796" t="inlineStr">
        <is>
          <t xml:space="preserve">CONCLUIDO	</t>
        </is>
      </c>
      <c r="D1796" t="n">
        <v>13.6545</v>
      </c>
      <c r="E1796" t="n">
        <v>7.32</v>
      </c>
      <c r="F1796" t="n">
        <v>5.12</v>
      </c>
      <c r="G1796" t="n">
        <v>61.44</v>
      </c>
      <c r="H1796" t="n">
        <v>1.13</v>
      </c>
      <c r="I1796" t="n">
        <v>5</v>
      </c>
      <c r="J1796" t="n">
        <v>125.16</v>
      </c>
      <c r="K1796" t="n">
        <v>43.4</v>
      </c>
      <c r="L1796" t="n">
        <v>8</v>
      </c>
      <c r="M1796" t="n">
        <v>1</v>
      </c>
      <c r="N1796" t="n">
        <v>18.76</v>
      </c>
      <c r="O1796" t="n">
        <v>15670.68</v>
      </c>
      <c r="P1796" t="n">
        <v>41.16</v>
      </c>
      <c r="Q1796" t="n">
        <v>202.81</v>
      </c>
      <c r="R1796" t="n">
        <v>20.13</v>
      </c>
      <c r="S1796" t="n">
        <v>13.89</v>
      </c>
      <c r="T1796" t="n">
        <v>1441.63</v>
      </c>
      <c r="U1796" t="n">
        <v>0.6899999999999999</v>
      </c>
      <c r="V1796" t="n">
        <v>0.76</v>
      </c>
      <c r="W1796" t="n">
        <v>0.65</v>
      </c>
      <c r="X1796" t="n">
        <v>0.08</v>
      </c>
      <c r="Y1796" t="n">
        <v>1</v>
      </c>
      <c r="Z1796" t="n">
        <v>10</v>
      </c>
    </row>
    <row r="1797">
      <c r="A1797" t="n">
        <v>29</v>
      </c>
      <c r="B1797" t="n">
        <v>55</v>
      </c>
      <c r="C1797" t="inlineStr">
        <is>
          <t xml:space="preserve">CONCLUIDO	</t>
        </is>
      </c>
      <c r="D1797" t="n">
        <v>13.6472</v>
      </c>
      <c r="E1797" t="n">
        <v>7.33</v>
      </c>
      <c r="F1797" t="n">
        <v>5.12</v>
      </c>
      <c r="G1797" t="n">
        <v>61.49</v>
      </c>
      <c r="H1797" t="n">
        <v>1.16</v>
      </c>
      <c r="I1797" t="n">
        <v>5</v>
      </c>
      <c r="J1797" t="n">
        <v>125.49</v>
      </c>
      <c r="K1797" t="n">
        <v>43.4</v>
      </c>
      <c r="L1797" t="n">
        <v>8.25</v>
      </c>
      <c r="M1797" t="n">
        <v>0</v>
      </c>
      <c r="N1797" t="n">
        <v>18.84</v>
      </c>
      <c r="O1797" t="n">
        <v>15711.24</v>
      </c>
      <c r="P1797" t="n">
        <v>41.01</v>
      </c>
      <c r="Q1797" t="n">
        <v>202.84</v>
      </c>
      <c r="R1797" t="n">
        <v>20.17</v>
      </c>
      <c r="S1797" t="n">
        <v>13.89</v>
      </c>
      <c r="T1797" t="n">
        <v>1457.94</v>
      </c>
      <c r="U1797" t="n">
        <v>0.6899999999999999</v>
      </c>
      <c r="V1797" t="n">
        <v>0.76</v>
      </c>
      <c r="W1797" t="n">
        <v>0.65</v>
      </c>
      <c r="X1797" t="n">
        <v>0.09</v>
      </c>
      <c r="Y1797" t="n">
        <v>1</v>
      </c>
      <c r="Z179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INDEX(resultados!$A$2:$ZZ$1797, 1, MATCH($B$1, resultados!$A$1:$ZZ$1, 0))</f>
        <v/>
      </c>
      <c r="B7">
        <f>INDEX(resultados!$A$2:$ZZ$1797, 1, MATCH($B$2, resultados!$A$1:$ZZ$1, 0))</f>
        <v/>
      </c>
      <c r="C7">
        <f>INDEX(resultados!$A$2:$ZZ$1797, 1, MATCH($B$3, resultados!$A$1:$ZZ$1, 0))</f>
        <v/>
      </c>
    </row>
    <row r="8">
      <c r="A8">
        <f>INDEX(resultados!$A$2:$ZZ$1797, 2, MATCH($B$1, resultados!$A$1:$ZZ$1, 0))</f>
        <v/>
      </c>
      <c r="B8">
        <f>INDEX(resultados!$A$2:$ZZ$1797, 2, MATCH($B$2, resultados!$A$1:$ZZ$1, 0))</f>
        <v/>
      </c>
      <c r="C8">
        <f>INDEX(resultados!$A$2:$ZZ$1797, 2, MATCH($B$3, resultados!$A$1:$ZZ$1, 0))</f>
        <v/>
      </c>
    </row>
    <row r="9">
      <c r="A9">
        <f>INDEX(resultados!$A$2:$ZZ$1797, 3, MATCH($B$1, resultados!$A$1:$ZZ$1, 0))</f>
        <v/>
      </c>
      <c r="B9">
        <f>INDEX(resultados!$A$2:$ZZ$1797, 3, MATCH($B$2, resultados!$A$1:$ZZ$1, 0))</f>
        <v/>
      </c>
      <c r="C9">
        <f>INDEX(resultados!$A$2:$ZZ$1797, 3, MATCH($B$3, resultados!$A$1:$ZZ$1, 0))</f>
        <v/>
      </c>
    </row>
    <row r="10">
      <c r="A10">
        <f>INDEX(resultados!$A$2:$ZZ$1797, 4, MATCH($B$1, resultados!$A$1:$ZZ$1, 0))</f>
        <v/>
      </c>
      <c r="B10">
        <f>INDEX(resultados!$A$2:$ZZ$1797, 4, MATCH($B$2, resultados!$A$1:$ZZ$1, 0))</f>
        <v/>
      </c>
      <c r="C10">
        <f>INDEX(resultados!$A$2:$ZZ$1797, 4, MATCH($B$3, resultados!$A$1:$ZZ$1, 0))</f>
        <v/>
      </c>
    </row>
    <row r="11">
      <c r="A11">
        <f>INDEX(resultados!$A$2:$ZZ$1797, 5, MATCH($B$1, resultados!$A$1:$ZZ$1, 0))</f>
        <v/>
      </c>
      <c r="B11">
        <f>INDEX(resultados!$A$2:$ZZ$1797, 5, MATCH($B$2, resultados!$A$1:$ZZ$1, 0))</f>
        <v/>
      </c>
      <c r="C11">
        <f>INDEX(resultados!$A$2:$ZZ$1797, 5, MATCH($B$3, resultados!$A$1:$ZZ$1, 0))</f>
        <v/>
      </c>
    </row>
    <row r="12">
      <c r="A12">
        <f>INDEX(resultados!$A$2:$ZZ$1797, 6, MATCH($B$1, resultados!$A$1:$ZZ$1, 0))</f>
        <v/>
      </c>
      <c r="B12">
        <f>INDEX(resultados!$A$2:$ZZ$1797, 6, MATCH($B$2, resultados!$A$1:$ZZ$1, 0))</f>
        <v/>
      </c>
      <c r="C12">
        <f>INDEX(resultados!$A$2:$ZZ$1797, 6, MATCH($B$3, resultados!$A$1:$ZZ$1, 0))</f>
        <v/>
      </c>
    </row>
    <row r="13">
      <c r="A13">
        <f>INDEX(resultados!$A$2:$ZZ$1797, 7, MATCH($B$1, resultados!$A$1:$ZZ$1, 0))</f>
        <v/>
      </c>
      <c r="B13">
        <f>INDEX(resultados!$A$2:$ZZ$1797, 7, MATCH($B$2, resultados!$A$1:$ZZ$1, 0))</f>
        <v/>
      </c>
      <c r="C13">
        <f>INDEX(resultados!$A$2:$ZZ$1797, 7, MATCH($B$3, resultados!$A$1:$ZZ$1, 0))</f>
        <v/>
      </c>
    </row>
    <row r="14">
      <c r="A14">
        <f>INDEX(resultados!$A$2:$ZZ$1797, 8, MATCH($B$1, resultados!$A$1:$ZZ$1, 0))</f>
        <v/>
      </c>
      <c r="B14">
        <f>INDEX(resultados!$A$2:$ZZ$1797, 8, MATCH($B$2, resultados!$A$1:$ZZ$1, 0))</f>
        <v/>
      </c>
      <c r="C14">
        <f>INDEX(resultados!$A$2:$ZZ$1797, 8, MATCH($B$3, resultados!$A$1:$ZZ$1, 0))</f>
        <v/>
      </c>
    </row>
    <row r="15">
      <c r="A15">
        <f>INDEX(resultados!$A$2:$ZZ$1797, 9, MATCH($B$1, resultados!$A$1:$ZZ$1, 0))</f>
        <v/>
      </c>
      <c r="B15">
        <f>INDEX(resultados!$A$2:$ZZ$1797, 9, MATCH($B$2, resultados!$A$1:$ZZ$1, 0))</f>
        <v/>
      </c>
      <c r="C15">
        <f>INDEX(resultados!$A$2:$ZZ$1797, 9, MATCH($B$3, resultados!$A$1:$ZZ$1, 0))</f>
        <v/>
      </c>
    </row>
    <row r="16">
      <c r="A16">
        <f>INDEX(resultados!$A$2:$ZZ$1797, 10, MATCH($B$1, resultados!$A$1:$ZZ$1, 0))</f>
        <v/>
      </c>
      <c r="B16">
        <f>INDEX(resultados!$A$2:$ZZ$1797, 10, MATCH($B$2, resultados!$A$1:$ZZ$1, 0))</f>
        <v/>
      </c>
      <c r="C16">
        <f>INDEX(resultados!$A$2:$ZZ$1797, 10, MATCH($B$3, resultados!$A$1:$ZZ$1, 0))</f>
        <v/>
      </c>
    </row>
    <row r="17">
      <c r="A17">
        <f>INDEX(resultados!$A$2:$ZZ$1797, 11, MATCH($B$1, resultados!$A$1:$ZZ$1, 0))</f>
        <v/>
      </c>
      <c r="B17">
        <f>INDEX(resultados!$A$2:$ZZ$1797, 11, MATCH($B$2, resultados!$A$1:$ZZ$1, 0))</f>
        <v/>
      </c>
      <c r="C17">
        <f>INDEX(resultados!$A$2:$ZZ$1797, 11, MATCH($B$3, resultados!$A$1:$ZZ$1, 0))</f>
        <v/>
      </c>
    </row>
    <row r="18">
      <c r="A18">
        <f>INDEX(resultados!$A$2:$ZZ$1797, 12, MATCH($B$1, resultados!$A$1:$ZZ$1, 0))</f>
        <v/>
      </c>
      <c r="B18">
        <f>INDEX(resultados!$A$2:$ZZ$1797, 12, MATCH($B$2, resultados!$A$1:$ZZ$1, 0))</f>
        <v/>
      </c>
      <c r="C18">
        <f>INDEX(resultados!$A$2:$ZZ$1797, 12, MATCH($B$3, resultados!$A$1:$ZZ$1, 0))</f>
        <v/>
      </c>
    </row>
    <row r="19">
      <c r="A19">
        <f>INDEX(resultados!$A$2:$ZZ$1797, 13, MATCH($B$1, resultados!$A$1:$ZZ$1, 0))</f>
        <v/>
      </c>
      <c r="B19">
        <f>INDEX(resultados!$A$2:$ZZ$1797, 13, MATCH($B$2, resultados!$A$1:$ZZ$1, 0))</f>
        <v/>
      </c>
      <c r="C19">
        <f>INDEX(resultados!$A$2:$ZZ$1797, 13, MATCH($B$3, resultados!$A$1:$ZZ$1, 0))</f>
        <v/>
      </c>
    </row>
    <row r="20">
      <c r="A20">
        <f>INDEX(resultados!$A$2:$ZZ$1797, 14, MATCH($B$1, resultados!$A$1:$ZZ$1, 0))</f>
        <v/>
      </c>
      <c r="B20">
        <f>INDEX(resultados!$A$2:$ZZ$1797, 14, MATCH($B$2, resultados!$A$1:$ZZ$1, 0))</f>
        <v/>
      </c>
      <c r="C20">
        <f>INDEX(resultados!$A$2:$ZZ$1797, 14, MATCH($B$3, resultados!$A$1:$ZZ$1, 0))</f>
        <v/>
      </c>
    </row>
    <row r="21">
      <c r="A21">
        <f>INDEX(resultados!$A$2:$ZZ$1797, 15, MATCH($B$1, resultados!$A$1:$ZZ$1, 0))</f>
        <v/>
      </c>
      <c r="B21">
        <f>INDEX(resultados!$A$2:$ZZ$1797, 15, MATCH($B$2, resultados!$A$1:$ZZ$1, 0))</f>
        <v/>
      </c>
      <c r="C21">
        <f>INDEX(resultados!$A$2:$ZZ$1797, 15, MATCH($B$3, resultados!$A$1:$ZZ$1, 0))</f>
        <v/>
      </c>
    </row>
    <row r="22">
      <c r="A22">
        <f>INDEX(resultados!$A$2:$ZZ$1797, 16, MATCH($B$1, resultados!$A$1:$ZZ$1, 0))</f>
        <v/>
      </c>
      <c r="B22">
        <f>INDEX(resultados!$A$2:$ZZ$1797, 16, MATCH($B$2, resultados!$A$1:$ZZ$1, 0))</f>
        <v/>
      </c>
      <c r="C22">
        <f>INDEX(resultados!$A$2:$ZZ$1797, 16, MATCH($B$3, resultados!$A$1:$ZZ$1, 0))</f>
        <v/>
      </c>
    </row>
    <row r="23">
      <c r="A23">
        <f>INDEX(resultados!$A$2:$ZZ$1797, 17, MATCH($B$1, resultados!$A$1:$ZZ$1, 0))</f>
        <v/>
      </c>
      <c r="B23">
        <f>INDEX(resultados!$A$2:$ZZ$1797, 17, MATCH($B$2, resultados!$A$1:$ZZ$1, 0))</f>
        <v/>
      </c>
      <c r="C23">
        <f>INDEX(resultados!$A$2:$ZZ$1797, 17, MATCH($B$3, resultados!$A$1:$ZZ$1, 0))</f>
        <v/>
      </c>
    </row>
    <row r="24">
      <c r="A24">
        <f>INDEX(resultados!$A$2:$ZZ$1797, 18, MATCH($B$1, resultados!$A$1:$ZZ$1, 0))</f>
        <v/>
      </c>
      <c r="B24">
        <f>INDEX(resultados!$A$2:$ZZ$1797, 18, MATCH($B$2, resultados!$A$1:$ZZ$1, 0))</f>
        <v/>
      </c>
      <c r="C24">
        <f>INDEX(resultados!$A$2:$ZZ$1797, 18, MATCH($B$3, resultados!$A$1:$ZZ$1, 0))</f>
        <v/>
      </c>
    </row>
    <row r="25">
      <c r="A25">
        <f>INDEX(resultados!$A$2:$ZZ$1797, 19, MATCH($B$1, resultados!$A$1:$ZZ$1, 0))</f>
        <v/>
      </c>
      <c r="B25">
        <f>INDEX(resultados!$A$2:$ZZ$1797, 19, MATCH($B$2, resultados!$A$1:$ZZ$1, 0))</f>
        <v/>
      </c>
      <c r="C25">
        <f>INDEX(resultados!$A$2:$ZZ$1797, 19, MATCH($B$3, resultados!$A$1:$ZZ$1, 0))</f>
        <v/>
      </c>
    </row>
    <row r="26">
      <c r="A26">
        <f>INDEX(resultados!$A$2:$ZZ$1797, 20, MATCH($B$1, resultados!$A$1:$ZZ$1, 0))</f>
        <v/>
      </c>
      <c r="B26">
        <f>INDEX(resultados!$A$2:$ZZ$1797, 20, MATCH($B$2, resultados!$A$1:$ZZ$1, 0))</f>
        <v/>
      </c>
      <c r="C26">
        <f>INDEX(resultados!$A$2:$ZZ$1797, 20, MATCH($B$3, resultados!$A$1:$ZZ$1, 0))</f>
        <v/>
      </c>
    </row>
    <row r="27">
      <c r="A27">
        <f>INDEX(resultados!$A$2:$ZZ$1797, 21, MATCH($B$1, resultados!$A$1:$ZZ$1, 0))</f>
        <v/>
      </c>
      <c r="B27">
        <f>INDEX(resultados!$A$2:$ZZ$1797, 21, MATCH($B$2, resultados!$A$1:$ZZ$1, 0))</f>
        <v/>
      </c>
      <c r="C27">
        <f>INDEX(resultados!$A$2:$ZZ$1797, 21, MATCH($B$3, resultados!$A$1:$ZZ$1, 0))</f>
        <v/>
      </c>
    </row>
    <row r="28">
      <c r="A28">
        <f>INDEX(resultados!$A$2:$ZZ$1797, 22, MATCH($B$1, resultados!$A$1:$ZZ$1, 0))</f>
        <v/>
      </c>
      <c r="B28">
        <f>INDEX(resultados!$A$2:$ZZ$1797, 22, MATCH($B$2, resultados!$A$1:$ZZ$1, 0))</f>
        <v/>
      </c>
      <c r="C28">
        <f>INDEX(resultados!$A$2:$ZZ$1797, 22, MATCH($B$3, resultados!$A$1:$ZZ$1, 0))</f>
        <v/>
      </c>
    </row>
    <row r="29">
      <c r="A29">
        <f>INDEX(resultados!$A$2:$ZZ$1797, 23, MATCH($B$1, resultados!$A$1:$ZZ$1, 0))</f>
        <v/>
      </c>
      <c r="B29">
        <f>INDEX(resultados!$A$2:$ZZ$1797, 23, MATCH($B$2, resultados!$A$1:$ZZ$1, 0))</f>
        <v/>
      </c>
      <c r="C29">
        <f>INDEX(resultados!$A$2:$ZZ$1797, 23, MATCH($B$3, resultados!$A$1:$ZZ$1, 0))</f>
        <v/>
      </c>
    </row>
    <row r="30">
      <c r="A30">
        <f>INDEX(resultados!$A$2:$ZZ$1797, 24, MATCH($B$1, resultados!$A$1:$ZZ$1, 0))</f>
        <v/>
      </c>
      <c r="B30">
        <f>INDEX(resultados!$A$2:$ZZ$1797, 24, MATCH($B$2, resultados!$A$1:$ZZ$1, 0))</f>
        <v/>
      </c>
      <c r="C30">
        <f>INDEX(resultados!$A$2:$ZZ$1797, 24, MATCH($B$3, resultados!$A$1:$ZZ$1, 0))</f>
        <v/>
      </c>
    </row>
    <row r="31">
      <c r="A31">
        <f>INDEX(resultados!$A$2:$ZZ$1797, 25, MATCH($B$1, resultados!$A$1:$ZZ$1, 0))</f>
        <v/>
      </c>
      <c r="B31">
        <f>INDEX(resultados!$A$2:$ZZ$1797, 25, MATCH($B$2, resultados!$A$1:$ZZ$1, 0))</f>
        <v/>
      </c>
      <c r="C31">
        <f>INDEX(resultados!$A$2:$ZZ$1797, 25, MATCH($B$3, resultados!$A$1:$ZZ$1, 0))</f>
        <v/>
      </c>
    </row>
    <row r="32">
      <c r="A32">
        <f>INDEX(resultados!$A$2:$ZZ$1797, 26, MATCH($B$1, resultados!$A$1:$ZZ$1, 0))</f>
        <v/>
      </c>
      <c r="B32">
        <f>INDEX(resultados!$A$2:$ZZ$1797, 26, MATCH($B$2, resultados!$A$1:$ZZ$1, 0))</f>
        <v/>
      </c>
      <c r="C32">
        <f>INDEX(resultados!$A$2:$ZZ$1797, 26, MATCH($B$3, resultados!$A$1:$ZZ$1, 0))</f>
        <v/>
      </c>
    </row>
    <row r="33">
      <c r="A33">
        <f>INDEX(resultados!$A$2:$ZZ$1797, 27, MATCH($B$1, resultados!$A$1:$ZZ$1, 0))</f>
        <v/>
      </c>
      <c r="B33">
        <f>INDEX(resultados!$A$2:$ZZ$1797, 27, MATCH($B$2, resultados!$A$1:$ZZ$1, 0))</f>
        <v/>
      </c>
      <c r="C33">
        <f>INDEX(resultados!$A$2:$ZZ$1797, 27, MATCH($B$3, resultados!$A$1:$ZZ$1, 0))</f>
        <v/>
      </c>
    </row>
    <row r="34">
      <c r="A34">
        <f>INDEX(resultados!$A$2:$ZZ$1797, 28, MATCH($B$1, resultados!$A$1:$ZZ$1, 0))</f>
        <v/>
      </c>
      <c r="B34">
        <f>INDEX(resultados!$A$2:$ZZ$1797, 28, MATCH($B$2, resultados!$A$1:$ZZ$1, 0))</f>
        <v/>
      </c>
      <c r="C34">
        <f>INDEX(resultados!$A$2:$ZZ$1797, 28, MATCH($B$3, resultados!$A$1:$ZZ$1, 0))</f>
        <v/>
      </c>
    </row>
    <row r="35">
      <c r="A35">
        <f>INDEX(resultados!$A$2:$ZZ$1797, 29, MATCH($B$1, resultados!$A$1:$ZZ$1, 0))</f>
        <v/>
      </c>
      <c r="B35">
        <f>INDEX(resultados!$A$2:$ZZ$1797, 29, MATCH($B$2, resultados!$A$1:$ZZ$1, 0))</f>
        <v/>
      </c>
      <c r="C35">
        <f>INDEX(resultados!$A$2:$ZZ$1797, 29, MATCH($B$3, resultados!$A$1:$ZZ$1, 0))</f>
        <v/>
      </c>
    </row>
    <row r="36">
      <c r="A36">
        <f>INDEX(resultados!$A$2:$ZZ$1797, 30, MATCH($B$1, resultados!$A$1:$ZZ$1, 0))</f>
        <v/>
      </c>
      <c r="B36">
        <f>INDEX(resultados!$A$2:$ZZ$1797, 30, MATCH($B$2, resultados!$A$1:$ZZ$1, 0))</f>
        <v/>
      </c>
      <c r="C36">
        <f>INDEX(resultados!$A$2:$ZZ$1797, 30, MATCH($B$3, resultados!$A$1:$ZZ$1, 0))</f>
        <v/>
      </c>
    </row>
    <row r="37">
      <c r="A37">
        <f>INDEX(resultados!$A$2:$ZZ$1797, 31, MATCH($B$1, resultados!$A$1:$ZZ$1, 0))</f>
        <v/>
      </c>
      <c r="B37">
        <f>INDEX(resultados!$A$2:$ZZ$1797, 31, MATCH($B$2, resultados!$A$1:$ZZ$1, 0))</f>
        <v/>
      </c>
      <c r="C37">
        <f>INDEX(resultados!$A$2:$ZZ$1797, 31, MATCH($B$3, resultados!$A$1:$ZZ$1, 0))</f>
        <v/>
      </c>
    </row>
    <row r="38">
      <c r="A38">
        <f>INDEX(resultados!$A$2:$ZZ$1797, 32, MATCH($B$1, resultados!$A$1:$ZZ$1, 0))</f>
        <v/>
      </c>
      <c r="B38">
        <f>INDEX(resultados!$A$2:$ZZ$1797, 32, MATCH($B$2, resultados!$A$1:$ZZ$1, 0))</f>
        <v/>
      </c>
      <c r="C38">
        <f>INDEX(resultados!$A$2:$ZZ$1797, 32, MATCH($B$3, resultados!$A$1:$ZZ$1, 0))</f>
        <v/>
      </c>
    </row>
    <row r="39">
      <c r="A39">
        <f>INDEX(resultados!$A$2:$ZZ$1797, 33, MATCH($B$1, resultados!$A$1:$ZZ$1, 0))</f>
        <v/>
      </c>
      <c r="B39">
        <f>INDEX(resultados!$A$2:$ZZ$1797, 33, MATCH($B$2, resultados!$A$1:$ZZ$1, 0))</f>
        <v/>
      </c>
      <c r="C39">
        <f>INDEX(resultados!$A$2:$ZZ$1797, 33, MATCH($B$3, resultados!$A$1:$ZZ$1, 0))</f>
        <v/>
      </c>
    </row>
    <row r="40">
      <c r="A40">
        <f>INDEX(resultados!$A$2:$ZZ$1797, 34, MATCH($B$1, resultados!$A$1:$ZZ$1, 0))</f>
        <v/>
      </c>
      <c r="B40">
        <f>INDEX(resultados!$A$2:$ZZ$1797, 34, MATCH($B$2, resultados!$A$1:$ZZ$1, 0))</f>
        <v/>
      </c>
      <c r="C40">
        <f>INDEX(resultados!$A$2:$ZZ$1797, 34, MATCH($B$3, resultados!$A$1:$ZZ$1, 0))</f>
        <v/>
      </c>
    </row>
    <row r="41">
      <c r="A41">
        <f>INDEX(resultados!$A$2:$ZZ$1797, 35, MATCH($B$1, resultados!$A$1:$ZZ$1, 0))</f>
        <v/>
      </c>
      <c r="B41">
        <f>INDEX(resultados!$A$2:$ZZ$1797, 35, MATCH($B$2, resultados!$A$1:$ZZ$1, 0))</f>
        <v/>
      </c>
      <c r="C41">
        <f>INDEX(resultados!$A$2:$ZZ$1797, 35, MATCH($B$3, resultados!$A$1:$ZZ$1, 0))</f>
        <v/>
      </c>
    </row>
    <row r="42">
      <c r="A42">
        <f>INDEX(resultados!$A$2:$ZZ$1797, 36, MATCH($B$1, resultados!$A$1:$ZZ$1, 0))</f>
        <v/>
      </c>
      <c r="B42">
        <f>INDEX(resultados!$A$2:$ZZ$1797, 36, MATCH($B$2, resultados!$A$1:$ZZ$1, 0))</f>
        <v/>
      </c>
      <c r="C42">
        <f>INDEX(resultados!$A$2:$ZZ$1797, 36, MATCH($B$3, resultados!$A$1:$ZZ$1, 0))</f>
        <v/>
      </c>
    </row>
    <row r="43">
      <c r="A43">
        <f>INDEX(resultados!$A$2:$ZZ$1797, 37, MATCH($B$1, resultados!$A$1:$ZZ$1, 0))</f>
        <v/>
      </c>
      <c r="B43">
        <f>INDEX(resultados!$A$2:$ZZ$1797, 37, MATCH($B$2, resultados!$A$1:$ZZ$1, 0))</f>
        <v/>
      </c>
      <c r="C43">
        <f>INDEX(resultados!$A$2:$ZZ$1797, 37, MATCH($B$3, resultados!$A$1:$ZZ$1, 0))</f>
        <v/>
      </c>
    </row>
    <row r="44">
      <c r="A44">
        <f>INDEX(resultados!$A$2:$ZZ$1797, 38, MATCH($B$1, resultados!$A$1:$ZZ$1, 0))</f>
        <v/>
      </c>
      <c r="B44">
        <f>INDEX(resultados!$A$2:$ZZ$1797, 38, MATCH($B$2, resultados!$A$1:$ZZ$1, 0))</f>
        <v/>
      </c>
      <c r="C44">
        <f>INDEX(resultados!$A$2:$ZZ$1797, 38, MATCH($B$3, resultados!$A$1:$ZZ$1, 0))</f>
        <v/>
      </c>
    </row>
    <row r="45">
      <c r="A45">
        <f>INDEX(resultados!$A$2:$ZZ$1797, 39, MATCH($B$1, resultados!$A$1:$ZZ$1, 0))</f>
        <v/>
      </c>
      <c r="B45">
        <f>INDEX(resultados!$A$2:$ZZ$1797, 39, MATCH($B$2, resultados!$A$1:$ZZ$1, 0))</f>
        <v/>
      </c>
      <c r="C45">
        <f>INDEX(resultados!$A$2:$ZZ$1797, 39, MATCH($B$3, resultados!$A$1:$ZZ$1, 0))</f>
        <v/>
      </c>
    </row>
    <row r="46">
      <c r="A46">
        <f>INDEX(resultados!$A$2:$ZZ$1797, 40, MATCH($B$1, resultados!$A$1:$ZZ$1, 0))</f>
        <v/>
      </c>
      <c r="B46">
        <f>INDEX(resultados!$A$2:$ZZ$1797, 40, MATCH($B$2, resultados!$A$1:$ZZ$1, 0))</f>
        <v/>
      </c>
      <c r="C46">
        <f>INDEX(resultados!$A$2:$ZZ$1797, 40, MATCH($B$3, resultados!$A$1:$ZZ$1, 0))</f>
        <v/>
      </c>
    </row>
    <row r="47">
      <c r="A47">
        <f>INDEX(resultados!$A$2:$ZZ$1797, 41, MATCH($B$1, resultados!$A$1:$ZZ$1, 0))</f>
        <v/>
      </c>
      <c r="B47">
        <f>INDEX(resultados!$A$2:$ZZ$1797, 41, MATCH($B$2, resultados!$A$1:$ZZ$1, 0))</f>
        <v/>
      </c>
      <c r="C47">
        <f>INDEX(resultados!$A$2:$ZZ$1797, 41, MATCH($B$3, resultados!$A$1:$ZZ$1, 0))</f>
        <v/>
      </c>
    </row>
    <row r="48">
      <c r="A48">
        <f>INDEX(resultados!$A$2:$ZZ$1797, 42, MATCH($B$1, resultados!$A$1:$ZZ$1, 0))</f>
        <v/>
      </c>
      <c r="B48">
        <f>INDEX(resultados!$A$2:$ZZ$1797, 42, MATCH($B$2, resultados!$A$1:$ZZ$1, 0))</f>
        <v/>
      </c>
      <c r="C48">
        <f>INDEX(resultados!$A$2:$ZZ$1797, 42, MATCH($B$3, resultados!$A$1:$ZZ$1, 0))</f>
        <v/>
      </c>
    </row>
    <row r="49">
      <c r="A49">
        <f>INDEX(resultados!$A$2:$ZZ$1797, 43, MATCH($B$1, resultados!$A$1:$ZZ$1, 0))</f>
        <v/>
      </c>
      <c r="B49">
        <f>INDEX(resultados!$A$2:$ZZ$1797, 43, MATCH($B$2, resultados!$A$1:$ZZ$1, 0))</f>
        <v/>
      </c>
      <c r="C49">
        <f>INDEX(resultados!$A$2:$ZZ$1797, 43, MATCH($B$3, resultados!$A$1:$ZZ$1, 0))</f>
        <v/>
      </c>
    </row>
    <row r="50">
      <c r="A50">
        <f>INDEX(resultados!$A$2:$ZZ$1797, 44, MATCH($B$1, resultados!$A$1:$ZZ$1, 0))</f>
        <v/>
      </c>
      <c r="B50">
        <f>INDEX(resultados!$A$2:$ZZ$1797, 44, MATCH($B$2, resultados!$A$1:$ZZ$1, 0))</f>
        <v/>
      </c>
      <c r="C50">
        <f>INDEX(resultados!$A$2:$ZZ$1797, 44, MATCH($B$3, resultados!$A$1:$ZZ$1, 0))</f>
        <v/>
      </c>
    </row>
    <row r="51">
      <c r="A51">
        <f>INDEX(resultados!$A$2:$ZZ$1797, 45, MATCH($B$1, resultados!$A$1:$ZZ$1, 0))</f>
        <v/>
      </c>
      <c r="B51">
        <f>INDEX(resultados!$A$2:$ZZ$1797, 45, MATCH($B$2, resultados!$A$1:$ZZ$1, 0))</f>
        <v/>
      </c>
      <c r="C51">
        <f>INDEX(resultados!$A$2:$ZZ$1797, 45, MATCH($B$3, resultados!$A$1:$ZZ$1, 0))</f>
        <v/>
      </c>
    </row>
    <row r="52">
      <c r="A52">
        <f>INDEX(resultados!$A$2:$ZZ$1797, 46, MATCH($B$1, resultados!$A$1:$ZZ$1, 0))</f>
        <v/>
      </c>
      <c r="B52">
        <f>INDEX(resultados!$A$2:$ZZ$1797, 46, MATCH($B$2, resultados!$A$1:$ZZ$1, 0))</f>
        <v/>
      </c>
      <c r="C52">
        <f>INDEX(resultados!$A$2:$ZZ$1797, 46, MATCH($B$3, resultados!$A$1:$ZZ$1, 0))</f>
        <v/>
      </c>
    </row>
    <row r="53">
      <c r="A53">
        <f>INDEX(resultados!$A$2:$ZZ$1797, 47, MATCH($B$1, resultados!$A$1:$ZZ$1, 0))</f>
        <v/>
      </c>
      <c r="B53">
        <f>INDEX(resultados!$A$2:$ZZ$1797, 47, MATCH($B$2, resultados!$A$1:$ZZ$1, 0))</f>
        <v/>
      </c>
      <c r="C53">
        <f>INDEX(resultados!$A$2:$ZZ$1797, 47, MATCH($B$3, resultados!$A$1:$ZZ$1, 0))</f>
        <v/>
      </c>
    </row>
    <row r="54">
      <c r="A54">
        <f>INDEX(resultados!$A$2:$ZZ$1797, 48, MATCH($B$1, resultados!$A$1:$ZZ$1, 0))</f>
        <v/>
      </c>
      <c r="B54">
        <f>INDEX(resultados!$A$2:$ZZ$1797, 48, MATCH($B$2, resultados!$A$1:$ZZ$1, 0))</f>
        <v/>
      </c>
      <c r="C54">
        <f>INDEX(resultados!$A$2:$ZZ$1797, 48, MATCH($B$3, resultados!$A$1:$ZZ$1, 0))</f>
        <v/>
      </c>
    </row>
    <row r="55">
      <c r="A55">
        <f>INDEX(resultados!$A$2:$ZZ$1797, 49, MATCH($B$1, resultados!$A$1:$ZZ$1, 0))</f>
        <v/>
      </c>
      <c r="B55">
        <f>INDEX(resultados!$A$2:$ZZ$1797, 49, MATCH($B$2, resultados!$A$1:$ZZ$1, 0))</f>
        <v/>
      </c>
      <c r="C55">
        <f>INDEX(resultados!$A$2:$ZZ$1797, 49, MATCH($B$3, resultados!$A$1:$ZZ$1, 0))</f>
        <v/>
      </c>
    </row>
    <row r="56">
      <c r="A56">
        <f>INDEX(resultados!$A$2:$ZZ$1797, 50, MATCH($B$1, resultados!$A$1:$ZZ$1, 0))</f>
        <v/>
      </c>
      <c r="B56">
        <f>INDEX(resultados!$A$2:$ZZ$1797, 50, MATCH($B$2, resultados!$A$1:$ZZ$1, 0))</f>
        <v/>
      </c>
      <c r="C56">
        <f>INDEX(resultados!$A$2:$ZZ$1797, 50, MATCH($B$3, resultados!$A$1:$ZZ$1, 0))</f>
        <v/>
      </c>
    </row>
    <row r="57">
      <c r="A57">
        <f>INDEX(resultados!$A$2:$ZZ$1797, 51, MATCH($B$1, resultados!$A$1:$ZZ$1, 0))</f>
        <v/>
      </c>
      <c r="B57">
        <f>INDEX(resultados!$A$2:$ZZ$1797, 51, MATCH($B$2, resultados!$A$1:$ZZ$1, 0))</f>
        <v/>
      </c>
      <c r="C57">
        <f>INDEX(resultados!$A$2:$ZZ$1797, 51, MATCH($B$3, resultados!$A$1:$ZZ$1, 0))</f>
        <v/>
      </c>
    </row>
    <row r="58">
      <c r="A58">
        <f>INDEX(resultados!$A$2:$ZZ$1797, 52, MATCH($B$1, resultados!$A$1:$ZZ$1, 0))</f>
        <v/>
      </c>
      <c r="B58">
        <f>INDEX(resultados!$A$2:$ZZ$1797, 52, MATCH($B$2, resultados!$A$1:$ZZ$1, 0))</f>
        <v/>
      </c>
      <c r="C58">
        <f>INDEX(resultados!$A$2:$ZZ$1797, 52, MATCH($B$3, resultados!$A$1:$ZZ$1, 0))</f>
        <v/>
      </c>
    </row>
    <row r="59">
      <c r="A59">
        <f>INDEX(resultados!$A$2:$ZZ$1797, 53, MATCH($B$1, resultados!$A$1:$ZZ$1, 0))</f>
        <v/>
      </c>
      <c r="B59">
        <f>INDEX(resultados!$A$2:$ZZ$1797, 53, MATCH($B$2, resultados!$A$1:$ZZ$1, 0))</f>
        <v/>
      </c>
      <c r="C59">
        <f>INDEX(resultados!$A$2:$ZZ$1797, 53, MATCH($B$3, resultados!$A$1:$ZZ$1, 0))</f>
        <v/>
      </c>
    </row>
    <row r="60">
      <c r="A60">
        <f>INDEX(resultados!$A$2:$ZZ$1797, 54, MATCH($B$1, resultados!$A$1:$ZZ$1, 0))</f>
        <v/>
      </c>
      <c r="B60">
        <f>INDEX(resultados!$A$2:$ZZ$1797, 54, MATCH($B$2, resultados!$A$1:$ZZ$1, 0))</f>
        <v/>
      </c>
      <c r="C60">
        <f>INDEX(resultados!$A$2:$ZZ$1797, 54, MATCH($B$3, resultados!$A$1:$ZZ$1, 0))</f>
        <v/>
      </c>
    </row>
    <row r="61">
      <c r="A61">
        <f>INDEX(resultados!$A$2:$ZZ$1797, 55, MATCH($B$1, resultados!$A$1:$ZZ$1, 0))</f>
        <v/>
      </c>
      <c r="B61">
        <f>INDEX(resultados!$A$2:$ZZ$1797, 55, MATCH($B$2, resultados!$A$1:$ZZ$1, 0))</f>
        <v/>
      </c>
      <c r="C61">
        <f>INDEX(resultados!$A$2:$ZZ$1797, 55, MATCH($B$3, resultados!$A$1:$ZZ$1, 0))</f>
        <v/>
      </c>
    </row>
    <row r="62">
      <c r="A62">
        <f>INDEX(resultados!$A$2:$ZZ$1797, 56, MATCH($B$1, resultados!$A$1:$ZZ$1, 0))</f>
        <v/>
      </c>
      <c r="B62">
        <f>INDEX(resultados!$A$2:$ZZ$1797, 56, MATCH($B$2, resultados!$A$1:$ZZ$1, 0))</f>
        <v/>
      </c>
      <c r="C62">
        <f>INDEX(resultados!$A$2:$ZZ$1797, 56, MATCH($B$3, resultados!$A$1:$ZZ$1, 0))</f>
        <v/>
      </c>
    </row>
    <row r="63">
      <c r="A63">
        <f>INDEX(resultados!$A$2:$ZZ$1797, 57, MATCH($B$1, resultados!$A$1:$ZZ$1, 0))</f>
        <v/>
      </c>
      <c r="B63">
        <f>INDEX(resultados!$A$2:$ZZ$1797, 57, MATCH($B$2, resultados!$A$1:$ZZ$1, 0))</f>
        <v/>
      </c>
      <c r="C63">
        <f>INDEX(resultados!$A$2:$ZZ$1797, 57, MATCH($B$3, resultados!$A$1:$ZZ$1, 0))</f>
        <v/>
      </c>
    </row>
    <row r="64">
      <c r="A64">
        <f>INDEX(resultados!$A$2:$ZZ$1797, 58, MATCH($B$1, resultados!$A$1:$ZZ$1, 0))</f>
        <v/>
      </c>
      <c r="B64">
        <f>INDEX(resultados!$A$2:$ZZ$1797, 58, MATCH($B$2, resultados!$A$1:$ZZ$1, 0))</f>
        <v/>
      </c>
      <c r="C64">
        <f>INDEX(resultados!$A$2:$ZZ$1797, 58, MATCH($B$3, resultados!$A$1:$ZZ$1, 0))</f>
        <v/>
      </c>
    </row>
    <row r="65">
      <c r="A65">
        <f>INDEX(resultados!$A$2:$ZZ$1797, 59, MATCH($B$1, resultados!$A$1:$ZZ$1, 0))</f>
        <v/>
      </c>
      <c r="B65">
        <f>INDEX(resultados!$A$2:$ZZ$1797, 59, MATCH($B$2, resultados!$A$1:$ZZ$1, 0))</f>
        <v/>
      </c>
      <c r="C65">
        <f>INDEX(resultados!$A$2:$ZZ$1797, 59, MATCH($B$3, resultados!$A$1:$ZZ$1, 0))</f>
        <v/>
      </c>
    </row>
    <row r="66">
      <c r="A66">
        <f>INDEX(resultados!$A$2:$ZZ$1797, 60, MATCH($B$1, resultados!$A$1:$ZZ$1, 0))</f>
        <v/>
      </c>
      <c r="B66">
        <f>INDEX(resultados!$A$2:$ZZ$1797, 60, MATCH($B$2, resultados!$A$1:$ZZ$1, 0))</f>
        <v/>
      </c>
      <c r="C66">
        <f>INDEX(resultados!$A$2:$ZZ$1797, 60, MATCH($B$3, resultados!$A$1:$ZZ$1, 0))</f>
        <v/>
      </c>
    </row>
    <row r="67">
      <c r="A67">
        <f>INDEX(resultados!$A$2:$ZZ$1797, 61, MATCH($B$1, resultados!$A$1:$ZZ$1, 0))</f>
        <v/>
      </c>
      <c r="B67">
        <f>INDEX(resultados!$A$2:$ZZ$1797, 61, MATCH($B$2, resultados!$A$1:$ZZ$1, 0))</f>
        <v/>
      </c>
      <c r="C67">
        <f>INDEX(resultados!$A$2:$ZZ$1797, 61, MATCH($B$3, resultados!$A$1:$ZZ$1, 0))</f>
        <v/>
      </c>
    </row>
    <row r="68">
      <c r="A68">
        <f>INDEX(resultados!$A$2:$ZZ$1797, 62, MATCH($B$1, resultados!$A$1:$ZZ$1, 0))</f>
        <v/>
      </c>
      <c r="B68">
        <f>INDEX(resultados!$A$2:$ZZ$1797, 62, MATCH($B$2, resultados!$A$1:$ZZ$1, 0))</f>
        <v/>
      </c>
      <c r="C68">
        <f>INDEX(resultados!$A$2:$ZZ$1797, 62, MATCH($B$3, resultados!$A$1:$ZZ$1, 0))</f>
        <v/>
      </c>
    </row>
    <row r="69">
      <c r="A69">
        <f>INDEX(resultados!$A$2:$ZZ$1797, 63, MATCH($B$1, resultados!$A$1:$ZZ$1, 0))</f>
        <v/>
      </c>
      <c r="B69">
        <f>INDEX(resultados!$A$2:$ZZ$1797, 63, MATCH($B$2, resultados!$A$1:$ZZ$1, 0))</f>
        <v/>
      </c>
      <c r="C69">
        <f>INDEX(resultados!$A$2:$ZZ$1797, 63, MATCH($B$3, resultados!$A$1:$ZZ$1, 0))</f>
        <v/>
      </c>
    </row>
    <row r="70">
      <c r="A70">
        <f>INDEX(resultados!$A$2:$ZZ$1797, 64, MATCH($B$1, resultados!$A$1:$ZZ$1, 0))</f>
        <v/>
      </c>
      <c r="B70">
        <f>INDEX(resultados!$A$2:$ZZ$1797, 64, MATCH($B$2, resultados!$A$1:$ZZ$1, 0))</f>
        <v/>
      </c>
      <c r="C70">
        <f>INDEX(resultados!$A$2:$ZZ$1797, 64, MATCH($B$3, resultados!$A$1:$ZZ$1, 0))</f>
        <v/>
      </c>
    </row>
    <row r="71">
      <c r="A71">
        <f>INDEX(resultados!$A$2:$ZZ$1797, 65, MATCH($B$1, resultados!$A$1:$ZZ$1, 0))</f>
        <v/>
      </c>
      <c r="B71">
        <f>INDEX(resultados!$A$2:$ZZ$1797, 65, MATCH($B$2, resultados!$A$1:$ZZ$1, 0))</f>
        <v/>
      </c>
      <c r="C71">
        <f>INDEX(resultados!$A$2:$ZZ$1797, 65, MATCH($B$3, resultados!$A$1:$ZZ$1, 0))</f>
        <v/>
      </c>
    </row>
    <row r="72">
      <c r="A72">
        <f>INDEX(resultados!$A$2:$ZZ$1797, 66, MATCH($B$1, resultados!$A$1:$ZZ$1, 0))</f>
        <v/>
      </c>
      <c r="B72">
        <f>INDEX(resultados!$A$2:$ZZ$1797, 66, MATCH($B$2, resultados!$A$1:$ZZ$1, 0))</f>
        <v/>
      </c>
      <c r="C72">
        <f>INDEX(resultados!$A$2:$ZZ$1797, 66, MATCH($B$3, resultados!$A$1:$ZZ$1, 0))</f>
        <v/>
      </c>
    </row>
    <row r="73">
      <c r="A73">
        <f>INDEX(resultados!$A$2:$ZZ$1797, 67, MATCH($B$1, resultados!$A$1:$ZZ$1, 0))</f>
        <v/>
      </c>
      <c r="B73">
        <f>INDEX(resultados!$A$2:$ZZ$1797, 67, MATCH($B$2, resultados!$A$1:$ZZ$1, 0))</f>
        <v/>
      </c>
      <c r="C73">
        <f>INDEX(resultados!$A$2:$ZZ$1797, 67, MATCH($B$3, resultados!$A$1:$ZZ$1, 0))</f>
        <v/>
      </c>
    </row>
    <row r="74">
      <c r="A74">
        <f>INDEX(resultados!$A$2:$ZZ$1797, 68, MATCH($B$1, resultados!$A$1:$ZZ$1, 0))</f>
        <v/>
      </c>
      <c r="B74">
        <f>INDEX(resultados!$A$2:$ZZ$1797, 68, MATCH($B$2, resultados!$A$1:$ZZ$1, 0))</f>
        <v/>
      </c>
      <c r="C74">
        <f>INDEX(resultados!$A$2:$ZZ$1797, 68, MATCH($B$3, resultados!$A$1:$ZZ$1, 0))</f>
        <v/>
      </c>
    </row>
    <row r="75">
      <c r="A75">
        <f>INDEX(resultados!$A$2:$ZZ$1797, 69, MATCH($B$1, resultados!$A$1:$ZZ$1, 0))</f>
        <v/>
      </c>
      <c r="B75">
        <f>INDEX(resultados!$A$2:$ZZ$1797, 69, MATCH($B$2, resultados!$A$1:$ZZ$1, 0))</f>
        <v/>
      </c>
      <c r="C75">
        <f>INDEX(resultados!$A$2:$ZZ$1797, 69, MATCH($B$3, resultados!$A$1:$ZZ$1, 0))</f>
        <v/>
      </c>
    </row>
    <row r="76">
      <c r="A76">
        <f>INDEX(resultados!$A$2:$ZZ$1797, 70, MATCH($B$1, resultados!$A$1:$ZZ$1, 0))</f>
        <v/>
      </c>
      <c r="B76">
        <f>INDEX(resultados!$A$2:$ZZ$1797, 70, MATCH($B$2, resultados!$A$1:$ZZ$1, 0))</f>
        <v/>
      </c>
      <c r="C76">
        <f>INDEX(resultados!$A$2:$ZZ$1797, 70, MATCH($B$3, resultados!$A$1:$ZZ$1, 0))</f>
        <v/>
      </c>
    </row>
    <row r="77">
      <c r="A77">
        <f>INDEX(resultados!$A$2:$ZZ$1797, 71, MATCH($B$1, resultados!$A$1:$ZZ$1, 0))</f>
        <v/>
      </c>
      <c r="B77">
        <f>INDEX(resultados!$A$2:$ZZ$1797, 71, MATCH($B$2, resultados!$A$1:$ZZ$1, 0))</f>
        <v/>
      </c>
      <c r="C77">
        <f>INDEX(resultados!$A$2:$ZZ$1797, 71, MATCH($B$3, resultados!$A$1:$ZZ$1, 0))</f>
        <v/>
      </c>
    </row>
    <row r="78">
      <c r="A78">
        <f>INDEX(resultados!$A$2:$ZZ$1797, 72, MATCH($B$1, resultados!$A$1:$ZZ$1, 0))</f>
        <v/>
      </c>
      <c r="B78">
        <f>INDEX(resultados!$A$2:$ZZ$1797, 72, MATCH($B$2, resultados!$A$1:$ZZ$1, 0))</f>
        <v/>
      </c>
      <c r="C78">
        <f>INDEX(resultados!$A$2:$ZZ$1797, 72, MATCH($B$3, resultados!$A$1:$ZZ$1, 0))</f>
        <v/>
      </c>
    </row>
    <row r="79">
      <c r="A79">
        <f>INDEX(resultados!$A$2:$ZZ$1797, 73, MATCH($B$1, resultados!$A$1:$ZZ$1, 0))</f>
        <v/>
      </c>
      <c r="B79">
        <f>INDEX(resultados!$A$2:$ZZ$1797, 73, MATCH($B$2, resultados!$A$1:$ZZ$1, 0))</f>
        <v/>
      </c>
      <c r="C79">
        <f>INDEX(resultados!$A$2:$ZZ$1797, 73, MATCH($B$3, resultados!$A$1:$ZZ$1, 0))</f>
        <v/>
      </c>
    </row>
    <row r="80">
      <c r="A80">
        <f>INDEX(resultados!$A$2:$ZZ$1797, 74, MATCH($B$1, resultados!$A$1:$ZZ$1, 0))</f>
        <v/>
      </c>
      <c r="B80">
        <f>INDEX(resultados!$A$2:$ZZ$1797, 74, MATCH($B$2, resultados!$A$1:$ZZ$1, 0))</f>
        <v/>
      </c>
      <c r="C80">
        <f>INDEX(resultados!$A$2:$ZZ$1797, 74, MATCH($B$3, resultados!$A$1:$ZZ$1, 0))</f>
        <v/>
      </c>
    </row>
    <row r="81">
      <c r="A81">
        <f>INDEX(resultados!$A$2:$ZZ$1797, 75, MATCH($B$1, resultados!$A$1:$ZZ$1, 0))</f>
        <v/>
      </c>
      <c r="B81">
        <f>INDEX(resultados!$A$2:$ZZ$1797, 75, MATCH($B$2, resultados!$A$1:$ZZ$1, 0))</f>
        <v/>
      </c>
      <c r="C81">
        <f>INDEX(resultados!$A$2:$ZZ$1797, 75, MATCH($B$3, resultados!$A$1:$ZZ$1, 0))</f>
        <v/>
      </c>
    </row>
    <row r="82">
      <c r="A82">
        <f>INDEX(resultados!$A$2:$ZZ$1797, 76, MATCH($B$1, resultados!$A$1:$ZZ$1, 0))</f>
        <v/>
      </c>
      <c r="B82">
        <f>INDEX(resultados!$A$2:$ZZ$1797, 76, MATCH($B$2, resultados!$A$1:$ZZ$1, 0))</f>
        <v/>
      </c>
      <c r="C82">
        <f>INDEX(resultados!$A$2:$ZZ$1797, 76, MATCH($B$3, resultados!$A$1:$ZZ$1, 0))</f>
        <v/>
      </c>
    </row>
    <row r="83">
      <c r="A83">
        <f>INDEX(resultados!$A$2:$ZZ$1797, 77, MATCH($B$1, resultados!$A$1:$ZZ$1, 0))</f>
        <v/>
      </c>
      <c r="B83">
        <f>INDEX(resultados!$A$2:$ZZ$1797, 77, MATCH($B$2, resultados!$A$1:$ZZ$1, 0))</f>
        <v/>
      </c>
      <c r="C83">
        <f>INDEX(resultados!$A$2:$ZZ$1797, 77, MATCH($B$3, resultados!$A$1:$ZZ$1, 0))</f>
        <v/>
      </c>
    </row>
    <row r="84">
      <c r="A84">
        <f>INDEX(resultados!$A$2:$ZZ$1797, 78, MATCH($B$1, resultados!$A$1:$ZZ$1, 0))</f>
        <v/>
      </c>
      <c r="B84">
        <f>INDEX(resultados!$A$2:$ZZ$1797, 78, MATCH($B$2, resultados!$A$1:$ZZ$1, 0))</f>
        <v/>
      </c>
      <c r="C84">
        <f>INDEX(resultados!$A$2:$ZZ$1797, 78, MATCH($B$3, resultados!$A$1:$ZZ$1, 0))</f>
        <v/>
      </c>
    </row>
    <row r="85">
      <c r="A85">
        <f>INDEX(resultados!$A$2:$ZZ$1797, 79, MATCH($B$1, resultados!$A$1:$ZZ$1, 0))</f>
        <v/>
      </c>
      <c r="B85">
        <f>INDEX(resultados!$A$2:$ZZ$1797, 79, MATCH($B$2, resultados!$A$1:$ZZ$1, 0))</f>
        <v/>
      </c>
      <c r="C85">
        <f>INDEX(resultados!$A$2:$ZZ$1797, 79, MATCH($B$3, resultados!$A$1:$ZZ$1, 0))</f>
        <v/>
      </c>
    </row>
    <row r="86">
      <c r="A86">
        <f>INDEX(resultados!$A$2:$ZZ$1797, 80, MATCH($B$1, resultados!$A$1:$ZZ$1, 0))</f>
        <v/>
      </c>
      <c r="B86">
        <f>INDEX(resultados!$A$2:$ZZ$1797, 80, MATCH($B$2, resultados!$A$1:$ZZ$1, 0))</f>
        <v/>
      </c>
      <c r="C86">
        <f>INDEX(resultados!$A$2:$ZZ$1797, 80, MATCH($B$3, resultados!$A$1:$ZZ$1, 0))</f>
        <v/>
      </c>
    </row>
    <row r="87">
      <c r="A87">
        <f>INDEX(resultados!$A$2:$ZZ$1797, 81, MATCH($B$1, resultados!$A$1:$ZZ$1, 0))</f>
        <v/>
      </c>
      <c r="B87">
        <f>INDEX(resultados!$A$2:$ZZ$1797, 81, MATCH($B$2, resultados!$A$1:$ZZ$1, 0))</f>
        <v/>
      </c>
      <c r="C87">
        <f>INDEX(resultados!$A$2:$ZZ$1797, 81, MATCH($B$3, resultados!$A$1:$ZZ$1, 0))</f>
        <v/>
      </c>
    </row>
    <row r="88">
      <c r="A88">
        <f>INDEX(resultados!$A$2:$ZZ$1797, 82, MATCH($B$1, resultados!$A$1:$ZZ$1, 0))</f>
        <v/>
      </c>
      <c r="B88">
        <f>INDEX(resultados!$A$2:$ZZ$1797, 82, MATCH($B$2, resultados!$A$1:$ZZ$1, 0))</f>
        <v/>
      </c>
      <c r="C88">
        <f>INDEX(resultados!$A$2:$ZZ$1797, 82, MATCH($B$3, resultados!$A$1:$ZZ$1, 0))</f>
        <v/>
      </c>
    </row>
    <row r="89">
      <c r="A89">
        <f>INDEX(resultados!$A$2:$ZZ$1797, 83, MATCH($B$1, resultados!$A$1:$ZZ$1, 0))</f>
        <v/>
      </c>
      <c r="B89">
        <f>INDEX(resultados!$A$2:$ZZ$1797, 83, MATCH($B$2, resultados!$A$1:$ZZ$1, 0))</f>
        <v/>
      </c>
      <c r="C89">
        <f>INDEX(resultados!$A$2:$ZZ$1797, 83, MATCH($B$3, resultados!$A$1:$ZZ$1, 0))</f>
        <v/>
      </c>
    </row>
    <row r="90">
      <c r="A90">
        <f>INDEX(resultados!$A$2:$ZZ$1797, 84, MATCH($B$1, resultados!$A$1:$ZZ$1, 0))</f>
        <v/>
      </c>
      <c r="B90">
        <f>INDEX(resultados!$A$2:$ZZ$1797, 84, MATCH($B$2, resultados!$A$1:$ZZ$1, 0))</f>
        <v/>
      </c>
      <c r="C90">
        <f>INDEX(resultados!$A$2:$ZZ$1797, 84, MATCH($B$3, resultados!$A$1:$ZZ$1, 0))</f>
        <v/>
      </c>
    </row>
    <row r="91">
      <c r="A91">
        <f>INDEX(resultados!$A$2:$ZZ$1797, 85, MATCH($B$1, resultados!$A$1:$ZZ$1, 0))</f>
        <v/>
      </c>
      <c r="B91">
        <f>INDEX(resultados!$A$2:$ZZ$1797, 85, MATCH($B$2, resultados!$A$1:$ZZ$1, 0))</f>
        <v/>
      </c>
      <c r="C91">
        <f>INDEX(resultados!$A$2:$ZZ$1797, 85, MATCH($B$3, resultados!$A$1:$ZZ$1, 0))</f>
        <v/>
      </c>
    </row>
    <row r="92">
      <c r="A92">
        <f>INDEX(resultados!$A$2:$ZZ$1797, 86, MATCH($B$1, resultados!$A$1:$ZZ$1, 0))</f>
        <v/>
      </c>
      <c r="B92">
        <f>INDEX(resultados!$A$2:$ZZ$1797, 86, MATCH($B$2, resultados!$A$1:$ZZ$1, 0))</f>
        <v/>
      </c>
      <c r="C92">
        <f>INDEX(resultados!$A$2:$ZZ$1797, 86, MATCH($B$3, resultados!$A$1:$ZZ$1, 0))</f>
        <v/>
      </c>
    </row>
    <row r="93">
      <c r="A93">
        <f>INDEX(resultados!$A$2:$ZZ$1797, 87, MATCH($B$1, resultados!$A$1:$ZZ$1, 0))</f>
        <v/>
      </c>
      <c r="B93">
        <f>INDEX(resultados!$A$2:$ZZ$1797, 87, MATCH($B$2, resultados!$A$1:$ZZ$1, 0))</f>
        <v/>
      </c>
      <c r="C93">
        <f>INDEX(resultados!$A$2:$ZZ$1797, 87, MATCH($B$3, resultados!$A$1:$ZZ$1, 0))</f>
        <v/>
      </c>
    </row>
    <row r="94">
      <c r="A94">
        <f>INDEX(resultados!$A$2:$ZZ$1797, 88, MATCH($B$1, resultados!$A$1:$ZZ$1, 0))</f>
        <v/>
      </c>
      <c r="B94">
        <f>INDEX(resultados!$A$2:$ZZ$1797, 88, MATCH($B$2, resultados!$A$1:$ZZ$1, 0))</f>
        <v/>
      </c>
      <c r="C94">
        <f>INDEX(resultados!$A$2:$ZZ$1797, 88, MATCH($B$3, resultados!$A$1:$ZZ$1, 0))</f>
        <v/>
      </c>
    </row>
    <row r="95">
      <c r="A95">
        <f>INDEX(resultados!$A$2:$ZZ$1797, 89, MATCH($B$1, resultados!$A$1:$ZZ$1, 0))</f>
        <v/>
      </c>
      <c r="B95">
        <f>INDEX(resultados!$A$2:$ZZ$1797, 89, MATCH($B$2, resultados!$A$1:$ZZ$1, 0))</f>
        <v/>
      </c>
      <c r="C95">
        <f>INDEX(resultados!$A$2:$ZZ$1797, 89, MATCH($B$3, resultados!$A$1:$ZZ$1, 0))</f>
        <v/>
      </c>
    </row>
    <row r="96">
      <c r="A96">
        <f>INDEX(resultados!$A$2:$ZZ$1797, 90, MATCH($B$1, resultados!$A$1:$ZZ$1, 0))</f>
        <v/>
      </c>
      <c r="B96">
        <f>INDEX(resultados!$A$2:$ZZ$1797, 90, MATCH($B$2, resultados!$A$1:$ZZ$1, 0))</f>
        <v/>
      </c>
      <c r="C96">
        <f>INDEX(resultados!$A$2:$ZZ$1797, 90, MATCH($B$3, resultados!$A$1:$ZZ$1, 0))</f>
        <v/>
      </c>
    </row>
    <row r="97">
      <c r="A97">
        <f>INDEX(resultados!$A$2:$ZZ$1797, 91, MATCH($B$1, resultados!$A$1:$ZZ$1, 0))</f>
        <v/>
      </c>
      <c r="B97">
        <f>INDEX(resultados!$A$2:$ZZ$1797, 91, MATCH($B$2, resultados!$A$1:$ZZ$1, 0))</f>
        <v/>
      </c>
      <c r="C97">
        <f>INDEX(resultados!$A$2:$ZZ$1797, 91, MATCH($B$3, resultados!$A$1:$ZZ$1, 0))</f>
        <v/>
      </c>
    </row>
    <row r="98">
      <c r="A98">
        <f>INDEX(resultados!$A$2:$ZZ$1797, 92, MATCH($B$1, resultados!$A$1:$ZZ$1, 0))</f>
        <v/>
      </c>
      <c r="B98">
        <f>INDEX(resultados!$A$2:$ZZ$1797, 92, MATCH($B$2, resultados!$A$1:$ZZ$1, 0))</f>
        <v/>
      </c>
      <c r="C98">
        <f>INDEX(resultados!$A$2:$ZZ$1797, 92, MATCH($B$3, resultados!$A$1:$ZZ$1, 0))</f>
        <v/>
      </c>
    </row>
    <row r="99">
      <c r="A99">
        <f>INDEX(resultados!$A$2:$ZZ$1797, 93, MATCH($B$1, resultados!$A$1:$ZZ$1, 0))</f>
        <v/>
      </c>
      <c r="B99">
        <f>INDEX(resultados!$A$2:$ZZ$1797, 93, MATCH($B$2, resultados!$A$1:$ZZ$1, 0))</f>
        <v/>
      </c>
      <c r="C99">
        <f>INDEX(resultados!$A$2:$ZZ$1797, 93, MATCH($B$3, resultados!$A$1:$ZZ$1, 0))</f>
        <v/>
      </c>
    </row>
    <row r="100">
      <c r="A100">
        <f>INDEX(resultados!$A$2:$ZZ$1797, 94, MATCH($B$1, resultados!$A$1:$ZZ$1, 0))</f>
        <v/>
      </c>
      <c r="B100">
        <f>INDEX(resultados!$A$2:$ZZ$1797, 94, MATCH($B$2, resultados!$A$1:$ZZ$1, 0))</f>
        <v/>
      </c>
      <c r="C100">
        <f>INDEX(resultados!$A$2:$ZZ$1797, 94, MATCH($B$3, resultados!$A$1:$ZZ$1, 0))</f>
        <v/>
      </c>
    </row>
    <row r="101">
      <c r="A101">
        <f>INDEX(resultados!$A$2:$ZZ$1797, 95, MATCH($B$1, resultados!$A$1:$ZZ$1, 0))</f>
        <v/>
      </c>
      <c r="B101">
        <f>INDEX(resultados!$A$2:$ZZ$1797, 95, MATCH($B$2, resultados!$A$1:$ZZ$1, 0))</f>
        <v/>
      </c>
      <c r="C101">
        <f>INDEX(resultados!$A$2:$ZZ$1797, 95, MATCH($B$3, resultados!$A$1:$ZZ$1, 0))</f>
        <v/>
      </c>
    </row>
    <row r="102">
      <c r="A102">
        <f>INDEX(resultados!$A$2:$ZZ$1797, 96, MATCH($B$1, resultados!$A$1:$ZZ$1, 0))</f>
        <v/>
      </c>
      <c r="B102">
        <f>INDEX(resultados!$A$2:$ZZ$1797, 96, MATCH($B$2, resultados!$A$1:$ZZ$1, 0))</f>
        <v/>
      </c>
      <c r="C102">
        <f>INDEX(resultados!$A$2:$ZZ$1797, 96, MATCH($B$3, resultados!$A$1:$ZZ$1, 0))</f>
        <v/>
      </c>
    </row>
    <row r="103">
      <c r="A103">
        <f>INDEX(resultados!$A$2:$ZZ$1797, 97, MATCH($B$1, resultados!$A$1:$ZZ$1, 0))</f>
        <v/>
      </c>
      <c r="B103">
        <f>INDEX(resultados!$A$2:$ZZ$1797, 97, MATCH($B$2, resultados!$A$1:$ZZ$1, 0))</f>
        <v/>
      </c>
      <c r="C103">
        <f>INDEX(resultados!$A$2:$ZZ$1797, 97, MATCH($B$3, resultados!$A$1:$ZZ$1, 0))</f>
        <v/>
      </c>
    </row>
    <row r="104">
      <c r="A104">
        <f>INDEX(resultados!$A$2:$ZZ$1797, 98, MATCH($B$1, resultados!$A$1:$ZZ$1, 0))</f>
        <v/>
      </c>
      <c r="B104">
        <f>INDEX(resultados!$A$2:$ZZ$1797, 98, MATCH($B$2, resultados!$A$1:$ZZ$1, 0))</f>
        <v/>
      </c>
      <c r="C104">
        <f>INDEX(resultados!$A$2:$ZZ$1797, 98, MATCH($B$3, resultados!$A$1:$ZZ$1, 0))</f>
        <v/>
      </c>
    </row>
    <row r="105">
      <c r="A105">
        <f>INDEX(resultados!$A$2:$ZZ$1797, 99, MATCH($B$1, resultados!$A$1:$ZZ$1, 0))</f>
        <v/>
      </c>
      <c r="B105">
        <f>INDEX(resultados!$A$2:$ZZ$1797, 99, MATCH($B$2, resultados!$A$1:$ZZ$1, 0))</f>
        <v/>
      </c>
      <c r="C105">
        <f>INDEX(resultados!$A$2:$ZZ$1797, 99, MATCH($B$3, resultados!$A$1:$ZZ$1, 0))</f>
        <v/>
      </c>
    </row>
    <row r="106">
      <c r="A106">
        <f>INDEX(resultados!$A$2:$ZZ$1797, 100, MATCH($B$1, resultados!$A$1:$ZZ$1, 0))</f>
        <v/>
      </c>
      <c r="B106">
        <f>INDEX(resultados!$A$2:$ZZ$1797, 100, MATCH($B$2, resultados!$A$1:$ZZ$1, 0))</f>
        <v/>
      </c>
      <c r="C106">
        <f>INDEX(resultados!$A$2:$ZZ$1797, 100, MATCH($B$3, resultados!$A$1:$ZZ$1, 0))</f>
        <v/>
      </c>
    </row>
    <row r="107">
      <c r="A107">
        <f>INDEX(resultados!$A$2:$ZZ$1797, 101, MATCH($B$1, resultados!$A$1:$ZZ$1, 0))</f>
        <v/>
      </c>
      <c r="B107">
        <f>INDEX(resultados!$A$2:$ZZ$1797, 101, MATCH($B$2, resultados!$A$1:$ZZ$1, 0))</f>
        <v/>
      </c>
      <c r="C107">
        <f>INDEX(resultados!$A$2:$ZZ$1797, 101, MATCH($B$3, resultados!$A$1:$ZZ$1, 0))</f>
        <v/>
      </c>
    </row>
    <row r="108">
      <c r="A108">
        <f>INDEX(resultados!$A$2:$ZZ$1797, 102, MATCH($B$1, resultados!$A$1:$ZZ$1, 0))</f>
        <v/>
      </c>
      <c r="B108">
        <f>INDEX(resultados!$A$2:$ZZ$1797, 102, MATCH($B$2, resultados!$A$1:$ZZ$1, 0))</f>
        <v/>
      </c>
      <c r="C108">
        <f>INDEX(resultados!$A$2:$ZZ$1797, 102, MATCH($B$3, resultados!$A$1:$ZZ$1, 0))</f>
        <v/>
      </c>
    </row>
    <row r="109">
      <c r="A109">
        <f>INDEX(resultados!$A$2:$ZZ$1797, 103, MATCH($B$1, resultados!$A$1:$ZZ$1, 0))</f>
        <v/>
      </c>
      <c r="B109">
        <f>INDEX(resultados!$A$2:$ZZ$1797, 103, MATCH($B$2, resultados!$A$1:$ZZ$1, 0))</f>
        <v/>
      </c>
      <c r="C109">
        <f>INDEX(resultados!$A$2:$ZZ$1797, 103, MATCH($B$3, resultados!$A$1:$ZZ$1, 0))</f>
        <v/>
      </c>
    </row>
    <row r="110">
      <c r="A110">
        <f>INDEX(resultados!$A$2:$ZZ$1797, 104, MATCH($B$1, resultados!$A$1:$ZZ$1, 0))</f>
        <v/>
      </c>
      <c r="B110">
        <f>INDEX(resultados!$A$2:$ZZ$1797, 104, MATCH($B$2, resultados!$A$1:$ZZ$1, 0))</f>
        <v/>
      </c>
      <c r="C110">
        <f>INDEX(resultados!$A$2:$ZZ$1797, 104, MATCH($B$3, resultados!$A$1:$ZZ$1, 0))</f>
        <v/>
      </c>
    </row>
    <row r="111">
      <c r="A111">
        <f>INDEX(resultados!$A$2:$ZZ$1797, 105, MATCH($B$1, resultados!$A$1:$ZZ$1, 0))</f>
        <v/>
      </c>
      <c r="B111">
        <f>INDEX(resultados!$A$2:$ZZ$1797, 105, MATCH($B$2, resultados!$A$1:$ZZ$1, 0))</f>
        <v/>
      </c>
      <c r="C111">
        <f>INDEX(resultados!$A$2:$ZZ$1797, 105, MATCH($B$3, resultados!$A$1:$ZZ$1, 0))</f>
        <v/>
      </c>
    </row>
    <row r="112">
      <c r="A112">
        <f>INDEX(resultados!$A$2:$ZZ$1797, 106, MATCH($B$1, resultados!$A$1:$ZZ$1, 0))</f>
        <v/>
      </c>
      <c r="B112">
        <f>INDEX(resultados!$A$2:$ZZ$1797, 106, MATCH($B$2, resultados!$A$1:$ZZ$1, 0))</f>
        <v/>
      </c>
      <c r="C112">
        <f>INDEX(resultados!$A$2:$ZZ$1797, 106, MATCH($B$3, resultados!$A$1:$ZZ$1, 0))</f>
        <v/>
      </c>
    </row>
    <row r="113">
      <c r="A113">
        <f>INDEX(resultados!$A$2:$ZZ$1797, 107, MATCH($B$1, resultados!$A$1:$ZZ$1, 0))</f>
        <v/>
      </c>
      <c r="B113">
        <f>INDEX(resultados!$A$2:$ZZ$1797, 107, MATCH($B$2, resultados!$A$1:$ZZ$1, 0))</f>
        <v/>
      </c>
      <c r="C113">
        <f>INDEX(resultados!$A$2:$ZZ$1797, 107, MATCH($B$3, resultados!$A$1:$ZZ$1, 0))</f>
        <v/>
      </c>
    </row>
    <row r="114">
      <c r="A114">
        <f>INDEX(resultados!$A$2:$ZZ$1797, 108, MATCH($B$1, resultados!$A$1:$ZZ$1, 0))</f>
        <v/>
      </c>
      <c r="B114">
        <f>INDEX(resultados!$A$2:$ZZ$1797, 108, MATCH($B$2, resultados!$A$1:$ZZ$1, 0))</f>
        <v/>
      </c>
      <c r="C114">
        <f>INDEX(resultados!$A$2:$ZZ$1797, 108, MATCH($B$3, resultados!$A$1:$ZZ$1, 0))</f>
        <v/>
      </c>
    </row>
    <row r="115">
      <c r="A115">
        <f>INDEX(resultados!$A$2:$ZZ$1797, 109, MATCH($B$1, resultados!$A$1:$ZZ$1, 0))</f>
        <v/>
      </c>
      <c r="B115">
        <f>INDEX(resultados!$A$2:$ZZ$1797, 109, MATCH($B$2, resultados!$A$1:$ZZ$1, 0))</f>
        <v/>
      </c>
      <c r="C115">
        <f>INDEX(resultados!$A$2:$ZZ$1797, 109, MATCH($B$3, resultados!$A$1:$ZZ$1, 0))</f>
        <v/>
      </c>
    </row>
    <row r="116">
      <c r="A116">
        <f>INDEX(resultados!$A$2:$ZZ$1797, 110, MATCH($B$1, resultados!$A$1:$ZZ$1, 0))</f>
        <v/>
      </c>
      <c r="B116">
        <f>INDEX(resultados!$A$2:$ZZ$1797, 110, MATCH($B$2, resultados!$A$1:$ZZ$1, 0))</f>
        <v/>
      </c>
      <c r="C116">
        <f>INDEX(resultados!$A$2:$ZZ$1797, 110, MATCH($B$3, resultados!$A$1:$ZZ$1, 0))</f>
        <v/>
      </c>
    </row>
    <row r="117">
      <c r="A117">
        <f>INDEX(resultados!$A$2:$ZZ$1797, 111, MATCH($B$1, resultados!$A$1:$ZZ$1, 0))</f>
        <v/>
      </c>
      <c r="B117">
        <f>INDEX(resultados!$A$2:$ZZ$1797, 111, MATCH($B$2, resultados!$A$1:$ZZ$1, 0))</f>
        <v/>
      </c>
      <c r="C117">
        <f>INDEX(resultados!$A$2:$ZZ$1797, 111, MATCH($B$3, resultados!$A$1:$ZZ$1, 0))</f>
        <v/>
      </c>
    </row>
    <row r="118">
      <c r="A118">
        <f>INDEX(resultados!$A$2:$ZZ$1797, 112, MATCH($B$1, resultados!$A$1:$ZZ$1, 0))</f>
        <v/>
      </c>
      <c r="B118">
        <f>INDEX(resultados!$A$2:$ZZ$1797, 112, MATCH($B$2, resultados!$A$1:$ZZ$1, 0))</f>
        <v/>
      </c>
      <c r="C118">
        <f>INDEX(resultados!$A$2:$ZZ$1797, 112, MATCH($B$3, resultados!$A$1:$ZZ$1, 0))</f>
        <v/>
      </c>
    </row>
    <row r="119">
      <c r="A119">
        <f>INDEX(resultados!$A$2:$ZZ$1797, 113, MATCH($B$1, resultados!$A$1:$ZZ$1, 0))</f>
        <v/>
      </c>
      <c r="B119">
        <f>INDEX(resultados!$A$2:$ZZ$1797, 113, MATCH($B$2, resultados!$A$1:$ZZ$1, 0))</f>
        <v/>
      </c>
      <c r="C119">
        <f>INDEX(resultados!$A$2:$ZZ$1797, 113, MATCH($B$3, resultados!$A$1:$ZZ$1, 0))</f>
        <v/>
      </c>
    </row>
    <row r="120">
      <c r="A120">
        <f>INDEX(resultados!$A$2:$ZZ$1797, 114, MATCH($B$1, resultados!$A$1:$ZZ$1, 0))</f>
        <v/>
      </c>
      <c r="B120">
        <f>INDEX(resultados!$A$2:$ZZ$1797, 114, MATCH($B$2, resultados!$A$1:$ZZ$1, 0))</f>
        <v/>
      </c>
      <c r="C120">
        <f>INDEX(resultados!$A$2:$ZZ$1797, 114, MATCH($B$3, resultados!$A$1:$ZZ$1, 0))</f>
        <v/>
      </c>
    </row>
    <row r="121">
      <c r="A121">
        <f>INDEX(resultados!$A$2:$ZZ$1797, 115, MATCH($B$1, resultados!$A$1:$ZZ$1, 0))</f>
        <v/>
      </c>
      <c r="B121">
        <f>INDEX(resultados!$A$2:$ZZ$1797, 115, MATCH($B$2, resultados!$A$1:$ZZ$1, 0))</f>
        <v/>
      </c>
      <c r="C121">
        <f>INDEX(resultados!$A$2:$ZZ$1797, 115, MATCH($B$3, resultados!$A$1:$ZZ$1, 0))</f>
        <v/>
      </c>
    </row>
    <row r="122">
      <c r="A122">
        <f>INDEX(resultados!$A$2:$ZZ$1797, 116, MATCH($B$1, resultados!$A$1:$ZZ$1, 0))</f>
        <v/>
      </c>
      <c r="B122">
        <f>INDEX(resultados!$A$2:$ZZ$1797, 116, MATCH($B$2, resultados!$A$1:$ZZ$1, 0))</f>
        <v/>
      </c>
      <c r="C122">
        <f>INDEX(resultados!$A$2:$ZZ$1797, 116, MATCH($B$3, resultados!$A$1:$ZZ$1, 0))</f>
        <v/>
      </c>
    </row>
    <row r="123">
      <c r="A123">
        <f>INDEX(resultados!$A$2:$ZZ$1797, 117, MATCH($B$1, resultados!$A$1:$ZZ$1, 0))</f>
        <v/>
      </c>
      <c r="B123">
        <f>INDEX(resultados!$A$2:$ZZ$1797, 117, MATCH($B$2, resultados!$A$1:$ZZ$1, 0))</f>
        <v/>
      </c>
      <c r="C123">
        <f>INDEX(resultados!$A$2:$ZZ$1797, 117, MATCH($B$3, resultados!$A$1:$ZZ$1, 0))</f>
        <v/>
      </c>
    </row>
    <row r="124">
      <c r="A124">
        <f>INDEX(resultados!$A$2:$ZZ$1797, 118, MATCH($B$1, resultados!$A$1:$ZZ$1, 0))</f>
        <v/>
      </c>
      <c r="B124">
        <f>INDEX(resultados!$A$2:$ZZ$1797, 118, MATCH($B$2, resultados!$A$1:$ZZ$1, 0))</f>
        <v/>
      </c>
      <c r="C124">
        <f>INDEX(resultados!$A$2:$ZZ$1797, 118, MATCH($B$3, resultados!$A$1:$ZZ$1, 0))</f>
        <v/>
      </c>
    </row>
    <row r="125">
      <c r="A125">
        <f>INDEX(resultados!$A$2:$ZZ$1797, 119, MATCH($B$1, resultados!$A$1:$ZZ$1, 0))</f>
        <v/>
      </c>
      <c r="B125">
        <f>INDEX(resultados!$A$2:$ZZ$1797, 119, MATCH($B$2, resultados!$A$1:$ZZ$1, 0))</f>
        <v/>
      </c>
      <c r="C125">
        <f>INDEX(resultados!$A$2:$ZZ$1797, 119, MATCH($B$3, resultados!$A$1:$ZZ$1, 0))</f>
        <v/>
      </c>
    </row>
    <row r="126">
      <c r="A126">
        <f>INDEX(resultados!$A$2:$ZZ$1797, 120, MATCH($B$1, resultados!$A$1:$ZZ$1, 0))</f>
        <v/>
      </c>
      <c r="B126">
        <f>INDEX(resultados!$A$2:$ZZ$1797, 120, MATCH($B$2, resultados!$A$1:$ZZ$1, 0))</f>
        <v/>
      </c>
      <c r="C126">
        <f>INDEX(resultados!$A$2:$ZZ$1797, 120, MATCH($B$3, resultados!$A$1:$ZZ$1, 0))</f>
        <v/>
      </c>
    </row>
    <row r="127">
      <c r="A127">
        <f>INDEX(resultados!$A$2:$ZZ$1797, 121, MATCH($B$1, resultados!$A$1:$ZZ$1, 0))</f>
        <v/>
      </c>
      <c r="B127">
        <f>INDEX(resultados!$A$2:$ZZ$1797, 121, MATCH($B$2, resultados!$A$1:$ZZ$1, 0))</f>
        <v/>
      </c>
      <c r="C127">
        <f>INDEX(resultados!$A$2:$ZZ$1797, 121, MATCH($B$3, resultados!$A$1:$ZZ$1, 0))</f>
        <v/>
      </c>
    </row>
    <row r="128">
      <c r="A128">
        <f>INDEX(resultados!$A$2:$ZZ$1797, 122, MATCH($B$1, resultados!$A$1:$ZZ$1, 0))</f>
        <v/>
      </c>
      <c r="B128">
        <f>INDEX(resultados!$A$2:$ZZ$1797, 122, MATCH($B$2, resultados!$A$1:$ZZ$1, 0))</f>
        <v/>
      </c>
      <c r="C128">
        <f>INDEX(resultados!$A$2:$ZZ$1797, 122, MATCH($B$3, resultados!$A$1:$ZZ$1, 0))</f>
        <v/>
      </c>
    </row>
    <row r="129">
      <c r="A129">
        <f>INDEX(resultados!$A$2:$ZZ$1797, 123, MATCH($B$1, resultados!$A$1:$ZZ$1, 0))</f>
        <v/>
      </c>
      <c r="B129">
        <f>INDEX(resultados!$A$2:$ZZ$1797, 123, MATCH($B$2, resultados!$A$1:$ZZ$1, 0))</f>
        <v/>
      </c>
      <c r="C129">
        <f>INDEX(resultados!$A$2:$ZZ$1797, 123, MATCH($B$3, resultados!$A$1:$ZZ$1, 0))</f>
        <v/>
      </c>
    </row>
    <row r="130">
      <c r="A130">
        <f>INDEX(resultados!$A$2:$ZZ$1797, 124, MATCH($B$1, resultados!$A$1:$ZZ$1, 0))</f>
        <v/>
      </c>
      <c r="B130">
        <f>INDEX(resultados!$A$2:$ZZ$1797, 124, MATCH($B$2, resultados!$A$1:$ZZ$1, 0))</f>
        <v/>
      </c>
      <c r="C130">
        <f>INDEX(resultados!$A$2:$ZZ$1797, 124, MATCH($B$3, resultados!$A$1:$ZZ$1, 0))</f>
        <v/>
      </c>
    </row>
    <row r="131">
      <c r="A131">
        <f>INDEX(resultados!$A$2:$ZZ$1797, 125, MATCH($B$1, resultados!$A$1:$ZZ$1, 0))</f>
        <v/>
      </c>
      <c r="B131">
        <f>INDEX(resultados!$A$2:$ZZ$1797, 125, MATCH($B$2, resultados!$A$1:$ZZ$1, 0))</f>
        <v/>
      </c>
      <c r="C131">
        <f>INDEX(resultados!$A$2:$ZZ$1797, 125, MATCH($B$3, resultados!$A$1:$ZZ$1, 0))</f>
        <v/>
      </c>
    </row>
    <row r="132">
      <c r="A132">
        <f>INDEX(resultados!$A$2:$ZZ$1797, 126, MATCH($B$1, resultados!$A$1:$ZZ$1, 0))</f>
        <v/>
      </c>
      <c r="B132">
        <f>INDEX(resultados!$A$2:$ZZ$1797, 126, MATCH($B$2, resultados!$A$1:$ZZ$1, 0))</f>
        <v/>
      </c>
      <c r="C132">
        <f>INDEX(resultados!$A$2:$ZZ$1797, 126, MATCH($B$3, resultados!$A$1:$ZZ$1, 0))</f>
        <v/>
      </c>
    </row>
    <row r="133">
      <c r="A133">
        <f>INDEX(resultados!$A$2:$ZZ$1797, 127, MATCH($B$1, resultados!$A$1:$ZZ$1, 0))</f>
        <v/>
      </c>
      <c r="B133">
        <f>INDEX(resultados!$A$2:$ZZ$1797, 127, MATCH($B$2, resultados!$A$1:$ZZ$1, 0))</f>
        <v/>
      </c>
      <c r="C133">
        <f>INDEX(resultados!$A$2:$ZZ$1797, 127, MATCH($B$3, resultados!$A$1:$ZZ$1, 0))</f>
        <v/>
      </c>
    </row>
    <row r="134">
      <c r="A134">
        <f>INDEX(resultados!$A$2:$ZZ$1797, 128, MATCH($B$1, resultados!$A$1:$ZZ$1, 0))</f>
        <v/>
      </c>
      <c r="B134">
        <f>INDEX(resultados!$A$2:$ZZ$1797, 128, MATCH($B$2, resultados!$A$1:$ZZ$1, 0))</f>
        <v/>
      </c>
      <c r="C134">
        <f>INDEX(resultados!$A$2:$ZZ$1797, 128, MATCH($B$3, resultados!$A$1:$ZZ$1, 0))</f>
        <v/>
      </c>
    </row>
    <row r="135">
      <c r="A135">
        <f>INDEX(resultados!$A$2:$ZZ$1797, 129, MATCH($B$1, resultados!$A$1:$ZZ$1, 0))</f>
        <v/>
      </c>
      <c r="B135">
        <f>INDEX(resultados!$A$2:$ZZ$1797, 129, MATCH($B$2, resultados!$A$1:$ZZ$1, 0))</f>
        <v/>
      </c>
      <c r="C135">
        <f>INDEX(resultados!$A$2:$ZZ$1797, 129, MATCH($B$3, resultados!$A$1:$ZZ$1, 0))</f>
        <v/>
      </c>
    </row>
    <row r="136">
      <c r="A136">
        <f>INDEX(resultados!$A$2:$ZZ$1797, 130, MATCH($B$1, resultados!$A$1:$ZZ$1, 0))</f>
        <v/>
      </c>
      <c r="B136">
        <f>INDEX(resultados!$A$2:$ZZ$1797, 130, MATCH($B$2, resultados!$A$1:$ZZ$1, 0))</f>
        <v/>
      </c>
      <c r="C136">
        <f>INDEX(resultados!$A$2:$ZZ$1797, 130, MATCH($B$3, resultados!$A$1:$ZZ$1, 0))</f>
        <v/>
      </c>
    </row>
    <row r="137">
      <c r="A137">
        <f>INDEX(resultados!$A$2:$ZZ$1797, 131, MATCH($B$1, resultados!$A$1:$ZZ$1, 0))</f>
        <v/>
      </c>
      <c r="B137">
        <f>INDEX(resultados!$A$2:$ZZ$1797, 131, MATCH($B$2, resultados!$A$1:$ZZ$1, 0))</f>
        <v/>
      </c>
      <c r="C137">
        <f>INDEX(resultados!$A$2:$ZZ$1797, 131, MATCH($B$3, resultados!$A$1:$ZZ$1, 0))</f>
        <v/>
      </c>
    </row>
    <row r="138">
      <c r="A138">
        <f>INDEX(resultados!$A$2:$ZZ$1797, 132, MATCH($B$1, resultados!$A$1:$ZZ$1, 0))</f>
        <v/>
      </c>
      <c r="B138">
        <f>INDEX(resultados!$A$2:$ZZ$1797, 132, MATCH($B$2, resultados!$A$1:$ZZ$1, 0))</f>
        <v/>
      </c>
      <c r="C138">
        <f>INDEX(resultados!$A$2:$ZZ$1797, 132, MATCH($B$3, resultados!$A$1:$ZZ$1, 0))</f>
        <v/>
      </c>
    </row>
    <row r="139">
      <c r="A139">
        <f>INDEX(resultados!$A$2:$ZZ$1797, 133, MATCH($B$1, resultados!$A$1:$ZZ$1, 0))</f>
        <v/>
      </c>
      <c r="B139">
        <f>INDEX(resultados!$A$2:$ZZ$1797, 133, MATCH($B$2, resultados!$A$1:$ZZ$1, 0))</f>
        <v/>
      </c>
      <c r="C139">
        <f>INDEX(resultados!$A$2:$ZZ$1797, 133, MATCH($B$3, resultados!$A$1:$ZZ$1, 0))</f>
        <v/>
      </c>
    </row>
    <row r="140">
      <c r="A140">
        <f>INDEX(resultados!$A$2:$ZZ$1797, 134, MATCH($B$1, resultados!$A$1:$ZZ$1, 0))</f>
        <v/>
      </c>
      <c r="B140">
        <f>INDEX(resultados!$A$2:$ZZ$1797, 134, MATCH($B$2, resultados!$A$1:$ZZ$1, 0))</f>
        <v/>
      </c>
      <c r="C140">
        <f>INDEX(resultados!$A$2:$ZZ$1797, 134, MATCH($B$3, resultados!$A$1:$ZZ$1, 0))</f>
        <v/>
      </c>
    </row>
    <row r="141">
      <c r="A141">
        <f>INDEX(resultados!$A$2:$ZZ$1797, 135, MATCH($B$1, resultados!$A$1:$ZZ$1, 0))</f>
        <v/>
      </c>
      <c r="B141">
        <f>INDEX(resultados!$A$2:$ZZ$1797, 135, MATCH($B$2, resultados!$A$1:$ZZ$1, 0))</f>
        <v/>
      </c>
      <c r="C141">
        <f>INDEX(resultados!$A$2:$ZZ$1797, 135, MATCH($B$3, resultados!$A$1:$ZZ$1, 0))</f>
        <v/>
      </c>
    </row>
    <row r="142">
      <c r="A142">
        <f>INDEX(resultados!$A$2:$ZZ$1797, 136, MATCH($B$1, resultados!$A$1:$ZZ$1, 0))</f>
        <v/>
      </c>
      <c r="B142">
        <f>INDEX(resultados!$A$2:$ZZ$1797, 136, MATCH($B$2, resultados!$A$1:$ZZ$1, 0))</f>
        <v/>
      </c>
      <c r="C142">
        <f>INDEX(resultados!$A$2:$ZZ$1797, 136, MATCH($B$3, resultados!$A$1:$ZZ$1, 0))</f>
        <v/>
      </c>
    </row>
    <row r="143">
      <c r="A143">
        <f>INDEX(resultados!$A$2:$ZZ$1797, 137, MATCH($B$1, resultados!$A$1:$ZZ$1, 0))</f>
        <v/>
      </c>
      <c r="B143">
        <f>INDEX(resultados!$A$2:$ZZ$1797, 137, MATCH($B$2, resultados!$A$1:$ZZ$1, 0))</f>
        <v/>
      </c>
      <c r="C143">
        <f>INDEX(resultados!$A$2:$ZZ$1797, 137, MATCH($B$3, resultados!$A$1:$ZZ$1, 0))</f>
        <v/>
      </c>
    </row>
    <row r="144">
      <c r="A144">
        <f>INDEX(resultados!$A$2:$ZZ$1797, 138, MATCH($B$1, resultados!$A$1:$ZZ$1, 0))</f>
        <v/>
      </c>
      <c r="B144">
        <f>INDEX(resultados!$A$2:$ZZ$1797, 138, MATCH($B$2, resultados!$A$1:$ZZ$1, 0))</f>
        <v/>
      </c>
      <c r="C144">
        <f>INDEX(resultados!$A$2:$ZZ$1797, 138, MATCH($B$3, resultados!$A$1:$ZZ$1, 0))</f>
        <v/>
      </c>
    </row>
    <row r="145">
      <c r="A145">
        <f>INDEX(resultados!$A$2:$ZZ$1797, 139, MATCH($B$1, resultados!$A$1:$ZZ$1, 0))</f>
        <v/>
      </c>
      <c r="B145">
        <f>INDEX(resultados!$A$2:$ZZ$1797, 139, MATCH($B$2, resultados!$A$1:$ZZ$1, 0))</f>
        <v/>
      </c>
      <c r="C145">
        <f>INDEX(resultados!$A$2:$ZZ$1797, 139, MATCH($B$3, resultados!$A$1:$ZZ$1, 0))</f>
        <v/>
      </c>
    </row>
    <row r="146">
      <c r="A146">
        <f>INDEX(resultados!$A$2:$ZZ$1797, 140, MATCH($B$1, resultados!$A$1:$ZZ$1, 0))</f>
        <v/>
      </c>
      <c r="B146">
        <f>INDEX(resultados!$A$2:$ZZ$1797, 140, MATCH($B$2, resultados!$A$1:$ZZ$1, 0))</f>
        <v/>
      </c>
      <c r="C146">
        <f>INDEX(resultados!$A$2:$ZZ$1797, 140, MATCH($B$3, resultados!$A$1:$ZZ$1, 0))</f>
        <v/>
      </c>
    </row>
    <row r="147">
      <c r="A147">
        <f>INDEX(resultados!$A$2:$ZZ$1797, 141, MATCH($B$1, resultados!$A$1:$ZZ$1, 0))</f>
        <v/>
      </c>
      <c r="B147">
        <f>INDEX(resultados!$A$2:$ZZ$1797, 141, MATCH($B$2, resultados!$A$1:$ZZ$1, 0))</f>
        <v/>
      </c>
      <c r="C147">
        <f>INDEX(resultados!$A$2:$ZZ$1797, 141, MATCH($B$3, resultados!$A$1:$ZZ$1, 0))</f>
        <v/>
      </c>
    </row>
    <row r="148">
      <c r="A148">
        <f>INDEX(resultados!$A$2:$ZZ$1797, 142, MATCH($B$1, resultados!$A$1:$ZZ$1, 0))</f>
        <v/>
      </c>
      <c r="B148">
        <f>INDEX(resultados!$A$2:$ZZ$1797, 142, MATCH($B$2, resultados!$A$1:$ZZ$1, 0))</f>
        <v/>
      </c>
      <c r="C148">
        <f>INDEX(resultados!$A$2:$ZZ$1797, 142, MATCH($B$3, resultados!$A$1:$ZZ$1, 0))</f>
        <v/>
      </c>
    </row>
    <row r="149">
      <c r="A149">
        <f>INDEX(resultados!$A$2:$ZZ$1797, 143, MATCH($B$1, resultados!$A$1:$ZZ$1, 0))</f>
        <v/>
      </c>
      <c r="B149">
        <f>INDEX(resultados!$A$2:$ZZ$1797, 143, MATCH($B$2, resultados!$A$1:$ZZ$1, 0))</f>
        <v/>
      </c>
      <c r="C149">
        <f>INDEX(resultados!$A$2:$ZZ$1797, 143, MATCH($B$3, resultados!$A$1:$ZZ$1, 0))</f>
        <v/>
      </c>
    </row>
    <row r="150">
      <c r="A150">
        <f>INDEX(resultados!$A$2:$ZZ$1797, 144, MATCH($B$1, resultados!$A$1:$ZZ$1, 0))</f>
        <v/>
      </c>
      <c r="B150">
        <f>INDEX(resultados!$A$2:$ZZ$1797, 144, MATCH($B$2, resultados!$A$1:$ZZ$1, 0))</f>
        <v/>
      </c>
      <c r="C150">
        <f>INDEX(resultados!$A$2:$ZZ$1797, 144, MATCH($B$3, resultados!$A$1:$ZZ$1, 0))</f>
        <v/>
      </c>
    </row>
    <row r="151">
      <c r="A151">
        <f>INDEX(resultados!$A$2:$ZZ$1797, 145, MATCH($B$1, resultados!$A$1:$ZZ$1, 0))</f>
        <v/>
      </c>
      <c r="B151">
        <f>INDEX(resultados!$A$2:$ZZ$1797, 145, MATCH($B$2, resultados!$A$1:$ZZ$1, 0))</f>
        <v/>
      </c>
      <c r="C151">
        <f>INDEX(resultados!$A$2:$ZZ$1797, 145, MATCH($B$3, resultados!$A$1:$ZZ$1, 0))</f>
        <v/>
      </c>
    </row>
    <row r="152">
      <c r="A152">
        <f>INDEX(resultados!$A$2:$ZZ$1797, 146, MATCH($B$1, resultados!$A$1:$ZZ$1, 0))</f>
        <v/>
      </c>
      <c r="B152">
        <f>INDEX(resultados!$A$2:$ZZ$1797, 146, MATCH($B$2, resultados!$A$1:$ZZ$1, 0))</f>
        <v/>
      </c>
      <c r="C152">
        <f>INDEX(resultados!$A$2:$ZZ$1797, 146, MATCH($B$3, resultados!$A$1:$ZZ$1, 0))</f>
        <v/>
      </c>
    </row>
    <row r="153">
      <c r="A153">
        <f>INDEX(resultados!$A$2:$ZZ$1797, 147, MATCH($B$1, resultados!$A$1:$ZZ$1, 0))</f>
        <v/>
      </c>
      <c r="B153">
        <f>INDEX(resultados!$A$2:$ZZ$1797, 147, MATCH($B$2, resultados!$A$1:$ZZ$1, 0))</f>
        <v/>
      </c>
      <c r="C153">
        <f>INDEX(resultados!$A$2:$ZZ$1797, 147, MATCH($B$3, resultados!$A$1:$ZZ$1, 0))</f>
        <v/>
      </c>
    </row>
    <row r="154">
      <c r="A154">
        <f>INDEX(resultados!$A$2:$ZZ$1797, 148, MATCH($B$1, resultados!$A$1:$ZZ$1, 0))</f>
        <v/>
      </c>
      <c r="B154">
        <f>INDEX(resultados!$A$2:$ZZ$1797, 148, MATCH($B$2, resultados!$A$1:$ZZ$1, 0))</f>
        <v/>
      </c>
      <c r="C154">
        <f>INDEX(resultados!$A$2:$ZZ$1797, 148, MATCH($B$3, resultados!$A$1:$ZZ$1, 0))</f>
        <v/>
      </c>
    </row>
    <row r="155">
      <c r="A155">
        <f>INDEX(resultados!$A$2:$ZZ$1797, 149, MATCH($B$1, resultados!$A$1:$ZZ$1, 0))</f>
        <v/>
      </c>
      <c r="B155">
        <f>INDEX(resultados!$A$2:$ZZ$1797, 149, MATCH($B$2, resultados!$A$1:$ZZ$1, 0))</f>
        <v/>
      </c>
      <c r="C155">
        <f>INDEX(resultados!$A$2:$ZZ$1797, 149, MATCH($B$3, resultados!$A$1:$ZZ$1, 0))</f>
        <v/>
      </c>
    </row>
    <row r="156">
      <c r="A156">
        <f>INDEX(resultados!$A$2:$ZZ$1797, 150, MATCH($B$1, resultados!$A$1:$ZZ$1, 0))</f>
        <v/>
      </c>
      <c r="B156">
        <f>INDEX(resultados!$A$2:$ZZ$1797, 150, MATCH($B$2, resultados!$A$1:$ZZ$1, 0))</f>
        <v/>
      </c>
      <c r="C156">
        <f>INDEX(resultados!$A$2:$ZZ$1797, 150, MATCH($B$3, resultados!$A$1:$ZZ$1, 0))</f>
        <v/>
      </c>
    </row>
    <row r="157">
      <c r="A157">
        <f>INDEX(resultados!$A$2:$ZZ$1797, 151, MATCH($B$1, resultados!$A$1:$ZZ$1, 0))</f>
        <v/>
      </c>
      <c r="B157">
        <f>INDEX(resultados!$A$2:$ZZ$1797, 151, MATCH($B$2, resultados!$A$1:$ZZ$1, 0))</f>
        <v/>
      </c>
      <c r="C157">
        <f>INDEX(resultados!$A$2:$ZZ$1797, 151, MATCH($B$3, resultados!$A$1:$ZZ$1, 0))</f>
        <v/>
      </c>
    </row>
    <row r="158">
      <c r="A158">
        <f>INDEX(resultados!$A$2:$ZZ$1797, 152, MATCH($B$1, resultados!$A$1:$ZZ$1, 0))</f>
        <v/>
      </c>
      <c r="B158">
        <f>INDEX(resultados!$A$2:$ZZ$1797, 152, MATCH($B$2, resultados!$A$1:$ZZ$1, 0))</f>
        <v/>
      </c>
      <c r="C158">
        <f>INDEX(resultados!$A$2:$ZZ$1797, 152, MATCH($B$3, resultados!$A$1:$ZZ$1, 0))</f>
        <v/>
      </c>
    </row>
    <row r="159">
      <c r="A159">
        <f>INDEX(resultados!$A$2:$ZZ$1797, 153, MATCH($B$1, resultados!$A$1:$ZZ$1, 0))</f>
        <v/>
      </c>
      <c r="B159">
        <f>INDEX(resultados!$A$2:$ZZ$1797, 153, MATCH($B$2, resultados!$A$1:$ZZ$1, 0))</f>
        <v/>
      </c>
      <c r="C159">
        <f>INDEX(resultados!$A$2:$ZZ$1797, 153, MATCH($B$3, resultados!$A$1:$ZZ$1, 0))</f>
        <v/>
      </c>
    </row>
    <row r="160">
      <c r="A160">
        <f>INDEX(resultados!$A$2:$ZZ$1797, 154, MATCH($B$1, resultados!$A$1:$ZZ$1, 0))</f>
        <v/>
      </c>
      <c r="B160">
        <f>INDEX(resultados!$A$2:$ZZ$1797, 154, MATCH($B$2, resultados!$A$1:$ZZ$1, 0))</f>
        <v/>
      </c>
      <c r="C160">
        <f>INDEX(resultados!$A$2:$ZZ$1797, 154, MATCH($B$3, resultados!$A$1:$ZZ$1, 0))</f>
        <v/>
      </c>
    </row>
    <row r="161">
      <c r="A161">
        <f>INDEX(resultados!$A$2:$ZZ$1797, 155, MATCH($B$1, resultados!$A$1:$ZZ$1, 0))</f>
        <v/>
      </c>
      <c r="B161">
        <f>INDEX(resultados!$A$2:$ZZ$1797, 155, MATCH($B$2, resultados!$A$1:$ZZ$1, 0))</f>
        <v/>
      </c>
      <c r="C161">
        <f>INDEX(resultados!$A$2:$ZZ$1797, 155, MATCH($B$3, resultados!$A$1:$ZZ$1, 0))</f>
        <v/>
      </c>
    </row>
    <row r="162">
      <c r="A162">
        <f>INDEX(resultados!$A$2:$ZZ$1797, 156, MATCH($B$1, resultados!$A$1:$ZZ$1, 0))</f>
        <v/>
      </c>
      <c r="B162">
        <f>INDEX(resultados!$A$2:$ZZ$1797, 156, MATCH($B$2, resultados!$A$1:$ZZ$1, 0))</f>
        <v/>
      </c>
      <c r="C162">
        <f>INDEX(resultados!$A$2:$ZZ$1797, 156, MATCH($B$3, resultados!$A$1:$ZZ$1, 0))</f>
        <v/>
      </c>
    </row>
    <row r="163">
      <c r="A163">
        <f>INDEX(resultados!$A$2:$ZZ$1797, 157, MATCH($B$1, resultados!$A$1:$ZZ$1, 0))</f>
        <v/>
      </c>
      <c r="B163">
        <f>INDEX(resultados!$A$2:$ZZ$1797, 157, MATCH($B$2, resultados!$A$1:$ZZ$1, 0))</f>
        <v/>
      </c>
      <c r="C163">
        <f>INDEX(resultados!$A$2:$ZZ$1797, 157, MATCH($B$3, resultados!$A$1:$ZZ$1, 0))</f>
        <v/>
      </c>
    </row>
    <row r="164">
      <c r="A164">
        <f>INDEX(resultados!$A$2:$ZZ$1797, 158, MATCH($B$1, resultados!$A$1:$ZZ$1, 0))</f>
        <v/>
      </c>
      <c r="B164">
        <f>INDEX(resultados!$A$2:$ZZ$1797, 158, MATCH($B$2, resultados!$A$1:$ZZ$1, 0))</f>
        <v/>
      </c>
      <c r="C164">
        <f>INDEX(resultados!$A$2:$ZZ$1797, 158, MATCH($B$3, resultados!$A$1:$ZZ$1, 0))</f>
        <v/>
      </c>
    </row>
    <row r="165">
      <c r="A165">
        <f>INDEX(resultados!$A$2:$ZZ$1797, 159, MATCH($B$1, resultados!$A$1:$ZZ$1, 0))</f>
        <v/>
      </c>
      <c r="B165">
        <f>INDEX(resultados!$A$2:$ZZ$1797, 159, MATCH($B$2, resultados!$A$1:$ZZ$1, 0))</f>
        <v/>
      </c>
      <c r="C165">
        <f>INDEX(resultados!$A$2:$ZZ$1797, 159, MATCH($B$3, resultados!$A$1:$ZZ$1, 0))</f>
        <v/>
      </c>
    </row>
    <row r="166">
      <c r="A166">
        <f>INDEX(resultados!$A$2:$ZZ$1797, 160, MATCH($B$1, resultados!$A$1:$ZZ$1, 0))</f>
        <v/>
      </c>
      <c r="B166">
        <f>INDEX(resultados!$A$2:$ZZ$1797, 160, MATCH($B$2, resultados!$A$1:$ZZ$1, 0))</f>
        <v/>
      </c>
      <c r="C166">
        <f>INDEX(resultados!$A$2:$ZZ$1797, 160, MATCH($B$3, resultados!$A$1:$ZZ$1, 0))</f>
        <v/>
      </c>
    </row>
    <row r="167">
      <c r="A167">
        <f>INDEX(resultados!$A$2:$ZZ$1797, 161, MATCH($B$1, resultados!$A$1:$ZZ$1, 0))</f>
        <v/>
      </c>
      <c r="B167">
        <f>INDEX(resultados!$A$2:$ZZ$1797, 161, MATCH($B$2, resultados!$A$1:$ZZ$1, 0))</f>
        <v/>
      </c>
      <c r="C167">
        <f>INDEX(resultados!$A$2:$ZZ$1797, 161, MATCH($B$3, resultados!$A$1:$ZZ$1, 0))</f>
        <v/>
      </c>
    </row>
    <row r="168">
      <c r="A168">
        <f>INDEX(resultados!$A$2:$ZZ$1797, 162, MATCH($B$1, resultados!$A$1:$ZZ$1, 0))</f>
        <v/>
      </c>
      <c r="B168">
        <f>INDEX(resultados!$A$2:$ZZ$1797, 162, MATCH($B$2, resultados!$A$1:$ZZ$1, 0))</f>
        <v/>
      </c>
      <c r="C168">
        <f>INDEX(resultados!$A$2:$ZZ$1797, 162, MATCH($B$3, resultados!$A$1:$ZZ$1, 0))</f>
        <v/>
      </c>
    </row>
    <row r="169">
      <c r="A169">
        <f>INDEX(resultados!$A$2:$ZZ$1797, 163, MATCH($B$1, resultados!$A$1:$ZZ$1, 0))</f>
        <v/>
      </c>
      <c r="B169">
        <f>INDEX(resultados!$A$2:$ZZ$1797, 163, MATCH($B$2, resultados!$A$1:$ZZ$1, 0))</f>
        <v/>
      </c>
      <c r="C169">
        <f>INDEX(resultados!$A$2:$ZZ$1797, 163, MATCH($B$3, resultados!$A$1:$ZZ$1, 0))</f>
        <v/>
      </c>
    </row>
    <row r="170">
      <c r="A170">
        <f>INDEX(resultados!$A$2:$ZZ$1797, 164, MATCH($B$1, resultados!$A$1:$ZZ$1, 0))</f>
        <v/>
      </c>
      <c r="B170">
        <f>INDEX(resultados!$A$2:$ZZ$1797, 164, MATCH($B$2, resultados!$A$1:$ZZ$1, 0))</f>
        <v/>
      </c>
      <c r="C170">
        <f>INDEX(resultados!$A$2:$ZZ$1797, 164, MATCH($B$3, resultados!$A$1:$ZZ$1, 0))</f>
        <v/>
      </c>
    </row>
    <row r="171">
      <c r="A171">
        <f>INDEX(resultados!$A$2:$ZZ$1797, 165, MATCH($B$1, resultados!$A$1:$ZZ$1, 0))</f>
        <v/>
      </c>
      <c r="B171">
        <f>INDEX(resultados!$A$2:$ZZ$1797, 165, MATCH($B$2, resultados!$A$1:$ZZ$1, 0))</f>
        <v/>
      </c>
      <c r="C171">
        <f>INDEX(resultados!$A$2:$ZZ$1797, 165, MATCH($B$3, resultados!$A$1:$ZZ$1, 0))</f>
        <v/>
      </c>
    </row>
    <row r="172">
      <c r="A172">
        <f>INDEX(resultados!$A$2:$ZZ$1797, 166, MATCH($B$1, resultados!$A$1:$ZZ$1, 0))</f>
        <v/>
      </c>
      <c r="B172">
        <f>INDEX(resultados!$A$2:$ZZ$1797, 166, MATCH($B$2, resultados!$A$1:$ZZ$1, 0))</f>
        <v/>
      </c>
      <c r="C172">
        <f>INDEX(resultados!$A$2:$ZZ$1797, 166, MATCH($B$3, resultados!$A$1:$ZZ$1, 0))</f>
        <v/>
      </c>
    </row>
    <row r="173">
      <c r="A173">
        <f>INDEX(resultados!$A$2:$ZZ$1797, 167, MATCH($B$1, resultados!$A$1:$ZZ$1, 0))</f>
        <v/>
      </c>
      <c r="B173">
        <f>INDEX(resultados!$A$2:$ZZ$1797, 167, MATCH($B$2, resultados!$A$1:$ZZ$1, 0))</f>
        <v/>
      </c>
      <c r="C173">
        <f>INDEX(resultados!$A$2:$ZZ$1797, 167, MATCH($B$3, resultados!$A$1:$ZZ$1, 0))</f>
        <v/>
      </c>
    </row>
    <row r="174">
      <c r="A174">
        <f>INDEX(resultados!$A$2:$ZZ$1797, 168, MATCH($B$1, resultados!$A$1:$ZZ$1, 0))</f>
        <v/>
      </c>
      <c r="B174">
        <f>INDEX(resultados!$A$2:$ZZ$1797, 168, MATCH($B$2, resultados!$A$1:$ZZ$1, 0))</f>
        <v/>
      </c>
      <c r="C174">
        <f>INDEX(resultados!$A$2:$ZZ$1797, 168, MATCH($B$3, resultados!$A$1:$ZZ$1, 0))</f>
        <v/>
      </c>
    </row>
    <row r="175">
      <c r="A175">
        <f>INDEX(resultados!$A$2:$ZZ$1797, 169, MATCH($B$1, resultados!$A$1:$ZZ$1, 0))</f>
        <v/>
      </c>
      <c r="B175">
        <f>INDEX(resultados!$A$2:$ZZ$1797, 169, MATCH($B$2, resultados!$A$1:$ZZ$1, 0))</f>
        <v/>
      </c>
      <c r="C175">
        <f>INDEX(resultados!$A$2:$ZZ$1797, 169, MATCH($B$3, resultados!$A$1:$ZZ$1, 0))</f>
        <v/>
      </c>
    </row>
    <row r="176">
      <c r="A176">
        <f>INDEX(resultados!$A$2:$ZZ$1797, 170, MATCH($B$1, resultados!$A$1:$ZZ$1, 0))</f>
        <v/>
      </c>
      <c r="B176">
        <f>INDEX(resultados!$A$2:$ZZ$1797, 170, MATCH($B$2, resultados!$A$1:$ZZ$1, 0))</f>
        <v/>
      </c>
      <c r="C176">
        <f>INDEX(resultados!$A$2:$ZZ$1797, 170, MATCH($B$3, resultados!$A$1:$ZZ$1, 0))</f>
        <v/>
      </c>
    </row>
    <row r="177">
      <c r="A177">
        <f>INDEX(resultados!$A$2:$ZZ$1797, 171, MATCH($B$1, resultados!$A$1:$ZZ$1, 0))</f>
        <v/>
      </c>
      <c r="B177">
        <f>INDEX(resultados!$A$2:$ZZ$1797, 171, MATCH($B$2, resultados!$A$1:$ZZ$1, 0))</f>
        <v/>
      </c>
      <c r="C177">
        <f>INDEX(resultados!$A$2:$ZZ$1797, 171, MATCH($B$3, resultados!$A$1:$ZZ$1, 0))</f>
        <v/>
      </c>
    </row>
    <row r="178">
      <c r="A178">
        <f>INDEX(resultados!$A$2:$ZZ$1797, 172, MATCH($B$1, resultados!$A$1:$ZZ$1, 0))</f>
        <v/>
      </c>
      <c r="B178">
        <f>INDEX(resultados!$A$2:$ZZ$1797, 172, MATCH($B$2, resultados!$A$1:$ZZ$1, 0))</f>
        <v/>
      </c>
      <c r="C178">
        <f>INDEX(resultados!$A$2:$ZZ$1797, 172, MATCH($B$3, resultados!$A$1:$ZZ$1, 0))</f>
        <v/>
      </c>
    </row>
    <row r="179">
      <c r="A179">
        <f>INDEX(resultados!$A$2:$ZZ$1797, 173, MATCH($B$1, resultados!$A$1:$ZZ$1, 0))</f>
        <v/>
      </c>
      <c r="B179">
        <f>INDEX(resultados!$A$2:$ZZ$1797, 173, MATCH($B$2, resultados!$A$1:$ZZ$1, 0))</f>
        <v/>
      </c>
      <c r="C179">
        <f>INDEX(resultados!$A$2:$ZZ$1797, 173, MATCH($B$3, resultados!$A$1:$ZZ$1, 0))</f>
        <v/>
      </c>
    </row>
    <row r="180">
      <c r="A180">
        <f>INDEX(resultados!$A$2:$ZZ$1797, 174, MATCH($B$1, resultados!$A$1:$ZZ$1, 0))</f>
        <v/>
      </c>
      <c r="B180">
        <f>INDEX(resultados!$A$2:$ZZ$1797, 174, MATCH($B$2, resultados!$A$1:$ZZ$1, 0))</f>
        <v/>
      </c>
      <c r="C180">
        <f>INDEX(resultados!$A$2:$ZZ$1797, 174, MATCH($B$3, resultados!$A$1:$ZZ$1, 0))</f>
        <v/>
      </c>
    </row>
    <row r="181">
      <c r="A181">
        <f>INDEX(resultados!$A$2:$ZZ$1797, 175, MATCH($B$1, resultados!$A$1:$ZZ$1, 0))</f>
        <v/>
      </c>
      <c r="B181">
        <f>INDEX(resultados!$A$2:$ZZ$1797, 175, MATCH($B$2, resultados!$A$1:$ZZ$1, 0))</f>
        <v/>
      </c>
      <c r="C181">
        <f>INDEX(resultados!$A$2:$ZZ$1797, 175, MATCH($B$3, resultados!$A$1:$ZZ$1, 0))</f>
        <v/>
      </c>
    </row>
    <row r="182">
      <c r="A182">
        <f>INDEX(resultados!$A$2:$ZZ$1797, 176, MATCH($B$1, resultados!$A$1:$ZZ$1, 0))</f>
        <v/>
      </c>
      <c r="B182">
        <f>INDEX(resultados!$A$2:$ZZ$1797, 176, MATCH($B$2, resultados!$A$1:$ZZ$1, 0))</f>
        <v/>
      </c>
      <c r="C182">
        <f>INDEX(resultados!$A$2:$ZZ$1797, 176, MATCH($B$3, resultados!$A$1:$ZZ$1, 0))</f>
        <v/>
      </c>
    </row>
    <row r="183">
      <c r="A183">
        <f>INDEX(resultados!$A$2:$ZZ$1797, 177, MATCH($B$1, resultados!$A$1:$ZZ$1, 0))</f>
        <v/>
      </c>
      <c r="B183">
        <f>INDEX(resultados!$A$2:$ZZ$1797, 177, MATCH($B$2, resultados!$A$1:$ZZ$1, 0))</f>
        <v/>
      </c>
      <c r="C183">
        <f>INDEX(resultados!$A$2:$ZZ$1797, 177, MATCH($B$3, resultados!$A$1:$ZZ$1, 0))</f>
        <v/>
      </c>
    </row>
    <row r="184">
      <c r="A184">
        <f>INDEX(resultados!$A$2:$ZZ$1797, 178, MATCH($B$1, resultados!$A$1:$ZZ$1, 0))</f>
        <v/>
      </c>
      <c r="B184">
        <f>INDEX(resultados!$A$2:$ZZ$1797, 178, MATCH($B$2, resultados!$A$1:$ZZ$1, 0))</f>
        <v/>
      </c>
      <c r="C184">
        <f>INDEX(resultados!$A$2:$ZZ$1797, 178, MATCH($B$3, resultados!$A$1:$ZZ$1, 0))</f>
        <v/>
      </c>
    </row>
    <row r="185">
      <c r="A185">
        <f>INDEX(resultados!$A$2:$ZZ$1797, 179, MATCH($B$1, resultados!$A$1:$ZZ$1, 0))</f>
        <v/>
      </c>
      <c r="B185">
        <f>INDEX(resultados!$A$2:$ZZ$1797, 179, MATCH($B$2, resultados!$A$1:$ZZ$1, 0))</f>
        <v/>
      </c>
      <c r="C185">
        <f>INDEX(resultados!$A$2:$ZZ$1797, 179, MATCH($B$3, resultados!$A$1:$ZZ$1, 0))</f>
        <v/>
      </c>
    </row>
    <row r="186">
      <c r="A186">
        <f>INDEX(resultados!$A$2:$ZZ$1797, 180, MATCH($B$1, resultados!$A$1:$ZZ$1, 0))</f>
        <v/>
      </c>
      <c r="B186">
        <f>INDEX(resultados!$A$2:$ZZ$1797, 180, MATCH($B$2, resultados!$A$1:$ZZ$1, 0))</f>
        <v/>
      </c>
      <c r="C186">
        <f>INDEX(resultados!$A$2:$ZZ$1797, 180, MATCH($B$3, resultados!$A$1:$ZZ$1, 0))</f>
        <v/>
      </c>
    </row>
    <row r="187">
      <c r="A187">
        <f>INDEX(resultados!$A$2:$ZZ$1797, 181, MATCH($B$1, resultados!$A$1:$ZZ$1, 0))</f>
        <v/>
      </c>
      <c r="B187">
        <f>INDEX(resultados!$A$2:$ZZ$1797, 181, MATCH($B$2, resultados!$A$1:$ZZ$1, 0))</f>
        <v/>
      </c>
      <c r="C187">
        <f>INDEX(resultados!$A$2:$ZZ$1797, 181, MATCH($B$3, resultados!$A$1:$ZZ$1, 0))</f>
        <v/>
      </c>
    </row>
    <row r="188">
      <c r="A188">
        <f>INDEX(resultados!$A$2:$ZZ$1797, 182, MATCH($B$1, resultados!$A$1:$ZZ$1, 0))</f>
        <v/>
      </c>
      <c r="B188">
        <f>INDEX(resultados!$A$2:$ZZ$1797, 182, MATCH($B$2, resultados!$A$1:$ZZ$1, 0))</f>
        <v/>
      </c>
      <c r="C188">
        <f>INDEX(resultados!$A$2:$ZZ$1797, 182, MATCH($B$3, resultados!$A$1:$ZZ$1, 0))</f>
        <v/>
      </c>
    </row>
    <row r="189">
      <c r="A189">
        <f>INDEX(resultados!$A$2:$ZZ$1797, 183, MATCH($B$1, resultados!$A$1:$ZZ$1, 0))</f>
        <v/>
      </c>
      <c r="B189">
        <f>INDEX(resultados!$A$2:$ZZ$1797, 183, MATCH($B$2, resultados!$A$1:$ZZ$1, 0))</f>
        <v/>
      </c>
      <c r="C189">
        <f>INDEX(resultados!$A$2:$ZZ$1797, 183, MATCH($B$3, resultados!$A$1:$ZZ$1, 0))</f>
        <v/>
      </c>
    </row>
    <row r="190">
      <c r="A190">
        <f>INDEX(resultados!$A$2:$ZZ$1797, 184, MATCH($B$1, resultados!$A$1:$ZZ$1, 0))</f>
        <v/>
      </c>
      <c r="B190">
        <f>INDEX(resultados!$A$2:$ZZ$1797, 184, MATCH($B$2, resultados!$A$1:$ZZ$1, 0))</f>
        <v/>
      </c>
      <c r="C190">
        <f>INDEX(resultados!$A$2:$ZZ$1797, 184, MATCH($B$3, resultados!$A$1:$ZZ$1, 0))</f>
        <v/>
      </c>
    </row>
    <row r="191">
      <c r="A191">
        <f>INDEX(resultados!$A$2:$ZZ$1797, 185, MATCH($B$1, resultados!$A$1:$ZZ$1, 0))</f>
        <v/>
      </c>
      <c r="B191">
        <f>INDEX(resultados!$A$2:$ZZ$1797, 185, MATCH($B$2, resultados!$A$1:$ZZ$1, 0))</f>
        <v/>
      </c>
      <c r="C191">
        <f>INDEX(resultados!$A$2:$ZZ$1797, 185, MATCH($B$3, resultados!$A$1:$ZZ$1, 0))</f>
        <v/>
      </c>
    </row>
    <row r="192">
      <c r="A192">
        <f>INDEX(resultados!$A$2:$ZZ$1797, 186, MATCH($B$1, resultados!$A$1:$ZZ$1, 0))</f>
        <v/>
      </c>
      <c r="B192">
        <f>INDEX(resultados!$A$2:$ZZ$1797, 186, MATCH($B$2, resultados!$A$1:$ZZ$1, 0))</f>
        <v/>
      </c>
      <c r="C192">
        <f>INDEX(resultados!$A$2:$ZZ$1797, 186, MATCH($B$3, resultados!$A$1:$ZZ$1, 0))</f>
        <v/>
      </c>
    </row>
    <row r="193">
      <c r="A193">
        <f>INDEX(resultados!$A$2:$ZZ$1797, 187, MATCH($B$1, resultados!$A$1:$ZZ$1, 0))</f>
        <v/>
      </c>
      <c r="B193">
        <f>INDEX(resultados!$A$2:$ZZ$1797, 187, MATCH($B$2, resultados!$A$1:$ZZ$1, 0))</f>
        <v/>
      </c>
      <c r="C193">
        <f>INDEX(resultados!$A$2:$ZZ$1797, 187, MATCH($B$3, resultados!$A$1:$ZZ$1, 0))</f>
        <v/>
      </c>
    </row>
    <row r="194">
      <c r="A194">
        <f>INDEX(resultados!$A$2:$ZZ$1797, 188, MATCH($B$1, resultados!$A$1:$ZZ$1, 0))</f>
        <v/>
      </c>
      <c r="B194">
        <f>INDEX(resultados!$A$2:$ZZ$1797, 188, MATCH($B$2, resultados!$A$1:$ZZ$1, 0))</f>
        <v/>
      </c>
      <c r="C194">
        <f>INDEX(resultados!$A$2:$ZZ$1797, 188, MATCH($B$3, resultados!$A$1:$ZZ$1, 0))</f>
        <v/>
      </c>
    </row>
    <row r="195">
      <c r="A195">
        <f>INDEX(resultados!$A$2:$ZZ$1797, 189, MATCH($B$1, resultados!$A$1:$ZZ$1, 0))</f>
        <v/>
      </c>
      <c r="B195">
        <f>INDEX(resultados!$A$2:$ZZ$1797, 189, MATCH($B$2, resultados!$A$1:$ZZ$1, 0))</f>
        <v/>
      </c>
      <c r="C195">
        <f>INDEX(resultados!$A$2:$ZZ$1797, 189, MATCH($B$3, resultados!$A$1:$ZZ$1, 0))</f>
        <v/>
      </c>
    </row>
    <row r="196">
      <c r="A196">
        <f>INDEX(resultados!$A$2:$ZZ$1797, 190, MATCH($B$1, resultados!$A$1:$ZZ$1, 0))</f>
        <v/>
      </c>
      <c r="B196">
        <f>INDEX(resultados!$A$2:$ZZ$1797, 190, MATCH($B$2, resultados!$A$1:$ZZ$1, 0))</f>
        <v/>
      </c>
      <c r="C196">
        <f>INDEX(resultados!$A$2:$ZZ$1797, 190, MATCH($B$3, resultados!$A$1:$ZZ$1, 0))</f>
        <v/>
      </c>
    </row>
    <row r="197">
      <c r="A197">
        <f>INDEX(resultados!$A$2:$ZZ$1797, 191, MATCH($B$1, resultados!$A$1:$ZZ$1, 0))</f>
        <v/>
      </c>
      <c r="B197">
        <f>INDEX(resultados!$A$2:$ZZ$1797, 191, MATCH($B$2, resultados!$A$1:$ZZ$1, 0))</f>
        <v/>
      </c>
      <c r="C197">
        <f>INDEX(resultados!$A$2:$ZZ$1797, 191, MATCH($B$3, resultados!$A$1:$ZZ$1, 0))</f>
        <v/>
      </c>
    </row>
    <row r="198">
      <c r="A198">
        <f>INDEX(resultados!$A$2:$ZZ$1797, 192, MATCH($B$1, resultados!$A$1:$ZZ$1, 0))</f>
        <v/>
      </c>
      <c r="B198">
        <f>INDEX(resultados!$A$2:$ZZ$1797, 192, MATCH($B$2, resultados!$A$1:$ZZ$1, 0))</f>
        <v/>
      </c>
      <c r="C198">
        <f>INDEX(resultados!$A$2:$ZZ$1797, 192, MATCH($B$3, resultados!$A$1:$ZZ$1, 0))</f>
        <v/>
      </c>
    </row>
    <row r="199">
      <c r="A199">
        <f>INDEX(resultados!$A$2:$ZZ$1797, 193, MATCH($B$1, resultados!$A$1:$ZZ$1, 0))</f>
        <v/>
      </c>
      <c r="B199">
        <f>INDEX(resultados!$A$2:$ZZ$1797, 193, MATCH($B$2, resultados!$A$1:$ZZ$1, 0))</f>
        <v/>
      </c>
      <c r="C199">
        <f>INDEX(resultados!$A$2:$ZZ$1797, 193, MATCH($B$3, resultados!$A$1:$ZZ$1, 0))</f>
        <v/>
      </c>
    </row>
    <row r="200">
      <c r="A200">
        <f>INDEX(resultados!$A$2:$ZZ$1797, 194, MATCH($B$1, resultados!$A$1:$ZZ$1, 0))</f>
        <v/>
      </c>
      <c r="B200">
        <f>INDEX(resultados!$A$2:$ZZ$1797, 194, MATCH($B$2, resultados!$A$1:$ZZ$1, 0))</f>
        <v/>
      </c>
      <c r="C200">
        <f>INDEX(resultados!$A$2:$ZZ$1797, 194, MATCH($B$3, resultados!$A$1:$ZZ$1, 0))</f>
        <v/>
      </c>
    </row>
    <row r="201">
      <c r="A201">
        <f>INDEX(resultados!$A$2:$ZZ$1797, 195, MATCH($B$1, resultados!$A$1:$ZZ$1, 0))</f>
        <v/>
      </c>
      <c r="B201">
        <f>INDEX(resultados!$A$2:$ZZ$1797, 195, MATCH($B$2, resultados!$A$1:$ZZ$1, 0))</f>
        <v/>
      </c>
      <c r="C201">
        <f>INDEX(resultados!$A$2:$ZZ$1797, 195, MATCH($B$3, resultados!$A$1:$ZZ$1, 0))</f>
        <v/>
      </c>
    </row>
    <row r="202">
      <c r="A202">
        <f>INDEX(resultados!$A$2:$ZZ$1797, 196, MATCH($B$1, resultados!$A$1:$ZZ$1, 0))</f>
        <v/>
      </c>
      <c r="B202">
        <f>INDEX(resultados!$A$2:$ZZ$1797, 196, MATCH($B$2, resultados!$A$1:$ZZ$1, 0))</f>
        <v/>
      </c>
      <c r="C202">
        <f>INDEX(resultados!$A$2:$ZZ$1797, 196, MATCH($B$3, resultados!$A$1:$ZZ$1, 0))</f>
        <v/>
      </c>
    </row>
    <row r="203">
      <c r="A203">
        <f>INDEX(resultados!$A$2:$ZZ$1797, 197, MATCH($B$1, resultados!$A$1:$ZZ$1, 0))</f>
        <v/>
      </c>
      <c r="B203">
        <f>INDEX(resultados!$A$2:$ZZ$1797, 197, MATCH($B$2, resultados!$A$1:$ZZ$1, 0))</f>
        <v/>
      </c>
      <c r="C203">
        <f>INDEX(resultados!$A$2:$ZZ$1797, 197, MATCH($B$3, resultados!$A$1:$ZZ$1, 0))</f>
        <v/>
      </c>
    </row>
    <row r="204">
      <c r="A204">
        <f>INDEX(resultados!$A$2:$ZZ$1797, 198, MATCH($B$1, resultados!$A$1:$ZZ$1, 0))</f>
        <v/>
      </c>
      <c r="B204">
        <f>INDEX(resultados!$A$2:$ZZ$1797, 198, MATCH($B$2, resultados!$A$1:$ZZ$1, 0))</f>
        <v/>
      </c>
      <c r="C204">
        <f>INDEX(resultados!$A$2:$ZZ$1797, 198, MATCH($B$3, resultados!$A$1:$ZZ$1, 0))</f>
        <v/>
      </c>
    </row>
    <row r="205">
      <c r="A205">
        <f>INDEX(resultados!$A$2:$ZZ$1797, 199, MATCH($B$1, resultados!$A$1:$ZZ$1, 0))</f>
        <v/>
      </c>
      <c r="B205">
        <f>INDEX(resultados!$A$2:$ZZ$1797, 199, MATCH($B$2, resultados!$A$1:$ZZ$1, 0))</f>
        <v/>
      </c>
      <c r="C205">
        <f>INDEX(resultados!$A$2:$ZZ$1797, 199, MATCH($B$3, resultados!$A$1:$ZZ$1, 0))</f>
        <v/>
      </c>
    </row>
    <row r="206">
      <c r="A206">
        <f>INDEX(resultados!$A$2:$ZZ$1797, 200, MATCH($B$1, resultados!$A$1:$ZZ$1, 0))</f>
        <v/>
      </c>
      <c r="B206">
        <f>INDEX(resultados!$A$2:$ZZ$1797, 200, MATCH($B$2, resultados!$A$1:$ZZ$1, 0))</f>
        <v/>
      </c>
      <c r="C206">
        <f>INDEX(resultados!$A$2:$ZZ$1797, 200, MATCH($B$3, resultados!$A$1:$ZZ$1, 0))</f>
        <v/>
      </c>
    </row>
    <row r="207">
      <c r="A207">
        <f>INDEX(resultados!$A$2:$ZZ$1797, 201, MATCH($B$1, resultados!$A$1:$ZZ$1, 0))</f>
        <v/>
      </c>
      <c r="B207">
        <f>INDEX(resultados!$A$2:$ZZ$1797, 201, MATCH($B$2, resultados!$A$1:$ZZ$1, 0))</f>
        <v/>
      </c>
      <c r="C207">
        <f>INDEX(resultados!$A$2:$ZZ$1797, 201, MATCH($B$3, resultados!$A$1:$ZZ$1, 0))</f>
        <v/>
      </c>
    </row>
    <row r="208">
      <c r="A208">
        <f>INDEX(resultados!$A$2:$ZZ$1797, 202, MATCH($B$1, resultados!$A$1:$ZZ$1, 0))</f>
        <v/>
      </c>
      <c r="B208">
        <f>INDEX(resultados!$A$2:$ZZ$1797, 202, MATCH($B$2, resultados!$A$1:$ZZ$1, 0))</f>
        <v/>
      </c>
      <c r="C208">
        <f>INDEX(resultados!$A$2:$ZZ$1797, 202, MATCH($B$3, resultados!$A$1:$ZZ$1, 0))</f>
        <v/>
      </c>
    </row>
    <row r="209">
      <c r="A209">
        <f>INDEX(resultados!$A$2:$ZZ$1797, 203, MATCH($B$1, resultados!$A$1:$ZZ$1, 0))</f>
        <v/>
      </c>
      <c r="B209">
        <f>INDEX(resultados!$A$2:$ZZ$1797, 203, MATCH($B$2, resultados!$A$1:$ZZ$1, 0))</f>
        <v/>
      </c>
      <c r="C209">
        <f>INDEX(resultados!$A$2:$ZZ$1797, 203, MATCH($B$3, resultados!$A$1:$ZZ$1, 0))</f>
        <v/>
      </c>
    </row>
    <row r="210">
      <c r="A210">
        <f>INDEX(resultados!$A$2:$ZZ$1797, 204, MATCH($B$1, resultados!$A$1:$ZZ$1, 0))</f>
        <v/>
      </c>
      <c r="B210">
        <f>INDEX(resultados!$A$2:$ZZ$1797, 204, MATCH($B$2, resultados!$A$1:$ZZ$1, 0))</f>
        <v/>
      </c>
      <c r="C210">
        <f>INDEX(resultados!$A$2:$ZZ$1797, 204, MATCH($B$3, resultados!$A$1:$ZZ$1, 0))</f>
        <v/>
      </c>
    </row>
    <row r="211">
      <c r="A211">
        <f>INDEX(resultados!$A$2:$ZZ$1797, 205, MATCH($B$1, resultados!$A$1:$ZZ$1, 0))</f>
        <v/>
      </c>
      <c r="B211">
        <f>INDEX(resultados!$A$2:$ZZ$1797, 205, MATCH($B$2, resultados!$A$1:$ZZ$1, 0))</f>
        <v/>
      </c>
      <c r="C211">
        <f>INDEX(resultados!$A$2:$ZZ$1797, 205, MATCH($B$3, resultados!$A$1:$ZZ$1, 0))</f>
        <v/>
      </c>
    </row>
    <row r="212">
      <c r="A212">
        <f>INDEX(resultados!$A$2:$ZZ$1797, 206, MATCH($B$1, resultados!$A$1:$ZZ$1, 0))</f>
        <v/>
      </c>
      <c r="B212">
        <f>INDEX(resultados!$A$2:$ZZ$1797, 206, MATCH($B$2, resultados!$A$1:$ZZ$1, 0))</f>
        <v/>
      </c>
      <c r="C212">
        <f>INDEX(resultados!$A$2:$ZZ$1797, 206, MATCH($B$3, resultados!$A$1:$ZZ$1, 0))</f>
        <v/>
      </c>
    </row>
    <row r="213">
      <c r="A213">
        <f>INDEX(resultados!$A$2:$ZZ$1797, 207, MATCH($B$1, resultados!$A$1:$ZZ$1, 0))</f>
        <v/>
      </c>
      <c r="B213">
        <f>INDEX(resultados!$A$2:$ZZ$1797, 207, MATCH($B$2, resultados!$A$1:$ZZ$1, 0))</f>
        <v/>
      </c>
      <c r="C213">
        <f>INDEX(resultados!$A$2:$ZZ$1797, 207, MATCH($B$3, resultados!$A$1:$ZZ$1, 0))</f>
        <v/>
      </c>
    </row>
    <row r="214">
      <c r="A214">
        <f>INDEX(resultados!$A$2:$ZZ$1797, 208, MATCH($B$1, resultados!$A$1:$ZZ$1, 0))</f>
        <v/>
      </c>
      <c r="B214">
        <f>INDEX(resultados!$A$2:$ZZ$1797, 208, MATCH($B$2, resultados!$A$1:$ZZ$1, 0))</f>
        <v/>
      </c>
      <c r="C214">
        <f>INDEX(resultados!$A$2:$ZZ$1797, 208, MATCH($B$3, resultados!$A$1:$ZZ$1, 0))</f>
        <v/>
      </c>
    </row>
    <row r="215">
      <c r="A215">
        <f>INDEX(resultados!$A$2:$ZZ$1797, 209, MATCH($B$1, resultados!$A$1:$ZZ$1, 0))</f>
        <v/>
      </c>
      <c r="B215">
        <f>INDEX(resultados!$A$2:$ZZ$1797, 209, MATCH($B$2, resultados!$A$1:$ZZ$1, 0))</f>
        <v/>
      </c>
      <c r="C215">
        <f>INDEX(resultados!$A$2:$ZZ$1797, 209, MATCH($B$3, resultados!$A$1:$ZZ$1, 0))</f>
        <v/>
      </c>
    </row>
    <row r="216">
      <c r="A216">
        <f>INDEX(resultados!$A$2:$ZZ$1797, 210, MATCH($B$1, resultados!$A$1:$ZZ$1, 0))</f>
        <v/>
      </c>
      <c r="B216">
        <f>INDEX(resultados!$A$2:$ZZ$1797, 210, MATCH($B$2, resultados!$A$1:$ZZ$1, 0))</f>
        <v/>
      </c>
      <c r="C216">
        <f>INDEX(resultados!$A$2:$ZZ$1797, 210, MATCH($B$3, resultados!$A$1:$ZZ$1, 0))</f>
        <v/>
      </c>
    </row>
    <row r="217">
      <c r="A217">
        <f>INDEX(resultados!$A$2:$ZZ$1797, 211, MATCH($B$1, resultados!$A$1:$ZZ$1, 0))</f>
        <v/>
      </c>
      <c r="B217">
        <f>INDEX(resultados!$A$2:$ZZ$1797, 211, MATCH($B$2, resultados!$A$1:$ZZ$1, 0))</f>
        <v/>
      </c>
      <c r="C217">
        <f>INDEX(resultados!$A$2:$ZZ$1797, 211, MATCH($B$3, resultados!$A$1:$ZZ$1, 0))</f>
        <v/>
      </c>
    </row>
    <row r="218">
      <c r="A218">
        <f>INDEX(resultados!$A$2:$ZZ$1797, 212, MATCH($B$1, resultados!$A$1:$ZZ$1, 0))</f>
        <v/>
      </c>
      <c r="B218">
        <f>INDEX(resultados!$A$2:$ZZ$1797, 212, MATCH($B$2, resultados!$A$1:$ZZ$1, 0))</f>
        <v/>
      </c>
      <c r="C218">
        <f>INDEX(resultados!$A$2:$ZZ$1797, 212, MATCH($B$3, resultados!$A$1:$ZZ$1, 0))</f>
        <v/>
      </c>
    </row>
    <row r="219">
      <c r="A219">
        <f>INDEX(resultados!$A$2:$ZZ$1797, 213, MATCH($B$1, resultados!$A$1:$ZZ$1, 0))</f>
        <v/>
      </c>
      <c r="B219">
        <f>INDEX(resultados!$A$2:$ZZ$1797, 213, MATCH($B$2, resultados!$A$1:$ZZ$1, 0))</f>
        <v/>
      </c>
      <c r="C219">
        <f>INDEX(resultados!$A$2:$ZZ$1797, 213, MATCH($B$3, resultados!$A$1:$ZZ$1, 0))</f>
        <v/>
      </c>
    </row>
    <row r="220">
      <c r="A220">
        <f>INDEX(resultados!$A$2:$ZZ$1797, 214, MATCH($B$1, resultados!$A$1:$ZZ$1, 0))</f>
        <v/>
      </c>
      <c r="B220">
        <f>INDEX(resultados!$A$2:$ZZ$1797, 214, MATCH($B$2, resultados!$A$1:$ZZ$1, 0))</f>
        <v/>
      </c>
      <c r="C220">
        <f>INDEX(resultados!$A$2:$ZZ$1797, 214, MATCH($B$3, resultados!$A$1:$ZZ$1, 0))</f>
        <v/>
      </c>
    </row>
    <row r="221">
      <c r="A221">
        <f>INDEX(resultados!$A$2:$ZZ$1797, 215, MATCH($B$1, resultados!$A$1:$ZZ$1, 0))</f>
        <v/>
      </c>
      <c r="B221">
        <f>INDEX(resultados!$A$2:$ZZ$1797, 215, MATCH($B$2, resultados!$A$1:$ZZ$1, 0))</f>
        <v/>
      </c>
      <c r="C221">
        <f>INDEX(resultados!$A$2:$ZZ$1797, 215, MATCH($B$3, resultados!$A$1:$ZZ$1, 0))</f>
        <v/>
      </c>
    </row>
    <row r="222">
      <c r="A222">
        <f>INDEX(resultados!$A$2:$ZZ$1797, 216, MATCH($B$1, resultados!$A$1:$ZZ$1, 0))</f>
        <v/>
      </c>
      <c r="B222">
        <f>INDEX(resultados!$A$2:$ZZ$1797, 216, MATCH($B$2, resultados!$A$1:$ZZ$1, 0))</f>
        <v/>
      </c>
      <c r="C222">
        <f>INDEX(resultados!$A$2:$ZZ$1797, 216, MATCH($B$3, resultados!$A$1:$ZZ$1, 0))</f>
        <v/>
      </c>
    </row>
    <row r="223">
      <c r="A223">
        <f>INDEX(resultados!$A$2:$ZZ$1797, 217, MATCH($B$1, resultados!$A$1:$ZZ$1, 0))</f>
        <v/>
      </c>
      <c r="B223">
        <f>INDEX(resultados!$A$2:$ZZ$1797, 217, MATCH($B$2, resultados!$A$1:$ZZ$1, 0))</f>
        <v/>
      </c>
      <c r="C223">
        <f>INDEX(resultados!$A$2:$ZZ$1797, 217, MATCH($B$3, resultados!$A$1:$ZZ$1, 0))</f>
        <v/>
      </c>
    </row>
    <row r="224">
      <c r="A224">
        <f>INDEX(resultados!$A$2:$ZZ$1797, 218, MATCH($B$1, resultados!$A$1:$ZZ$1, 0))</f>
        <v/>
      </c>
      <c r="B224">
        <f>INDEX(resultados!$A$2:$ZZ$1797, 218, MATCH($B$2, resultados!$A$1:$ZZ$1, 0))</f>
        <v/>
      </c>
      <c r="C224">
        <f>INDEX(resultados!$A$2:$ZZ$1797, 218, MATCH($B$3, resultados!$A$1:$ZZ$1, 0))</f>
        <v/>
      </c>
    </row>
    <row r="225">
      <c r="A225">
        <f>INDEX(resultados!$A$2:$ZZ$1797, 219, MATCH($B$1, resultados!$A$1:$ZZ$1, 0))</f>
        <v/>
      </c>
      <c r="B225">
        <f>INDEX(resultados!$A$2:$ZZ$1797, 219, MATCH($B$2, resultados!$A$1:$ZZ$1, 0))</f>
        <v/>
      </c>
      <c r="C225">
        <f>INDEX(resultados!$A$2:$ZZ$1797, 219, MATCH($B$3, resultados!$A$1:$ZZ$1, 0))</f>
        <v/>
      </c>
    </row>
    <row r="226">
      <c r="A226">
        <f>INDEX(resultados!$A$2:$ZZ$1797, 220, MATCH($B$1, resultados!$A$1:$ZZ$1, 0))</f>
        <v/>
      </c>
      <c r="B226">
        <f>INDEX(resultados!$A$2:$ZZ$1797, 220, MATCH($B$2, resultados!$A$1:$ZZ$1, 0))</f>
        <v/>
      </c>
      <c r="C226">
        <f>INDEX(resultados!$A$2:$ZZ$1797, 220, MATCH($B$3, resultados!$A$1:$ZZ$1, 0))</f>
        <v/>
      </c>
    </row>
    <row r="227">
      <c r="A227">
        <f>INDEX(resultados!$A$2:$ZZ$1797, 221, MATCH($B$1, resultados!$A$1:$ZZ$1, 0))</f>
        <v/>
      </c>
      <c r="B227">
        <f>INDEX(resultados!$A$2:$ZZ$1797, 221, MATCH($B$2, resultados!$A$1:$ZZ$1, 0))</f>
        <v/>
      </c>
      <c r="C227">
        <f>INDEX(resultados!$A$2:$ZZ$1797, 221, MATCH($B$3, resultados!$A$1:$ZZ$1, 0))</f>
        <v/>
      </c>
    </row>
    <row r="228">
      <c r="A228">
        <f>INDEX(resultados!$A$2:$ZZ$1797, 222, MATCH($B$1, resultados!$A$1:$ZZ$1, 0))</f>
        <v/>
      </c>
      <c r="B228">
        <f>INDEX(resultados!$A$2:$ZZ$1797, 222, MATCH($B$2, resultados!$A$1:$ZZ$1, 0))</f>
        <v/>
      </c>
      <c r="C228">
        <f>INDEX(resultados!$A$2:$ZZ$1797, 222, MATCH($B$3, resultados!$A$1:$ZZ$1, 0))</f>
        <v/>
      </c>
    </row>
    <row r="229">
      <c r="A229">
        <f>INDEX(resultados!$A$2:$ZZ$1797, 223, MATCH($B$1, resultados!$A$1:$ZZ$1, 0))</f>
        <v/>
      </c>
      <c r="B229">
        <f>INDEX(resultados!$A$2:$ZZ$1797, 223, MATCH($B$2, resultados!$A$1:$ZZ$1, 0))</f>
        <v/>
      </c>
      <c r="C229">
        <f>INDEX(resultados!$A$2:$ZZ$1797, 223, MATCH($B$3, resultados!$A$1:$ZZ$1, 0))</f>
        <v/>
      </c>
    </row>
    <row r="230">
      <c r="A230">
        <f>INDEX(resultados!$A$2:$ZZ$1797, 224, MATCH($B$1, resultados!$A$1:$ZZ$1, 0))</f>
        <v/>
      </c>
      <c r="B230">
        <f>INDEX(resultados!$A$2:$ZZ$1797, 224, MATCH($B$2, resultados!$A$1:$ZZ$1, 0))</f>
        <v/>
      </c>
      <c r="C230">
        <f>INDEX(resultados!$A$2:$ZZ$1797, 224, MATCH($B$3, resultados!$A$1:$ZZ$1, 0))</f>
        <v/>
      </c>
    </row>
    <row r="231">
      <c r="A231">
        <f>INDEX(resultados!$A$2:$ZZ$1797, 225, MATCH($B$1, resultados!$A$1:$ZZ$1, 0))</f>
        <v/>
      </c>
      <c r="B231">
        <f>INDEX(resultados!$A$2:$ZZ$1797, 225, MATCH($B$2, resultados!$A$1:$ZZ$1, 0))</f>
        <v/>
      </c>
      <c r="C231">
        <f>INDEX(resultados!$A$2:$ZZ$1797, 225, MATCH($B$3, resultados!$A$1:$ZZ$1, 0))</f>
        <v/>
      </c>
    </row>
    <row r="232">
      <c r="A232">
        <f>INDEX(resultados!$A$2:$ZZ$1797, 226, MATCH($B$1, resultados!$A$1:$ZZ$1, 0))</f>
        <v/>
      </c>
      <c r="B232">
        <f>INDEX(resultados!$A$2:$ZZ$1797, 226, MATCH($B$2, resultados!$A$1:$ZZ$1, 0))</f>
        <v/>
      </c>
      <c r="C232">
        <f>INDEX(resultados!$A$2:$ZZ$1797, 226, MATCH($B$3, resultados!$A$1:$ZZ$1, 0))</f>
        <v/>
      </c>
    </row>
    <row r="233">
      <c r="A233">
        <f>INDEX(resultados!$A$2:$ZZ$1797, 227, MATCH($B$1, resultados!$A$1:$ZZ$1, 0))</f>
        <v/>
      </c>
      <c r="B233">
        <f>INDEX(resultados!$A$2:$ZZ$1797, 227, MATCH($B$2, resultados!$A$1:$ZZ$1, 0))</f>
        <v/>
      </c>
      <c r="C233">
        <f>INDEX(resultados!$A$2:$ZZ$1797, 227, MATCH($B$3, resultados!$A$1:$ZZ$1, 0))</f>
        <v/>
      </c>
    </row>
    <row r="234">
      <c r="A234">
        <f>INDEX(resultados!$A$2:$ZZ$1797, 228, MATCH($B$1, resultados!$A$1:$ZZ$1, 0))</f>
        <v/>
      </c>
      <c r="B234">
        <f>INDEX(resultados!$A$2:$ZZ$1797, 228, MATCH($B$2, resultados!$A$1:$ZZ$1, 0))</f>
        <v/>
      </c>
      <c r="C234">
        <f>INDEX(resultados!$A$2:$ZZ$1797, 228, MATCH($B$3, resultados!$A$1:$ZZ$1, 0))</f>
        <v/>
      </c>
    </row>
    <row r="235">
      <c r="A235">
        <f>INDEX(resultados!$A$2:$ZZ$1797, 229, MATCH($B$1, resultados!$A$1:$ZZ$1, 0))</f>
        <v/>
      </c>
      <c r="B235">
        <f>INDEX(resultados!$A$2:$ZZ$1797, 229, MATCH($B$2, resultados!$A$1:$ZZ$1, 0))</f>
        <v/>
      </c>
      <c r="C235">
        <f>INDEX(resultados!$A$2:$ZZ$1797, 229, MATCH($B$3, resultados!$A$1:$ZZ$1, 0))</f>
        <v/>
      </c>
    </row>
    <row r="236">
      <c r="A236">
        <f>INDEX(resultados!$A$2:$ZZ$1797, 230, MATCH($B$1, resultados!$A$1:$ZZ$1, 0))</f>
        <v/>
      </c>
      <c r="B236">
        <f>INDEX(resultados!$A$2:$ZZ$1797, 230, MATCH($B$2, resultados!$A$1:$ZZ$1, 0))</f>
        <v/>
      </c>
      <c r="C236">
        <f>INDEX(resultados!$A$2:$ZZ$1797, 230, MATCH($B$3, resultados!$A$1:$ZZ$1, 0))</f>
        <v/>
      </c>
    </row>
    <row r="237">
      <c r="A237">
        <f>INDEX(resultados!$A$2:$ZZ$1797, 231, MATCH($B$1, resultados!$A$1:$ZZ$1, 0))</f>
        <v/>
      </c>
      <c r="B237">
        <f>INDEX(resultados!$A$2:$ZZ$1797, 231, MATCH($B$2, resultados!$A$1:$ZZ$1, 0))</f>
        <v/>
      </c>
      <c r="C237">
        <f>INDEX(resultados!$A$2:$ZZ$1797, 231, MATCH($B$3, resultados!$A$1:$ZZ$1, 0))</f>
        <v/>
      </c>
    </row>
    <row r="238">
      <c r="A238">
        <f>INDEX(resultados!$A$2:$ZZ$1797, 232, MATCH($B$1, resultados!$A$1:$ZZ$1, 0))</f>
        <v/>
      </c>
      <c r="B238">
        <f>INDEX(resultados!$A$2:$ZZ$1797, 232, MATCH($B$2, resultados!$A$1:$ZZ$1, 0))</f>
        <v/>
      </c>
      <c r="C238">
        <f>INDEX(resultados!$A$2:$ZZ$1797, 232, MATCH($B$3, resultados!$A$1:$ZZ$1, 0))</f>
        <v/>
      </c>
    </row>
    <row r="239">
      <c r="A239">
        <f>INDEX(resultados!$A$2:$ZZ$1797, 233, MATCH($B$1, resultados!$A$1:$ZZ$1, 0))</f>
        <v/>
      </c>
      <c r="B239">
        <f>INDEX(resultados!$A$2:$ZZ$1797, 233, MATCH($B$2, resultados!$A$1:$ZZ$1, 0))</f>
        <v/>
      </c>
      <c r="C239">
        <f>INDEX(resultados!$A$2:$ZZ$1797, 233, MATCH($B$3, resultados!$A$1:$ZZ$1, 0))</f>
        <v/>
      </c>
    </row>
    <row r="240">
      <c r="A240">
        <f>INDEX(resultados!$A$2:$ZZ$1797, 234, MATCH($B$1, resultados!$A$1:$ZZ$1, 0))</f>
        <v/>
      </c>
      <c r="B240">
        <f>INDEX(resultados!$A$2:$ZZ$1797, 234, MATCH($B$2, resultados!$A$1:$ZZ$1, 0))</f>
        <v/>
      </c>
      <c r="C240">
        <f>INDEX(resultados!$A$2:$ZZ$1797, 234, MATCH($B$3, resultados!$A$1:$ZZ$1, 0))</f>
        <v/>
      </c>
    </row>
    <row r="241">
      <c r="A241">
        <f>INDEX(resultados!$A$2:$ZZ$1797, 235, MATCH($B$1, resultados!$A$1:$ZZ$1, 0))</f>
        <v/>
      </c>
      <c r="B241">
        <f>INDEX(resultados!$A$2:$ZZ$1797, 235, MATCH($B$2, resultados!$A$1:$ZZ$1, 0))</f>
        <v/>
      </c>
      <c r="C241">
        <f>INDEX(resultados!$A$2:$ZZ$1797, 235, MATCH($B$3, resultados!$A$1:$ZZ$1, 0))</f>
        <v/>
      </c>
    </row>
    <row r="242">
      <c r="A242">
        <f>INDEX(resultados!$A$2:$ZZ$1797, 236, MATCH($B$1, resultados!$A$1:$ZZ$1, 0))</f>
        <v/>
      </c>
      <c r="B242">
        <f>INDEX(resultados!$A$2:$ZZ$1797, 236, MATCH($B$2, resultados!$A$1:$ZZ$1, 0))</f>
        <v/>
      </c>
      <c r="C242">
        <f>INDEX(resultados!$A$2:$ZZ$1797, 236, MATCH($B$3, resultados!$A$1:$ZZ$1, 0))</f>
        <v/>
      </c>
    </row>
    <row r="243">
      <c r="A243">
        <f>INDEX(resultados!$A$2:$ZZ$1797, 237, MATCH($B$1, resultados!$A$1:$ZZ$1, 0))</f>
        <v/>
      </c>
      <c r="B243">
        <f>INDEX(resultados!$A$2:$ZZ$1797, 237, MATCH($B$2, resultados!$A$1:$ZZ$1, 0))</f>
        <v/>
      </c>
      <c r="C243">
        <f>INDEX(resultados!$A$2:$ZZ$1797, 237, MATCH($B$3, resultados!$A$1:$ZZ$1, 0))</f>
        <v/>
      </c>
    </row>
    <row r="244">
      <c r="A244">
        <f>INDEX(resultados!$A$2:$ZZ$1797, 238, MATCH($B$1, resultados!$A$1:$ZZ$1, 0))</f>
        <v/>
      </c>
      <c r="B244">
        <f>INDEX(resultados!$A$2:$ZZ$1797, 238, MATCH($B$2, resultados!$A$1:$ZZ$1, 0))</f>
        <v/>
      </c>
      <c r="C244">
        <f>INDEX(resultados!$A$2:$ZZ$1797, 238, MATCH($B$3, resultados!$A$1:$ZZ$1, 0))</f>
        <v/>
      </c>
    </row>
    <row r="245">
      <c r="A245">
        <f>INDEX(resultados!$A$2:$ZZ$1797, 239, MATCH($B$1, resultados!$A$1:$ZZ$1, 0))</f>
        <v/>
      </c>
      <c r="B245">
        <f>INDEX(resultados!$A$2:$ZZ$1797, 239, MATCH($B$2, resultados!$A$1:$ZZ$1, 0))</f>
        <v/>
      </c>
      <c r="C245">
        <f>INDEX(resultados!$A$2:$ZZ$1797, 239, MATCH($B$3, resultados!$A$1:$ZZ$1, 0))</f>
        <v/>
      </c>
    </row>
    <row r="246">
      <c r="A246">
        <f>INDEX(resultados!$A$2:$ZZ$1797, 240, MATCH($B$1, resultados!$A$1:$ZZ$1, 0))</f>
        <v/>
      </c>
      <c r="B246">
        <f>INDEX(resultados!$A$2:$ZZ$1797, 240, MATCH($B$2, resultados!$A$1:$ZZ$1, 0))</f>
        <v/>
      </c>
      <c r="C246">
        <f>INDEX(resultados!$A$2:$ZZ$1797, 240, MATCH($B$3, resultados!$A$1:$ZZ$1, 0))</f>
        <v/>
      </c>
    </row>
    <row r="247">
      <c r="A247">
        <f>INDEX(resultados!$A$2:$ZZ$1797, 241, MATCH($B$1, resultados!$A$1:$ZZ$1, 0))</f>
        <v/>
      </c>
      <c r="B247">
        <f>INDEX(resultados!$A$2:$ZZ$1797, 241, MATCH($B$2, resultados!$A$1:$ZZ$1, 0))</f>
        <v/>
      </c>
      <c r="C247">
        <f>INDEX(resultados!$A$2:$ZZ$1797, 241, MATCH($B$3, resultados!$A$1:$ZZ$1, 0))</f>
        <v/>
      </c>
    </row>
    <row r="248">
      <c r="A248">
        <f>INDEX(resultados!$A$2:$ZZ$1797, 242, MATCH($B$1, resultados!$A$1:$ZZ$1, 0))</f>
        <v/>
      </c>
      <c r="B248">
        <f>INDEX(resultados!$A$2:$ZZ$1797, 242, MATCH($B$2, resultados!$A$1:$ZZ$1, 0))</f>
        <v/>
      </c>
      <c r="C248">
        <f>INDEX(resultados!$A$2:$ZZ$1797, 242, MATCH($B$3, resultados!$A$1:$ZZ$1, 0))</f>
        <v/>
      </c>
    </row>
    <row r="249">
      <c r="A249">
        <f>INDEX(resultados!$A$2:$ZZ$1797, 243, MATCH($B$1, resultados!$A$1:$ZZ$1, 0))</f>
        <v/>
      </c>
      <c r="B249">
        <f>INDEX(resultados!$A$2:$ZZ$1797, 243, MATCH($B$2, resultados!$A$1:$ZZ$1, 0))</f>
        <v/>
      </c>
      <c r="C249">
        <f>INDEX(resultados!$A$2:$ZZ$1797, 243, MATCH($B$3, resultados!$A$1:$ZZ$1, 0))</f>
        <v/>
      </c>
    </row>
    <row r="250">
      <c r="A250">
        <f>INDEX(resultados!$A$2:$ZZ$1797, 244, MATCH($B$1, resultados!$A$1:$ZZ$1, 0))</f>
        <v/>
      </c>
      <c r="B250">
        <f>INDEX(resultados!$A$2:$ZZ$1797, 244, MATCH($B$2, resultados!$A$1:$ZZ$1, 0))</f>
        <v/>
      </c>
      <c r="C250">
        <f>INDEX(resultados!$A$2:$ZZ$1797, 244, MATCH($B$3, resultados!$A$1:$ZZ$1, 0))</f>
        <v/>
      </c>
    </row>
    <row r="251">
      <c r="A251">
        <f>INDEX(resultados!$A$2:$ZZ$1797, 245, MATCH($B$1, resultados!$A$1:$ZZ$1, 0))</f>
        <v/>
      </c>
      <c r="B251">
        <f>INDEX(resultados!$A$2:$ZZ$1797, 245, MATCH($B$2, resultados!$A$1:$ZZ$1, 0))</f>
        <v/>
      </c>
      <c r="C251">
        <f>INDEX(resultados!$A$2:$ZZ$1797, 245, MATCH($B$3, resultados!$A$1:$ZZ$1, 0))</f>
        <v/>
      </c>
    </row>
    <row r="252">
      <c r="A252">
        <f>INDEX(resultados!$A$2:$ZZ$1797, 246, MATCH($B$1, resultados!$A$1:$ZZ$1, 0))</f>
        <v/>
      </c>
      <c r="B252">
        <f>INDEX(resultados!$A$2:$ZZ$1797, 246, MATCH($B$2, resultados!$A$1:$ZZ$1, 0))</f>
        <v/>
      </c>
      <c r="C252">
        <f>INDEX(resultados!$A$2:$ZZ$1797, 246, MATCH($B$3, resultados!$A$1:$ZZ$1, 0))</f>
        <v/>
      </c>
    </row>
    <row r="253">
      <c r="A253">
        <f>INDEX(resultados!$A$2:$ZZ$1797, 247, MATCH($B$1, resultados!$A$1:$ZZ$1, 0))</f>
        <v/>
      </c>
      <c r="B253">
        <f>INDEX(resultados!$A$2:$ZZ$1797, 247, MATCH($B$2, resultados!$A$1:$ZZ$1, 0))</f>
        <v/>
      </c>
      <c r="C253">
        <f>INDEX(resultados!$A$2:$ZZ$1797, 247, MATCH($B$3, resultados!$A$1:$ZZ$1, 0))</f>
        <v/>
      </c>
    </row>
    <row r="254">
      <c r="A254">
        <f>INDEX(resultados!$A$2:$ZZ$1797, 248, MATCH($B$1, resultados!$A$1:$ZZ$1, 0))</f>
        <v/>
      </c>
      <c r="B254">
        <f>INDEX(resultados!$A$2:$ZZ$1797, 248, MATCH($B$2, resultados!$A$1:$ZZ$1, 0))</f>
        <v/>
      </c>
      <c r="C254">
        <f>INDEX(resultados!$A$2:$ZZ$1797, 248, MATCH($B$3, resultados!$A$1:$ZZ$1, 0))</f>
        <v/>
      </c>
    </row>
    <row r="255">
      <c r="A255">
        <f>INDEX(resultados!$A$2:$ZZ$1797, 249, MATCH($B$1, resultados!$A$1:$ZZ$1, 0))</f>
        <v/>
      </c>
      <c r="B255">
        <f>INDEX(resultados!$A$2:$ZZ$1797, 249, MATCH($B$2, resultados!$A$1:$ZZ$1, 0))</f>
        <v/>
      </c>
      <c r="C255">
        <f>INDEX(resultados!$A$2:$ZZ$1797, 249, MATCH($B$3, resultados!$A$1:$ZZ$1, 0))</f>
        <v/>
      </c>
    </row>
    <row r="256">
      <c r="A256">
        <f>INDEX(resultados!$A$2:$ZZ$1797, 250, MATCH($B$1, resultados!$A$1:$ZZ$1, 0))</f>
        <v/>
      </c>
      <c r="B256">
        <f>INDEX(resultados!$A$2:$ZZ$1797, 250, MATCH($B$2, resultados!$A$1:$ZZ$1, 0))</f>
        <v/>
      </c>
      <c r="C256">
        <f>INDEX(resultados!$A$2:$ZZ$1797, 250, MATCH($B$3, resultados!$A$1:$ZZ$1, 0))</f>
        <v/>
      </c>
    </row>
    <row r="257">
      <c r="A257">
        <f>INDEX(resultados!$A$2:$ZZ$1797, 251, MATCH($B$1, resultados!$A$1:$ZZ$1, 0))</f>
        <v/>
      </c>
      <c r="B257">
        <f>INDEX(resultados!$A$2:$ZZ$1797, 251, MATCH($B$2, resultados!$A$1:$ZZ$1, 0))</f>
        <v/>
      </c>
      <c r="C257">
        <f>INDEX(resultados!$A$2:$ZZ$1797, 251, MATCH($B$3, resultados!$A$1:$ZZ$1, 0))</f>
        <v/>
      </c>
    </row>
    <row r="258">
      <c r="A258">
        <f>INDEX(resultados!$A$2:$ZZ$1797, 252, MATCH($B$1, resultados!$A$1:$ZZ$1, 0))</f>
        <v/>
      </c>
      <c r="B258">
        <f>INDEX(resultados!$A$2:$ZZ$1797, 252, MATCH($B$2, resultados!$A$1:$ZZ$1, 0))</f>
        <v/>
      </c>
      <c r="C258">
        <f>INDEX(resultados!$A$2:$ZZ$1797, 252, MATCH($B$3, resultados!$A$1:$ZZ$1, 0))</f>
        <v/>
      </c>
    </row>
    <row r="259">
      <c r="A259">
        <f>INDEX(resultados!$A$2:$ZZ$1797, 253, MATCH($B$1, resultados!$A$1:$ZZ$1, 0))</f>
        <v/>
      </c>
      <c r="B259">
        <f>INDEX(resultados!$A$2:$ZZ$1797, 253, MATCH($B$2, resultados!$A$1:$ZZ$1, 0))</f>
        <v/>
      </c>
      <c r="C259">
        <f>INDEX(resultados!$A$2:$ZZ$1797, 253, MATCH($B$3, resultados!$A$1:$ZZ$1, 0))</f>
        <v/>
      </c>
    </row>
    <row r="260">
      <c r="A260">
        <f>INDEX(resultados!$A$2:$ZZ$1797, 254, MATCH($B$1, resultados!$A$1:$ZZ$1, 0))</f>
        <v/>
      </c>
      <c r="B260">
        <f>INDEX(resultados!$A$2:$ZZ$1797, 254, MATCH($B$2, resultados!$A$1:$ZZ$1, 0))</f>
        <v/>
      </c>
      <c r="C260">
        <f>INDEX(resultados!$A$2:$ZZ$1797, 254, MATCH($B$3, resultados!$A$1:$ZZ$1, 0))</f>
        <v/>
      </c>
    </row>
    <row r="261">
      <c r="A261">
        <f>INDEX(resultados!$A$2:$ZZ$1797, 255, MATCH($B$1, resultados!$A$1:$ZZ$1, 0))</f>
        <v/>
      </c>
      <c r="B261">
        <f>INDEX(resultados!$A$2:$ZZ$1797, 255, MATCH($B$2, resultados!$A$1:$ZZ$1, 0))</f>
        <v/>
      </c>
      <c r="C261">
        <f>INDEX(resultados!$A$2:$ZZ$1797, 255, MATCH($B$3, resultados!$A$1:$ZZ$1, 0))</f>
        <v/>
      </c>
    </row>
    <row r="262">
      <c r="A262">
        <f>INDEX(resultados!$A$2:$ZZ$1797, 256, MATCH($B$1, resultados!$A$1:$ZZ$1, 0))</f>
        <v/>
      </c>
      <c r="B262">
        <f>INDEX(resultados!$A$2:$ZZ$1797, 256, MATCH($B$2, resultados!$A$1:$ZZ$1, 0))</f>
        <v/>
      </c>
      <c r="C262">
        <f>INDEX(resultados!$A$2:$ZZ$1797, 256, MATCH($B$3, resultados!$A$1:$ZZ$1, 0))</f>
        <v/>
      </c>
    </row>
    <row r="263">
      <c r="A263">
        <f>INDEX(resultados!$A$2:$ZZ$1797, 257, MATCH($B$1, resultados!$A$1:$ZZ$1, 0))</f>
        <v/>
      </c>
      <c r="B263">
        <f>INDEX(resultados!$A$2:$ZZ$1797, 257, MATCH($B$2, resultados!$A$1:$ZZ$1, 0))</f>
        <v/>
      </c>
      <c r="C263">
        <f>INDEX(resultados!$A$2:$ZZ$1797, 257, MATCH($B$3, resultados!$A$1:$ZZ$1, 0))</f>
        <v/>
      </c>
    </row>
    <row r="264">
      <c r="A264">
        <f>INDEX(resultados!$A$2:$ZZ$1797, 258, MATCH($B$1, resultados!$A$1:$ZZ$1, 0))</f>
        <v/>
      </c>
      <c r="B264">
        <f>INDEX(resultados!$A$2:$ZZ$1797, 258, MATCH($B$2, resultados!$A$1:$ZZ$1, 0))</f>
        <v/>
      </c>
      <c r="C264">
        <f>INDEX(resultados!$A$2:$ZZ$1797, 258, MATCH($B$3, resultados!$A$1:$ZZ$1, 0))</f>
        <v/>
      </c>
    </row>
    <row r="265">
      <c r="A265">
        <f>INDEX(resultados!$A$2:$ZZ$1797, 259, MATCH($B$1, resultados!$A$1:$ZZ$1, 0))</f>
        <v/>
      </c>
      <c r="B265">
        <f>INDEX(resultados!$A$2:$ZZ$1797, 259, MATCH($B$2, resultados!$A$1:$ZZ$1, 0))</f>
        <v/>
      </c>
      <c r="C265">
        <f>INDEX(resultados!$A$2:$ZZ$1797, 259, MATCH($B$3, resultados!$A$1:$ZZ$1, 0))</f>
        <v/>
      </c>
    </row>
    <row r="266">
      <c r="A266">
        <f>INDEX(resultados!$A$2:$ZZ$1797, 260, MATCH($B$1, resultados!$A$1:$ZZ$1, 0))</f>
        <v/>
      </c>
      <c r="B266">
        <f>INDEX(resultados!$A$2:$ZZ$1797, 260, MATCH($B$2, resultados!$A$1:$ZZ$1, 0))</f>
        <v/>
      </c>
      <c r="C266">
        <f>INDEX(resultados!$A$2:$ZZ$1797, 260, MATCH($B$3, resultados!$A$1:$ZZ$1, 0))</f>
        <v/>
      </c>
    </row>
    <row r="267">
      <c r="A267">
        <f>INDEX(resultados!$A$2:$ZZ$1797, 261, MATCH($B$1, resultados!$A$1:$ZZ$1, 0))</f>
        <v/>
      </c>
      <c r="B267">
        <f>INDEX(resultados!$A$2:$ZZ$1797, 261, MATCH($B$2, resultados!$A$1:$ZZ$1, 0))</f>
        <v/>
      </c>
      <c r="C267">
        <f>INDEX(resultados!$A$2:$ZZ$1797, 261, MATCH($B$3, resultados!$A$1:$ZZ$1, 0))</f>
        <v/>
      </c>
    </row>
    <row r="268">
      <c r="A268">
        <f>INDEX(resultados!$A$2:$ZZ$1797, 262, MATCH($B$1, resultados!$A$1:$ZZ$1, 0))</f>
        <v/>
      </c>
      <c r="B268">
        <f>INDEX(resultados!$A$2:$ZZ$1797, 262, MATCH($B$2, resultados!$A$1:$ZZ$1, 0))</f>
        <v/>
      </c>
      <c r="C268">
        <f>INDEX(resultados!$A$2:$ZZ$1797, 262, MATCH($B$3, resultados!$A$1:$ZZ$1, 0))</f>
        <v/>
      </c>
    </row>
    <row r="269">
      <c r="A269">
        <f>INDEX(resultados!$A$2:$ZZ$1797, 263, MATCH($B$1, resultados!$A$1:$ZZ$1, 0))</f>
        <v/>
      </c>
      <c r="B269">
        <f>INDEX(resultados!$A$2:$ZZ$1797, 263, MATCH($B$2, resultados!$A$1:$ZZ$1, 0))</f>
        <v/>
      </c>
      <c r="C269">
        <f>INDEX(resultados!$A$2:$ZZ$1797, 263, MATCH($B$3, resultados!$A$1:$ZZ$1, 0))</f>
        <v/>
      </c>
    </row>
    <row r="270">
      <c r="A270">
        <f>INDEX(resultados!$A$2:$ZZ$1797, 264, MATCH($B$1, resultados!$A$1:$ZZ$1, 0))</f>
        <v/>
      </c>
      <c r="B270">
        <f>INDEX(resultados!$A$2:$ZZ$1797, 264, MATCH($B$2, resultados!$A$1:$ZZ$1, 0))</f>
        <v/>
      </c>
      <c r="C270">
        <f>INDEX(resultados!$A$2:$ZZ$1797, 264, MATCH($B$3, resultados!$A$1:$ZZ$1, 0))</f>
        <v/>
      </c>
    </row>
    <row r="271">
      <c r="A271">
        <f>INDEX(resultados!$A$2:$ZZ$1797, 265, MATCH($B$1, resultados!$A$1:$ZZ$1, 0))</f>
        <v/>
      </c>
      <c r="B271">
        <f>INDEX(resultados!$A$2:$ZZ$1797, 265, MATCH($B$2, resultados!$A$1:$ZZ$1, 0))</f>
        <v/>
      </c>
      <c r="C271">
        <f>INDEX(resultados!$A$2:$ZZ$1797, 265, MATCH($B$3, resultados!$A$1:$ZZ$1, 0))</f>
        <v/>
      </c>
    </row>
    <row r="272">
      <c r="A272">
        <f>INDEX(resultados!$A$2:$ZZ$1797, 266, MATCH($B$1, resultados!$A$1:$ZZ$1, 0))</f>
        <v/>
      </c>
      <c r="B272">
        <f>INDEX(resultados!$A$2:$ZZ$1797, 266, MATCH($B$2, resultados!$A$1:$ZZ$1, 0))</f>
        <v/>
      </c>
      <c r="C272">
        <f>INDEX(resultados!$A$2:$ZZ$1797, 266, MATCH($B$3, resultados!$A$1:$ZZ$1, 0))</f>
        <v/>
      </c>
    </row>
    <row r="273">
      <c r="A273">
        <f>INDEX(resultados!$A$2:$ZZ$1797, 267, MATCH($B$1, resultados!$A$1:$ZZ$1, 0))</f>
        <v/>
      </c>
      <c r="B273">
        <f>INDEX(resultados!$A$2:$ZZ$1797, 267, MATCH($B$2, resultados!$A$1:$ZZ$1, 0))</f>
        <v/>
      </c>
      <c r="C273">
        <f>INDEX(resultados!$A$2:$ZZ$1797, 267, MATCH($B$3, resultados!$A$1:$ZZ$1, 0))</f>
        <v/>
      </c>
    </row>
    <row r="274">
      <c r="A274">
        <f>INDEX(resultados!$A$2:$ZZ$1797, 268, MATCH($B$1, resultados!$A$1:$ZZ$1, 0))</f>
        <v/>
      </c>
      <c r="B274">
        <f>INDEX(resultados!$A$2:$ZZ$1797, 268, MATCH($B$2, resultados!$A$1:$ZZ$1, 0))</f>
        <v/>
      </c>
      <c r="C274">
        <f>INDEX(resultados!$A$2:$ZZ$1797, 268, MATCH($B$3, resultados!$A$1:$ZZ$1, 0))</f>
        <v/>
      </c>
    </row>
    <row r="275">
      <c r="A275">
        <f>INDEX(resultados!$A$2:$ZZ$1797, 269, MATCH($B$1, resultados!$A$1:$ZZ$1, 0))</f>
        <v/>
      </c>
      <c r="B275">
        <f>INDEX(resultados!$A$2:$ZZ$1797, 269, MATCH($B$2, resultados!$A$1:$ZZ$1, 0))</f>
        <v/>
      </c>
      <c r="C275">
        <f>INDEX(resultados!$A$2:$ZZ$1797, 269, MATCH($B$3, resultados!$A$1:$ZZ$1, 0))</f>
        <v/>
      </c>
    </row>
    <row r="276">
      <c r="A276">
        <f>INDEX(resultados!$A$2:$ZZ$1797, 270, MATCH($B$1, resultados!$A$1:$ZZ$1, 0))</f>
        <v/>
      </c>
      <c r="B276">
        <f>INDEX(resultados!$A$2:$ZZ$1797, 270, MATCH($B$2, resultados!$A$1:$ZZ$1, 0))</f>
        <v/>
      </c>
      <c r="C276">
        <f>INDEX(resultados!$A$2:$ZZ$1797, 270, MATCH($B$3, resultados!$A$1:$ZZ$1, 0))</f>
        <v/>
      </c>
    </row>
    <row r="277">
      <c r="A277">
        <f>INDEX(resultados!$A$2:$ZZ$1797, 271, MATCH($B$1, resultados!$A$1:$ZZ$1, 0))</f>
        <v/>
      </c>
      <c r="B277">
        <f>INDEX(resultados!$A$2:$ZZ$1797, 271, MATCH($B$2, resultados!$A$1:$ZZ$1, 0))</f>
        <v/>
      </c>
      <c r="C277">
        <f>INDEX(resultados!$A$2:$ZZ$1797, 271, MATCH($B$3, resultados!$A$1:$ZZ$1, 0))</f>
        <v/>
      </c>
    </row>
    <row r="278">
      <c r="A278">
        <f>INDEX(resultados!$A$2:$ZZ$1797, 272, MATCH($B$1, resultados!$A$1:$ZZ$1, 0))</f>
        <v/>
      </c>
      <c r="B278">
        <f>INDEX(resultados!$A$2:$ZZ$1797, 272, MATCH($B$2, resultados!$A$1:$ZZ$1, 0))</f>
        <v/>
      </c>
      <c r="C278">
        <f>INDEX(resultados!$A$2:$ZZ$1797, 272, MATCH($B$3, resultados!$A$1:$ZZ$1, 0))</f>
        <v/>
      </c>
    </row>
    <row r="279">
      <c r="A279">
        <f>INDEX(resultados!$A$2:$ZZ$1797, 273, MATCH($B$1, resultados!$A$1:$ZZ$1, 0))</f>
        <v/>
      </c>
      <c r="B279">
        <f>INDEX(resultados!$A$2:$ZZ$1797, 273, MATCH($B$2, resultados!$A$1:$ZZ$1, 0))</f>
        <v/>
      </c>
      <c r="C279">
        <f>INDEX(resultados!$A$2:$ZZ$1797, 273, MATCH($B$3, resultados!$A$1:$ZZ$1, 0))</f>
        <v/>
      </c>
    </row>
    <row r="280">
      <c r="A280">
        <f>INDEX(resultados!$A$2:$ZZ$1797, 274, MATCH($B$1, resultados!$A$1:$ZZ$1, 0))</f>
        <v/>
      </c>
      <c r="B280">
        <f>INDEX(resultados!$A$2:$ZZ$1797, 274, MATCH($B$2, resultados!$A$1:$ZZ$1, 0))</f>
        <v/>
      </c>
      <c r="C280">
        <f>INDEX(resultados!$A$2:$ZZ$1797, 274, MATCH($B$3, resultados!$A$1:$ZZ$1, 0))</f>
        <v/>
      </c>
    </row>
    <row r="281">
      <c r="A281">
        <f>INDEX(resultados!$A$2:$ZZ$1797, 275, MATCH($B$1, resultados!$A$1:$ZZ$1, 0))</f>
        <v/>
      </c>
      <c r="B281">
        <f>INDEX(resultados!$A$2:$ZZ$1797, 275, MATCH($B$2, resultados!$A$1:$ZZ$1, 0))</f>
        <v/>
      </c>
      <c r="C281">
        <f>INDEX(resultados!$A$2:$ZZ$1797, 275, MATCH($B$3, resultados!$A$1:$ZZ$1, 0))</f>
        <v/>
      </c>
    </row>
    <row r="282">
      <c r="A282">
        <f>INDEX(resultados!$A$2:$ZZ$1797, 276, MATCH($B$1, resultados!$A$1:$ZZ$1, 0))</f>
        <v/>
      </c>
      <c r="B282">
        <f>INDEX(resultados!$A$2:$ZZ$1797, 276, MATCH($B$2, resultados!$A$1:$ZZ$1, 0))</f>
        <v/>
      </c>
      <c r="C282">
        <f>INDEX(resultados!$A$2:$ZZ$1797, 276, MATCH($B$3, resultados!$A$1:$ZZ$1, 0))</f>
        <v/>
      </c>
    </row>
    <row r="283">
      <c r="A283">
        <f>INDEX(resultados!$A$2:$ZZ$1797, 277, MATCH($B$1, resultados!$A$1:$ZZ$1, 0))</f>
        <v/>
      </c>
      <c r="B283">
        <f>INDEX(resultados!$A$2:$ZZ$1797, 277, MATCH($B$2, resultados!$A$1:$ZZ$1, 0))</f>
        <v/>
      </c>
      <c r="C283">
        <f>INDEX(resultados!$A$2:$ZZ$1797, 277, MATCH($B$3, resultados!$A$1:$ZZ$1, 0))</f>
        <v/>
      </c>
    </row>
    <row r="284">
      <c r="A284">
        <f>INDEX(resultados!$A$2:$ZZ$1797, 278, MATCH($B$1, resultados!$A$1:$ZZ$1, 0))</f>
        <v/>
      </c>
      <c r="B284">
        <f>INDEX(resultados!$A$2:$ZZ$1797, 278, MATCH($B$2, resultados!$A$1:$ZZ$1, 0))</f>
        <v/>
      </c>
      <c r="C284">
        <f>INDEX(resultados!$A$2:$ZZ$1797, 278, MATCH($B$3, resultados!$A$1:$ZZ$1, 0))</f>
        <v/>
      </c>
    </row>
    <row r="285">
      <c r="A285">
        <f>INDEX(resultados!$A$2:$ZZ$1797, 279, MATCH($B$1, resultados!$A$1:$ZZ$1, 0))</f>
        <v/>
      </c>
      <c r="B285">
        <f>INDEX(resultados!$A$2:$ZZ$1797, 279, MATCH($B$2, resultados!$A$1:$ZZ$1, 0))</f>
        <v/>
      </c>
      <c r="C285">
        <f>INDEX(resultados!$A$2:$ZZ$1797, 279, MATCH($B$3, resultados!$A$1:$ZZ$1, 0))</f>
        <v/>
      </c>
    </row>
    <row r="286">
      <c r="A286">
        <f>INDEX(resultados!$A$2:$ZZ$1797, 280, MATCH($B$1, resultados!$A$1:$ZZ$1, 0))</f>
        <v/>
      </c>
      <c r="B286">
        <f>INDEX(resultados!$A$2:$ZZ$1797, 280, MATCH($B$2, resultados!$A$1:$ZZ$1, 0))</f>
        <v/>
      </c>
      <c r="C286">
        <f>INDEX(resultados!$A$2:$ZZ$1797, 280, MATCH($B$3, resultados!$A$1:$ZZ$1, 0))</f>
        <v/>
      </c>
    </row>
    <row r="287">
      <c r="A287">
        <f>INDEX(resultados!$A$2:$ZZ$1797, 281, MATCH($B$1, resultados!$A$1:$ZZ$1, 0))</f>
        <v/>
      </c>
      <c r="B287">
        <f>INDEX(resultados!$A$2:$ZZ$1797, 281, MATCH($B$2, resultados!$A$1:$ZZ$1, 0))</f>
        <v/>
      </c>
      <c r="C287">
        <f>INDEX(resultados!$A$2:$ZZ$1797, 281, MATCH($B$3, resultados!$A$1:$ZZ$1, 0))</f>
        <v/>
      </c>
    </row>
    <row r="288">
      <c r="A288">
        <f>INDEX(resultados!$A$2:$ZZ$1797, 282, MATCH($B$1, resultados!$A$1:$ZZ$1, 0))</f>
        <v/>
      </c>
      <c r="B288">
        <f>INDEX(resultados!$A$2:$ZZ$1797, 282, MATCH($B$2, resultados!$A$1:$ZZ$1, 0))</f>
        <v/>
      </c>
      <c r="C288">
        <f>INDEX(resultados!$A$2:$ZZ$1797, 282, MATCH($B$3, resultados!$A$1:$ZZ$1, 0))</f>
        <v/>
      </c>
    </row>
    <row r="289">
      <c r="A289">
        <f>INDEX(resultados!$A$2:$ZZ$1797, 283, MATCH($B$1, resultados!$A$1:$ZZ$1, 0))</f>
        <v/>
      </c>
      <c r="B289">
        <f>INDEX(resultados!$A$2:$ZZ$1797, 283, MATCH($B$2, resultados!$A$1:$ZZ$1, 0))</f>
        <v/>
      </c>
      <c r="C289">
        <f>INDEX(resultados!$A$2:$ZZ$1797, 283, MATCH($B$3, resultados!$A$1:$ZZ$1, 0))</f>
        <v/>
      </c>
    </row>
    <row r="290">
      <c r="A290">
        <f>INDEX(resultados!$A$2:$ZZ$1797, 284, MATCH($B$1, resultados!$A$1:$ZZ$1, 0))</f>
        <v/>
      </c>
      <c r="B290">
        <f>INDEX(resultados!$A$2:$ZZ$1797, 284, MATCH($B$2, resultados!$A$1:$ZZ$1, 0))</f>
        <v/>
      </c>
      <c r="C290">
        <f>INDEX(resultados!$A$2:$ZZ$1797, 284, MATCH($B$3, resultados!$A$1:$ZZ$1, 0))</f>
        <v/>
      </c>
    </row>
    <row r="291">
      <c r="A291">
        <f>INDEX(resultados!$A$2:$ZZ$1797, 285, MATCH($B$1, resultados!$A$1:$ZZ$1, 0))</f>
        <v/>
      </c>
      <c r="B291">
        <f>INDEX(resultados!$A$2:$ZZ$1797, 285, MATCH($B$2, resultados!$A$1:$ZZ$1, 0))</f>
        <v/>
      </c>
      <c r="C291">
        <f>INDEX(resultados!$A$2:$ZZ$1797, 285, MATCH($B$3, resultados!$A$1:$ZZ$1, 0))</f>
        <v/>
      </c>
    </row>
    <row r="292">
      <c r="A292">
        <f>INDEX(resultados!$A$2:$ZZ$1797, 286, MATCH($B$1, resultados!$A$1:$ZZ$1, 0))</f>
        <v/>
      </c>
      <c r="B292">
        <f>INDEX(resultados!$A$2:$ZZ$1797, 286, MATCH($B$2, resultados!$A$1:$ZZ$1, 0))</f>
        <v/>
      </c>
      <c r="C292">
        <f>INDEX(resultados!$A$2:$ZZ$1797, 286, MATCH($B$3, resultados!$A$1:$ZZ$1, 0))</f>
        <v/>
      </c>
    </row>
    <row r="293">
      <c r="A293">
        <f>INDEX(resultados!$A$2:$ZZ$1797, 287, MATCH($B$1, resultados!$A$1:$ZZ$1, 0))</f>
        <v/>
      </c>
      <c r="B293">
        <f>INDEX(resultados!$A$2:$ZZ$1797, 287, MATCH($B$2, resultados!$A$1:$ZZ$1, 0))</f>
        <v/>
      </c>
      <c r="C293">
        <f>INDEX(resultados!$A$2:$ZZ$1797, 287, MATCH($B$3, resultados!$A$1:$ZZ$1, 0))</f>
        <v/>
      </c>
    </row>
    <row r="294">
      <c r="A294">
        <f>INDEX(resultados!$A$2:$ZZ$1797, 288, MATCH($B$1, resultados!$A$1:$ZZ$1, 0))</f>
        <v/>
      </c>
      <c r="B294">
        <f>INDEX(resultados!$A$2:$ZZ$1797, 288, MATCH($B$2, resultados!$A$1:$ZZ$1, 0))</f>
        <v/>
      </c>
      <c r="C294">
        <f>INDEX(resultados!$A$2:$ZZ$1797, 288, MATCH($B$3, resultados!$A$1:$ZZ$1, 0))</f>
        <v/>
      </c>
    </row>
    <row r="295">
      <c r="A295">
        <f>INDEX(resultados!$A$2:$ZZ$1797, 289, MATCH($B$1, resultados!$A$1:$ZZ$1, 0))</f>
        <v/>
      </c>
      <c r="B295">
        <f>INDEX(resultados!$A$2:$ZZ$1797, 289, MATCH($B$2, resultados!$A$1:$ZZ$1, 0))</f>
        <v/>
      </c>
      <c r="C295">
        <f>INDEX(resultados!$A$2:$ZZ$1797, 289, MATCH($B$3, resultados!$A$1:$ZZ$1, 0))</f>
        <v/>
      </c>
    </row>
    <row r="296">
      <c r="A296">
        <f>INDEX(resultados!$A$2:$ZZ$1797, 290, MATCH($B$1, resultados!$A$1:$ZZ$1, 0))</f>
        <v/>
      </c>
      <c r="B296">
        <f>INDEX(resultados!$A$2:$ZZ$1797, 290, MATCH($B$2, resultados!$A$1:$ZZ$1, 0))</f>
        <v/>
      </c>
      <c r="C296">
        <f>INDEX(resultados!$A$2:$ZZ$1797, 290, MATCH($B$3, resultados!$A$1:$ZZ$1, 0))</f>
        <v/>
      </c>
    </row>
    <row r="297">
      <c r="A297">
        <f>INDEX(resultados!$A$2:$ZZ$1797, 291, MATCH($B$1, resultados!$A$1:$ZZ$1, 0))</f>
        <v/>
      </c>
      <c r="B297">
        <f>INDEX(resultados!$A$2:$ZZ$1797, 291, MATCH($B$2, resultados!$A$1:$ZZ$1, 0))</f>
        <v/>
      </c>
      <c r="C297">
        <f>INDEX(resultados!$A$2:$ZZ$1797, 291, MATCH($B$3, resultados!$A$1:$ZZ$1, 0))</f>
        <v/>
      </c>
    </row>
    <row r="298">
      <c r="A298">
        <f>INDEX(resultados!$A$2:$ZZ$1797, 292, MATCH($B$1, resultados!$A$1:$ZZ$1, 0))</f>
        <v/>
      </c>
      <c r="B298">
        <f>INDEX(resultados!$A$2:$ZZ$1797, 292, MATCH($B$2, resultados!$A$1:$ZZ$1, 0))</f>
        <v/>
      </c>
      <c r="C298">
        <f>INDEX(resultados!$A$2:$ZZ$1797, 292, MATCH($B$3, resultados!$A$1:$ZZ$1, 0))</f>
        <v/>
      </c>
    </row>
    <row r="299">
      <c r="A299">
        <f>INDEX(resultados!$A$2:$ZZ$1797, 293, MATCH($B$1, resultados!$A$1:$ZZ$1, 0))</f>
        <v/>
      </c>
      <c r="B299">
        <f>INDEX(resultados!$A$2:$ZZ$1797, 293, MATCH($B$2, resultados!$A$1:$ZZ$1, 0))</f>
        <v/>
      </c>
      <c r="C299">
        <f>INDEX(resultados!$A$2:$ZZ$1797, 293, MATCH($B$3, resultados!$A$1:$ZZ$1, 0))</f>
        <v/>
      </c>
    </row>
    <row r="300">
      <c r="A300">
        <f>INDEX(resultados!$A$2:$ZZ$1797, 294, MATCH($B$1, resultados!$A$1:$ZZ$1, 0))</f>
        <v/>
      </c>
      <c r="B300">
        <f>INDEX(resultados!$A$2:$ZZ$1797, 294, MATCH($B$2, resultados!$A$1:$ZZ$1, 0))</f>
        <v/>
      </c>
      <c r="C300">
        <f>INDEX(resultados!$A$2:$ZZ$1797, 294, MATCH($B$3, resultados!$A$1:$ZZ$1, 0))</f>
        <v/>
      </c>
    </row>
    <row r="301">
      <c r="A301">
        <f>INDEX(resultados!$A$2:$ZZ$1797, 295, MATCH($B$1, resultados!$A$1:$ZZ$1, 0))</f>
        <v/>
      </c>
      <c r="B301">
        <f>INDEX(resultados!$A$2:$ZZ$1797, 295, MATCH($B$2, resultados!$A$1:$ZZ$1, 0))</f>
        <v/>
      </c>
      <c r="C301">
        <f>INDEX(resultados!$A$2:$ZZ$1797, 295, MATCH($B$3, resultados!$A$1:$ZZ$1, 0))</f>
        <v/>
      </c>
    </row>
    <row r="302">
      <c r="A302">
        <f>INDEX(resultados!$A$2:$ZZ$1797, 296, MATCH($B$1, resultados!$A$1:$ZZ$1, 0))</f>
        <v/>
      </c>
      <c r="B302">
        <f>INDEX(resultados!$A$2:$ZZ$1797, 296, MATCH($B$2, resultados!$A$1:$ZZ$1, 0))</f>
        <v/>
      </c>
      <c r="C302">
        <f>INDEX(resultados!$A$2:$ZZ$1797, 296, MATCH($B$3, resultados!$A$1:$ZZ$1, 0))</f>
        <v/>
      </c>
    </row>
    <row r="303">
      <c r="A303">
        <f>INDEX(resultados!$A$2:$ZZ$1797, 297, MATCH($B$1, resultados!$A$1:$ZZ$1, 0))</f>
        <v/>
      </c>
      <c r="B303">
        <f>INDEX(resultados!$A$2:$ZZ$1797, 297, MATCH($B$2, resultados!$A$1:$ZZ$1, 0))</f>
        <v/>
      </c>
      <c r="C303">
        <f>INDEX(resultados!$A$2:$ZZ$1797, 297, MATCH($B$3, resultados!$A$1:$ZZ$1, 0))</f>
        <v/>
      </c>
    </row>
    <row r="304">
      <c r="A304">
        <f>INDEX(resultados!$A$2:$ZZ$1797, 298, MATCH($B$1, resultados!$A$1:$ZZ$1, 0))</f>
        <v/>
      </c>
      <c r="B304">
        <f>INDEX(resultados!$A$2:$ZZ$1797, 298, MATCH($B$2, resultados!$A$1:$ZZ$1, 0))</f>
        <v/>
      </c>
      <c r="C304">
        <f>INDEX(resultados!$A$2:$ZZ$1797, 298, MATCH($B$3, resultados!$A$1:$ZZ$1, 0))</f>
        <v/>
      </c>
    </row>
    <row r="305">
      <c r="A305">
        <f>INDEX(resultados!$A$2:$ZZ$1797, 299, MATCH($B$1, resultados!$A$1:$ZZ$1, 0))</f>
        <v/>
      </c>
      <c r="B305">
        <f>INDEX(resultados!$A$2:$ZZ$1797, 299, MATCH($B$2, resultados!$A$1:$ZZ$1, 0))</f>
        <v/>
      </c>
      <c r="C305">
        <f>INDEX(resultados!$A$2:$ZZ$1797, 299, MATCH($B$3, resultados!$A$1:$ZZ$1, 0))</f>
        <v/>
      </c>
    </row>
    <row r="306">
      <c r="A306">
        <f>INDEX(resultados!$A$2:$ZZ$1797, 300, MATCH($B$1, resultados!$A$1:$ZZ$1, 0))</f>
        <v/>
      </c>
      <c r="B306">
        <f>INDEX(resultados!$A$2:$ZZ$1797, 300, MATCH($B$2, resultados!$A$1:$ZZ$1, 0))</f>
        <v/>
      </c>
      <c r="C306">
        <f>INDEX(resultados!$A$2:$ZZ$1797, 300, MATCH($B$3, resultados!$A$1:$ZZ$1, 0))</f>
        <v/>
      </c>
    </row>
    <row r="307">
      <c r="A307">
        <f>INDEX(resultados!$A$2:$ZZ$1797, 301, MATCH($B$1, resultados!$A$1:$ZZ$1, 0))</f>
        <v/>
      </c>
      <c r="B307">
        <f>INDEX(resultados!$A$2:$ZZ$1797, 301, MATCH($B$2, resultados!$A$1:$ZZ$1, 0))</f>
        <v/>
      </c>
      <c r="C307">
        <f>INDEX(resultados!$A$2:$ZZ$1797, 301, MATCH($B$3, resultados!$A$1:$ZZ$1, 0))</f>
        <v/>
      </c>
    </row>
    <row r="308">
      <c r="A308">
        <f>INDEX(resultados!$A$2:$ZZ$1797, 302, MATCH($B$1, resultados!$A$1:$ZZ$1, 0))</f>
        <v/>
      </c>
      <c r="B308">
        <f>INDEX(resultados!$A$2:$ZZ$1797, 302, MATCH($B$2, resultados!$A$1:$ZZ$1, 0))</f>
        <v/>
      </c>
      <c r="C308">
        <f>INDEX(resultados!$A$2:$ZZ$1797, 302, MATCH($B$3, resultados!$A$1:$ZZ$1, 0))</f>
        <v/>
      </c>
    </row>
    <row r="309">
      <c r="A309">
        <f>INDEX(resultados!$A$2:$ZZ$1797, 303, MATCH($B$1, resultados!$A$1:$ZZ$1, 0))</f>
        <v/>
      </c>
      <c r="B309">
        <f>INDEX(resultados!$A$2:$ZZ$1797, 303, MATCH($B$2, resultados!$A$1:$ZZ$1, 0))</f>
        <v/>
      </c>
      <c r="C309">
        <f>INDEX(resultados!$A$2:$ZZ$1797, 303, MATCH($B$3, resultados!$A$1:$ZZ$1, 0))</f>
        <v/>
      </c>
    </row>
    <row r="310">
      <c r="A310">
        <f>INDEX(resultados!$A$2:$ZZ$1797, 304, MATCH($B$1, resultados!$A$1:$ZZ$1, 0))</f>
        <v/>
      </c>
      <c r="B310">
        <f>INDEX(resultados!$A$2:$ZZ$1797, 304, MATCH($B$2, resultados!$A$1:$ZZ$1, 0))</f>
        <v/>
      </c>
      <c r="C310">
        <f>INDEX(resultados!$A$2:$ZZ$1797, 304, MATCH($B$3, resultados!$A$1:$ZZ$1, 0))</f>
        <v/>
      </c>
    </row>
    <row r="311">
      <c r="A311">
        <f>INDEX(resultados!$A$2:$ZZ$1797, 305, MATCH($B$1, resultados!$A$1:$ZZ$1, 0))</f>
        <v/>
      </c>
      <c r="B311">
        <f>INDEX(resultados!$A$2:$ZZ$1797, 305, MATCH($B$2, resultados!$A$1:$ZZ$1, 0))</f>
        <v/>
      </c>
      <c r="C311">
        <f>INDEX(resultados!$A$2:$ZZ$1797, 305, MATCH($B$3, resultados!$A$1:$ZZ$1, 0))</f>
        <v/>
      </c>
    </row>
    <row r="312">
      <c r="A312">
        <f>INDEX(resultados!$A$2:$ZZ$1797, 306, MATCH($B$1, resultados!$A$1:$ZZ$1, 0))</f>
        <v/>
      </c>
      <c r="B312">
        <f>INDEX(resultados!$A$2:$ZZ$1797, 306, MATCH($B$2, resultados!$A$1:$ZZ$1, 0))</f>
        <v/>
      </c>
      <c r="C312">
        <f>INDEX(resultados!$A$2:$ZZ$1797, 306, MATCH($B$3, resultados!$A$1:$ZZ$1, 0))</f>
        <v/>
      </c>
    </row>
    <row r="313">
      <c r="A313">
        <f>INDEX(resultados!$A$2:$ZZ$1797, 307, MATCH($B$1, resultados!$A$1:$ZZ$1, 0))</f>
        <v/>
      </c>
      <c r="B313">
        <f>INDEX(resultados!$A$2:$ZZ$1797, 307, MATCH($B$2, resultados!$A$1:$ZZ$1, 0))</f>
        <v/>
      </c>
      <c r="C313">
        <f>INDEX(resultados!$A$2:$ZZ$1797, 307, MATCH($B$3, resultados!$A$1:$ZZ$1, 0))</f>
        <v/>
      </c>
    </row>
    <row r="314">
      <c r="A314">
        <f>INDEX(resultados!$A$2:$ZZ$1797, 308, MATCH($B$1, resultados!$A$1:$ZZ$1, 0))</f>
        <v/>
      </c>
      <c r="B314">
        <f>INDEX(resultados!$A$2:$ZZ$1797, 308, MATCH($B$2, resultados!$A$1:$ZZ$1, 0))</f>
        <v/>
      </c>
      <c r="C314">
        <f>INDEX(resultados!$A$2:$ZZ$1797, 308, MATCH($B$3, resultados!$A$1:$ZZ$1, 0))</f>
        <v/>
      </c>
    </row>
    <row r="315">
      <c r="A315">
        <f>INDEX(resultados!$A$2:$ZZ$1797, 309, MATCH($B$1, resultados!$A$1:$ZZ$1, 0))</f>
        <v/>
      </c>
      <c r="B315">
        <f>INDEX(resultados!$A$2:$ZZ$1797, 309, MATCH($B$2, resultados!$A$1:$ZZ$1, 0))</f>
        <v/>
      </c>
      <c r="C315">
        <f>INDEX(resultados!$A$2:$ZZ$1797, 309, MATCH($B$3, resultados!$A$1:$ZZ$1, 0))</f>
        <v/>
      </c>
    </row>
    <row r="316">
      <c r="A316">
        <f>INDEX(resultados!$A$2:$ZZ$1797, 310, MATCH($B$1, resultados!$A$1:$ZZ$1, 0))</f>
        <v/>
      </c>
      <c r="B316">
        <f>INDEX(resultados!$A$2:$ZZ$1797, 310, MATCH($B$2, resultados!$A$1:$ZZ$1, 0))</f>
        <v/>
      </c>
      <c r="C316">
        <f>INDEX(resultados!$A$2:$ZZ$1797, 310, MATCH($B$3, resultados!$A$1:$ZZ$1, 0))</f>
        <v/>
      </c>
    </row>
    <row r="317">
      <c r="A317">
        <f>INDEX(resultados!$A$2:$ZZ$1797, 311, MATCH($B$1, resultados!$A$1:$ZZ$1, 0))</f>
        <v/>
      </c>
      <c r="B317">
        <f>INDEX(resultados!$A$2:$ZZ$1797, 311, MATCH($B$2, resultados!$A$1:$ZZ$1, 0))</f>
        <v/>
      </c>
      <c r="C317">
        <f>INDEX(resultados!$A$2:$ZZ$1797, 311, MATCH($B$3, resultados!$A$1:$ZZ$1, 0))</f>
        <v/>
      </c>
    </row>
    <row r="318">
      <c r="A318">
        <f>INDEX(resultados!$A$2:$ZZ$1797, 312, MATCH($B$1, resultados!$A$1:$ZZ$1, 0))</f>
        <v/>
      </c>
      <c r="B318">
        <f>INDEX(resultados!$A$2:$ZZ$1797, 312, MATCH($B$2, resultados!$A$1:$ZZ$1, 0))</f>
        <v/>
      </c>
      <c r="C318">
        <f>INDEX(resultados!$A$2:$ZZ$1797, 312, MATCH($B$3, resultados!$A$1:$ZZ$1, 0))</f>
        <v/>
      </c>
    </row>
    <row r="319">
      <c r="A319">
        <f>INDEX(resultados!$A$2:$ZZ$1797, 313, MATCH($B$1, resultados!$A$1:$ZZ$1, 0))</f>
        <v/>
      </c>
      <c r="B319">
        <f>INDEX(resultados!$A$2:$ZZ$1797, 313, MATCH($B$2, resultados!$A$1:$ZZ$1, 0))</f>
        <v/>
      </c>
      <c r="C319">
        <f>INDEX(resultados!$A$2:$ZZ$1797, 313, MATCH($B$3, resultados!$A$1:$ZZ$1, 0))</f>
        <v/>
      </c>
    </row>
    <row r="320">
      <c r="A320">
        <f>INDEX(resultados!$A$2:$ZZ$1797, 314, MATCH($B$1, resultados!$A$1:$ZZ$1, 0))</f>
        <v/>
      </c>
      <c r="B320">
        <f>INDEX(resultados!$A$2:$ZZ$1797, 314, MATCH($B$2, resultados!$A$1:$ZZ$1, 0))</f>
        <v/>
      </c>
      <c r="C320">
        <f>INDEX(resultados!$A$2:$ZZ$1797, 314, MATCH($B$3, resultados!$A$1:$ZZ$1, 0))</f>
        <v/>
      </c>
    </row>
    <row r="321">
      <c r="A321">
        <f>INDEX(resultados!$A$2:$ZZ$1797, 315, MATCH($B$1, resultados!$A$1:$ZZ$1, 0))</f>
        <v/>
      </c>
      <c r="B321">
        <f>INDEX(resultados!$A$2:$ZZ$1797, 315, MATCH($B$2, resultados!$A$1:$ZZ$1, 0))</f>
        <v/>
      </c>
      <c r="C321">
        <f>INDEX(resultados!$A$2:$ZZ$1797, 315, MATCH($B$3, resultados!$A$1:$ZZ$1, 0))</f>
        <v/>
      </c>
    </row>
    <row r="322">
      <c r="A322">
        <f>INDEX(resultados!$A$2:$ZZ$1797, 316, MATCH($B$1, resultados!$A$1:$ZZ$1, 0))</f>
        <v/>
      </c>
      <c r="B322">
        <f>INDEX(resultados!$A$2:$ZZ$1797, 316, MATCH($B$2, resultados!$A$1:$ZZ$1, 0))</f>
        <v/>
      </c>
      <c r="C322">
        <f>INDEX(resultados!$A$2:$ZZ$1797, 316, MATCH($B$3, resultados!$A$1:$ZZ$1, 0))</f>
        <v/>
      </c>
    </row>
    <row r="323">
      <c r="A323">
        <f>INDEX(resultados!$A$2:$ZZ$1797, 317, MATCH($B$1, resultados!$A$1:$ZZ$1, 0))</f>
        <v/>
      </c>
      <c r="B323">
        <f>INDEX(resultados!$A$2:$ZZ$1797, 317, MATCH($B$2, resultados!$A$1:$ZZ$1, 0))</f>
        <v/>
      </c>
      <c r="C323">
        <f>INDEX(resultados!$A$2:$ZZ$1797, 317, MATCH($B$3, resultados!$A$1:$ZZ$1, 0))</f>
        <v/>
      </c>
    </row>
    <row r="324">
      <c r="A324">
        <f>INDEX(resultados!$A$2:$ZZ$1797, 318, MATCH($B$1, resultados!$A$1:$ZZ$1, 0))</f>
        <v/>
      </c>
      <c r="B324">
        <f>INDEX(resultados!$A$2:$ZZ$1797, 318, MATCH($B$2, resultados!$A$1:$ZZ$1, 0))</f>
        <v/>
      </c>
      <c r="C324">
        <f>INDEX(resultados!$A$2:$ZZ$1797, 318, MATCH($B$3, resultados!$A$1:$ZZ$1, 0))</f>
        <v/>
      </c>
    </row>
    <row r="325">
      <c r="A325">
        <f>INDEX(resultados!$A$2:$ZZ$1797, 319, MATCH($B$1, resultados!$A$1:$ZZ$1, 0))</f>
        <v/>
      </c>
      <c r="B325">
        <f>INDEX(resultados!$A$2:$ZZ$1797, 319, MATCH($B$2, resultados!$A$1:$ZZ$1, 0))</f>
        <v/>
      </c>
      <c r="C325">
        <f>INDEX(resultados!$A$2:$ZZ$1797, 319, MATCH($B$3, resultados!$A$1:$ZZ$1, 0))</f>
        <v/>
      </c>
    </row>
    <row r="326">
      <c r="A326">
        <f>INDEX(resultados!$A$2:$ZZ$1797, 320, MATCH($B$1, resultados!$A$1:$ZZ$1, 0))</f>
        <v/>
      </c>
      <c r="B326">
        <f>INDEX(resultados!$A$2:$ZZ$1797, 320, MATCH($B$2, resultados!$A$1:$ZZ$1, 0))</f>
        <v/>
      </c>
      <c r="C326">
        <f>INDEX(resultados!$A$2:$ZZ$1797, 320, MATCH($B$3, resultados!$A$1:$ZZ$1, 0))</f>
        <v/>
      </c>
    </row>
    <row r="327">
      <c r="A327">
        <f>INDEX(resultados!$A$2:$ZZ$1797, 321, MATCH($B$1, resultados!$A$1:$ZZ$1, 0))</f>
        <v/>
      </c>
      <c r="B327">
        <f>INDEX(resultados!$A$2:$ZZ$1797, 321, MATCH($B$2, resultados!$A$1:$ZZ$1, 0))</f>
        <v/>
      </c>
      <c r="C327">
        <f>INDEX(resultados!$A$2:$ZZ$1797, 321, MATCH($B$3, resultados!$A$1:$ZZ$1, 0))</f>
        <v/>
      </c>
    </row>
    <row r="328">
      <c r="A328">
        <f>INDEX(resultados!$A$2:$ZZ$1797, 322, MATCH($B$1, resultados!$A$1:$ZZ$1, 0))</f>
        <v/>
      </c>
      <c r="B328">
        <f>INDEX(resultados!$A$2:$ZZ$1797, 322, MATCH($B$2, resultados!$A$1:$ZZ$1, 0))</f>
        <v/>
      </c>
      <c r="C328">
        <f>INDEX(resultados!$A$2:$ZZ$1797, 322, MATCH($B$3, resultados!$A$1:$ZZ$1, 0))</f>
        <v/>
      </c>
    </row>
    <row r="329">
      <c r="A329">
        <f>INDEX(resultados!$A$2:$ZZ$1797, 323, MATCH($B$1, resultados!$A$1:$ZZ$1, 0))</f>
        <v/>
      </c>
      <c r="B329">
        <f>INDEX(resultados!$A$2:$ZZ$1797, 323, MATCH($B$2, resultados!$A$1:$ZZ$1, 0))</f>
        <v/>
      </c>
      <c r="C329">
        <f>INDEX(resultados!$A$2:$ZZ$1797, 323, MATCH($B$3, resultados!$A$1:$ZZ$1, 0))</f>
        <v/>
      </c>
    </row>
    <row r="330">
      <c r="A330">
        <f>INDEX(resultados!$A$2:$ZZ$1797, 324, MATCH($B$1, resultados!$A$1:$ZZ$1, 0))</f>
        <v/>
      </c>
      <c r="B330">
        <f>INDEX(resultados!$A$2:$ZZ$1797, 324, MATCH($B$2, resultados!$A$1:$ZZ$1, 0))</f>
        <v/>
      </c>
      <c r="C330">
        <f>INDEX(resultados!$A$2:$ZZ$1797, 324, MATCH($B$3, resultados!$A$1:$ZZ$1, 0))</f>
        <v/>
      </c>
    </row>
    <row r="331">
      <c r="A331">
        <f>INDEX(resultados!$A$2:$ZZ$1797, 325, MATCH($B$1, resultados!$A$1:$ZZ$1, 0))</f>
        <v/>
      </c>
      <c r="B331">
        <f>INDEX(resultados!$A$2:$ZZ$1797, 325, MATCH($B$2, resultados!$A$1:$ZZ$1, 0))</f>
        <v/>
      </c>
      <c r="C331">
        <f>INDEX(resultados!$A$2:$ZZ$1797, 325, MATCH($B$3, resultados!$A$1:$ZZ$1, 0))</f>
        <v/>
      </c>
    </row>
    <row r="332">
      <c r="A332">
        <f>INDEX(resultados!$A$2:$ZZ$1797, 326, MATCH($B$1, resultados!$A$1:$ZZ$1, 0))</f>
        <v/>
      </c>
      <c r="B332">
        <f>INDEX(resultados!$A$2:$ZZ$1797, 326, MATCH($B$2, resultados!$A$1:$ZZ$1, 0))</f>
        <v/>
      </c>
      <c r="C332">
        <f>INDEX(resultados!$A$2:$ZZ$1797, 326, MATCH($B$3, resultados!$A$1:$ZZ$1, 0))</f>
        <v/>
      </c>
    </row>
    <row r="333">
      <c r="A333">
        <f>INDEX(resultados!$A$2:$ZZ$1797, 327, MATCH($B$1, resultados!$A$1:$ZZ$1, 0))</f>
        <v/>
      </c>
      <c r="B333">
        <f>INDEX(resultados!$A$2:$ZZ$1797, 327, MATCH($B$2, resultados!$A$1:$ZZ$1, 0))</f>
        <v/>
      </c>
      <c r="C333">
        <f>INDEX(resultados!$A$2:$ZZ$1797, 327, MATCH($B$3, resultados!$A$1:$ZZ$1, 0))</f>
        <v/>
      </c>
    </row>
    <row r="334">
      <c r="A334">
        <f>INDEX(resultados!$A$2:$ZZ$1797, 328, MATCH($B$1, resultados!$A$1:$ZZ$1, 0))</f>
        <v/>
      </c>
      <c r="B334">
        <f>INDEX(resultados!$A$2:$ZZ$1797, 328, MATCH($B$2, resultados!$A$1:$ZZ$1, 0))</f>
        <v/>
      </c>
      <c r="C334">
        <f>INDEX(resultados!$A$2:$ZZ$1797, 328, MATCH($B$3, resultados!$A$1:$ZZ$1, 0))</f>
        <v/>
      </c>
    </row>
    <row r="335">
      <c r="A335">
        <f>INDEX(resultados!$A$2:$ZZ$1797, 329, MATCH($B$1, resultados!$A$1:$ZZ$1, 0))</f>
        <v/>
      </c>
      <c r="B335">
        <f>INDEX(resultados!$A$2:$ZZ$1797, 329, MATCH($B$2, resultados!$A$1:$ZZ$1, 0))</f>
        <v/>
      </c>
      <c r="C335">
        <f>INDEX(resultados!$A$2:$ZZ$1797, 329, MATCH($B$3, resultados!$A$1:$ZZ$1, 0))</f>
        <v/>
      </c>
    </row>
    <row r="336">
      <c r="A336">
        <f>INDEX(resultados!$A$2:$ZZ$1797, 330, MATCH($B$1, resultados!$A$1:$ZZ$1, 0))</f>
        <v/>
      </c>
      <c r="B336">
        <f>INDEX(resultados!$A$2:$ZZ$1797, 330, MATCH($B$2, resultados!$A$1:$ZZ$1, 0))</f>
        <v/>
      </c>
      <c r="C336">
        <f>INDEX(resultados!$A$2:$ZZ$1797, 330, MATCH($B$3, resultados!$A$1:$ZZ$1, 0))</f>
        <v/>
      </c>
    </row>
    <row r="337">
      <c r="A337">
        <f>INDEX(resultados!$A$2:$ZZ$1797, 331, MATCH($B$1, resultados!$A$1:$ZZ$1, 0))</f>
        <v/>
      </c>
      <c r="B337">
        <f>INDEX(resultados!$A$2:$ZZ$1797, 331, MATCH($B$2, resultados!$A$1:$ZZ$1, 0))</f>
        <v/>
      </c>
      <c r="C337">
        <f>INDEX(resultados!$A$2:$ZZ$1797, 331, MATCH($B$3, resultados!$A$1:$ZZ$1, 0))</f>
        <v/>
      </c>
    </row>
    <row r="338">
      <c r="A338">
        <f>INDEX(resultados!$A$2:$ZZ$1797, 332, MATCH($B$1, resultados!$A$1:$ZZ$1, 0))</f>
        <v/>
      </c>
      <c r="B338">
        <f>INDEX(resultados!$A$2:$ZZ$1797, 332, MATCH($B$2, resultados!$A$1:$ZZ$1, 0))</f>
        <v/>
      </c>
      <c r="C338">
        <f>INDEX(resultados!$A$2:$ZZ$1797, 332, MATCH($B$3, resultados!$A$1:$ZZ$1, 0))</f>
        <v/>
      </c>
    </row>
    <row r="339">
      <c r="A339">
        <f>INDEX(resultados!$A$2:$ZZ$1797, 333, MATCH($B$1, resultados!$A$1:$ZZ$1, 0))</f>
        <v/>
      </c>
      <c r="B339">
        <f>INDEX(resultados!$A$2:$ZZ$1797, 333, MATCH($B$2, resultados!$A$1:$ZZ$1, 0))</f>
        <v/>
      </c>
      <c r="C339">
        <f>INDEX(resultados!$A$2:$ZZ$1797, 333, MATCH($B$3, resultados!$A$1:$ZZ$1, 0))</f>
        <v/>
      </c>
    </row>
    <row r="340">
      <c r="A340">
        <f>INDEX(resultados!$A$2:$ZZ$1797, 334, MATCH($B$1, resultados!$A$1:$ZZ$1, 0))</f>
        <v/>
      </c>
      <c r="B340">
        <f>INDEX(resultados!$A$2:$ZZ$1797, 334, MATCH($B$2, resultados!$A$1:$ZZ$1, 0))</f>
        <v/>
      </c>
      <c r="C340">
        <f>INDEX(resultados!$A$2:$ZZ$1797, 334, MATCH($B$3, resultados!$A$1:$ZZ$1, 0))</f>
        <v/>
      </c>
    </row>
    <row r="341">
      <c r="A341">
        <f>INDEX(resultados!$A$2:$ZZ$1797, 335, MATCH($B$1, resultados!$A$1:$ZZ$1, 0))</f>
        <v/>
      </c>
      <c r="B341">
        <f>INDEX(resultados!$A$2:$ZZ$1797, 335, MATCH($B$2, resultados!$A$1:$ZZ$1, 0))</f>
        <v/>
      </c>
      <c r="C341">
        <f>INDEX(resultados!$A$2:$ZZ$1797, 335, MATCH($B$3, resultados!$A$1:$ZZ$1, 0))</f>
        <v/>
      </c>
    </row>
    <row r="342">
      <c r="A342">
        <f>INDEX(resultados!$A$2:$ZZ$1797, 336, MATCH($B$1, resultados!$A$1:$ZZ$1, 0))</f>
        <v/>
      </c>
      <c r="B342">
        <f>INDEX(resultados!$A$2:$ZZ$1797, 336, MATCH($B$2, resultados!$A$1:$ZZ$1, 0))</f>
        <v/>
      </c>
      <c r="C342">
        <f>INDEX(resultados!$A$2:$ZZ$1797, 336, MATCH($B$3, resultados!$A$1:$ZZ$1, 0))</f>
        <v/>
      </c>
    </row>
    <row r="343">
      <c r="A343">
        <f>INDEX(resultados!$A$2:$ZZ$1797, 337, MATCH($B$1, resultados!$A$1:$ZZ$1, 0))</f>
        <v/>
      </c>
      <c r="B343">
        <f>INDEX(resultados!$A$2:$ZZ$1797, 337, MATCH($B$2, resultados!$A$1:$ZZ$1, 0))</f>
        <v/>
      </c>
      <c r="C343">
        <f>INDEX(resultados!$A$2:$ZZ$1797, 337, MATCH($B$3, resultados!$A$1:$ZZ$1, 0))</f>
        <v/>
      </c>
    </row>
    <row r="344">
      <c r="A344">
        <f>INDEX(resultados!$A$2:$ZZ$1797, 338, MATCH($B$1, resultados!$A$1:$ZZ$1, 0))</f>
        <v/>
      </c>
      <c r="B344">
        <f>INDEX(resultados!$A$2:$ZZ$1797, 338, MATCH($B$2, resultados!$A$1:$ZZ$1, 0))</f>
        <v/>
      </c>
      <c r="C344">
        <f>INDEX(resultados!$A$2:$ZZ$1797, 338, MATCH($B$3, resultados!$A$1:$ZZ$1, 0))</f>
        <v/>
      </c>
    </row>
    <row r="345">
      <c r="A345">
        <f>INDEX(resultados!$A$2:$ZZ$1797, 339, MATCH($B$1, resultados!$A$1:$ZZ$1, 0))</f>
        <v/>
      </c>
      <c r="B345">
        <f>INDEX(resultados!$A$2:$ZZ$1797, 339, MATCH($B$2, resultados!$A$1:$ZZ$1, 0))</f>
        <v/>
      </c>
      <c r="C345">
        <f>INDEX(resultados!$A$2:$ZZ$1797, 339, MATCH($B$3, resultados!$A$1:$ZZ$1, 0))</f>
        <v/>
      </c>
    </row>
    <row r="346">
      <c r="A346">
        <f>INDEX(resultados!$A$2:$ZZ$1797, 340, MATCH($B$1, resultados!$A$1:$ZZ$1, 0))</f>
        <v/>
      </c>
      <c r="B346">
        <f>INDEX(resultados!$A$2:$ZZ$1797, 340, MATCH($B$2, resultados!$A$1:$ZZ$1, 0))</f>
        <v/>
      </c>
      <c r="C346">
        <f>INDEX(resultados!$A$2:$ZZ$1797, 340, MATCH($B$3, resultados!$A$1:$ZZ$1, 0))</f>
        <v/>
      </c>
    </row>
    <row r="347">
      <c r="A347">
        <f>INDEX(resultados!$A$2:$ZZ$1797, 341, MATCH($B$1, resultados!$A$1:$ZZ$1, 0))</f>
        <v/>
      </c>
      <c r="B347">
        <f>INDEX(resultados!$A$2:$ZZ$1797, 341, MATCH($B$2, resultados!$A$1:$ZZ$1, 0))</f>
        <v/>
      </c>
      <c r="C347">
        <f>INDEX(resultados!$A$2:$ZZ$1797, 341, MATCH($B$3, resultados!$A$1:$ZZ$1, 0))</f>
        <v/>
      </c>
    </row>
    <row r="348">
      <c r="A348">
        <f>INDEX(resultados!$A$2:$ZZ$1797, 342, MATCH($B$1, resultados!$A$1:$ZZ$1, 0))</f>
        <v/>
      </c>
      <c r="B348">
        <f>INDEX(resultados!$A$2:$ZZ$1797, 342, MATCH($B$2, resultados!$A$1:$ZZ$1, 0))</f>
        <v/>
      </c>
      <c r="C348">
        <f>INDEX(resultados!$A$2:$ZZ$1797, 342, MATCH($B$3, resultados!$A$1:$ZZ$1, 0))</f>
        <v/>
      </c>
    </row>
    <row r="349">
      <c r="A349">
        <f>INDEX(resultados!$A$2:$ZZ$1797, 343, MATCH($B$1, resultados!$A$1:$ZZ$1, 0))</f>
        <v/>
      </c>
      <c r="B349">
        <f>INDEX(resultados!$A$2:$ZZ$1797, 343, MATCH($B$2, resultados!$A$1:$ZZ$1, 0))</f>
        <v/>
      </c>
      <c r="C349">
        <f>INDEX(resultados!$A$2:$ZZ$1797, 343, MATCH($B$3, resultados!$A$1:$ZZ$1, 0))</f>
        <v/>
      </c>
    </row>
    <row r="350">
      <c r="A350">
        <f>INDEX(resultados!$A$2:$ZZ$1797, 344, MATCH($B$1, resultados!$A$1:$ZZ$1, 0))</f>
        <v/>
      </c>
      <c r="B350">
        <f>INDEX(resultados!$A$2:$ZZ$1797, 344, MATCH($B$2, resultados!$A$1:$ZZ$1, 0))</f>
        <v/>
      </c>
      <c r="C350">
        <f>INDEX(resultados!$A$2:$ZZ$1797, 344, MATCH($B$3, resultados!$A$1:$ZZ$1, 0))</f>
        <v/>
      </c>
    </row>
    <row r="351">
      <c r="A351">
        <f>INDEX(resultados!$A$2:$ZZ$1797, 345, MATCH($B$1, resultados!$A$1:$ZZ$1, 0))</f>
        <v/>
      </c>
      <c r="B351">
        <f>INDEX(resultados!$A$2:$ZZ$1797, 345, MATCH($B$2, resultados!$A$1:$ZZ$1, 0))</f>
        <v/>
      </c>
      <c r="C351">
        <f>INDEX(resultados!$A$2:$ZZ$1797, 345, MATCH($B$3, resultados!$A$1:$ZZ$1, 0))</f>
        <v/>
      </c>
    </row>
    <row r="352">
      <c r="A352">
        <f>INDEX(resultados!$A$2:$ZZ$1797, 346, MATCH($B$1, resultados!$A$1:$ZZ$1, 0))</f>
        <v/>
      </c>
      <c r="B352">
        <f>INDEX(resultados!$A$2:$ZZ$1797, 346, MATCH($B$2, resultados!$A$1:$ZZ$1, 0))</f>
        <v/>
      </c>
      <c r="C352">
        <f>INDEX(resultados!$A$2:$ZZ$1797, 346, MATCH($B$3, resultados!$A$1:$ZZ$1, 0))</f>
        <v/>
      </c>
    </row>
    <row r="353">
      <c r="A353">
        <f>INDEX(resultados!$A$2:$ZZ$1797, 347, MATCH($B$1, resultados!$A$1:$ZZ$1, 0))</f>
        <v/>
      </c>
      <c r="B353">
        <f>INDEX(resultados!$A$2:$ZZ$1797, 347, MATCH($B$2, resultados!$A$1:$ZZ$1, 0))</f>
        <v/>
      </c>
      <c r="C353">
        <f>INDEX(resultados!$A$2:$ZZ$1797, 347, MATCH($B$3, resultados!$A$1:$ZZ$1, 0))</f>
        <v/>
      </c>
    </row>
    <row r="354">
      <c r="A354">
        <f>INDEX(resultados!$A$2:$ZZ$1797, 348, MATCH($B$1, resultados!$A$1:$ZZ$1, 0))</f>
        <v/>
      </c>
      <c r="B354">
        <f>INDEX(resultados!$A$2:$ZZ$1797, 348, MATCH($B$2, resultados!$A$1:$ZZ$1, 0))</f>
        <v/>
      </c>
      <c r="C354">
        <f>INDEX(resultados!$A$2:$ZZ$1797, 348, MATCH($B$3, resultados!$A$1:$ZZ$1, 0))</f>
        <v/>
      </c>
    </row>
    <row r="355">
      <c r="A355">
        <f>INDEX(resultados!$A$2:$ZZ$1797, 349, MATCH($B$1, resultados!$A$1:$ZZ$1, 0))</f>
        <v/>
      </c>
      <c r="B355">
        <f>INDEX(resultados!$A$2:$ZZ$1797, 349, MATCH($B$2, resultados!$A$1:$ZZ$1, 0))</f>
        <v/>
      </c>
      <c r="C355">
        <f>INDEX(resultados!$A$2:$ZZ$1797, 349, MATCH($B$3, resultados!$A$1:$ZZ$1, 0))</f>
        <v/>
      </c>
    </row>
    <row r="356">
      <c r="A356">
        <f>INDEX(resultados!$A$2:$ZZ$1797, 350, MATCH($B$1, resultados!$A$1:$ZZ$1, 0))</f>
        <v/>
      </c>
      <c r="B356">
        <f>INDEX(resultados!$A$2:$ZZ$1797, 350, MATCH($B$2, resultados!$A$1:$ZZ$1, 0))</f>
        <v/>
      </c>
      <c r="C356">
        <f>INDEX(resultados!$A$2:$ZZ$1797, 350, MATCH($B$3, resultados!$A$1:$ZZ$1, 0))</f>
        <v/>
      </c>
    </row>
    <row r="357">
      <c r="A357">
        <f>INDEX(resultados!$A$2:$ZZ$1797, 351, MATCH($B$1, resultados!$A$1:$ZZ$1, 0))</f>
        <v/>
      </c>
      <c r="B357">
        <f>INDEX(resultados!$A$2:$ZZ$1797, 351, MATCH($B$2, resultados!$A$1:$ZZ$1, 0))</f>
        <v/>
      </c>
      <c r="C357">
        <f>INDEX(resultados!$A$2:$ZZ$1797, 351, MATCH($B$3, resultados!$A$1:$ZZ$1, 0))</f>
        <v/>
      </c>
    </row>
    <row r="358">
      <c r="A358">
        <f>INDEX(resultados!$A$2:$ZZ$1797, 352, MATCH($B$1, resultados!$A$1:$ZZ$1, 0))</f>
        <v/>
      </c>
      <c r="B358">
        <f>INDEX(resultados!$A$2:$ZZ$1797, 352, MATCH($B$2, resultados!$A$1:$ZZ$1, 0))</f>
        <v/>
      </c>
      <c r="C358">
        <f>INDEX(resultados!$A$2:$ZZ$1797, 352, MATCH($B$3, resultados!$A$1:$ZZ$1, 0))</f>
        <v/>
      </c>
    </row>
    <row r="359">
      <c r="A359">
        <f>INDEX(resultados!$A$2:$ZZ$1797, 353, MATCH($B$1, resultados!$A$1:$ZZ$1, 0))</f>
        <v/>
      </c>
      <c r="B359">
        <f>INDEX(resultados!$A$2:$ZZ$1797, 353, MATCH($B$2, resultados!$A$1:$ZZ$1, 0))</f>
        <v/>
      </c>
      <c r="C359">
        <f>INDEX(resultados!$A$2:$ZZ$1797, 353, MATCH($B$3, resultados!$A$1:$ZZ$1, 0))</f>
        <v/>
      </c>
    </row>
    <row r="360">
      <c r="A360">
        <f>INDEX(resultados!$A$2:$ZZ$1797, 354, MATCH($B$1, resultados!$A$1:$ZZ$1, 0))</f>
        <v/>
      </c>
      <c r="B360">
        <f>INDEX(resultados!$A$2:$ZZ$1797, 354, MATCH($B$2, resultados!$A$1:$ZZ$1, 0))</f>
        <v/>
      </c>
      <c r="C360">
        <f>INDEX(resultados!$A$2:$ZZ$1797, 354, MATCH($B$3, resultados!$A$1:$ZZ$1, 0))</f>
        <v/>
      </c>
    </row>
    <row r="361">
      <c r="A361">
        <f>INDEX(resultados!$A$2:$ZZ$1797, 355, MATCH($B$1, resultados!$A$1:$ZZ$1, 0))</f>
        <v/>
      </c>
      <c r="B361">
        <f>INDEX(resultados!$A$2:$ZZ$1797, 355, MATCH($B$2, resultados!$A$1:$ZZ$1, 0))</f>
        <v/>
      </c>
      <c r="C361">
        <f>INDEX(resultados!$A$2:$ZZ$1797, 355, MATCH($B$3, resultados!$A$1:$ZZ$1, 0))</f>
        <v/>
      </c>
    </row>
    <row r="362">
      <c r="A362">
        <f>INDEX(resultados!$A$2:$ZZ$1797, 356, MATCH($B$1, resultados!$A$1:$ZZ$1, 0))</f>
        <v/>
      </c>
      <c r="B362">
        <f>INDEX(resultados!$A$2:$ZZ$1797, 356, MATCH($B$2, resultados!$A$1:$ZZ$1, 0))</f>
        <v/>
      </c>
      <c r="C362">
        <f>INDEX(resultados!$A$2:$ZZ$1797, 356, MATCH($B$3, resultados!$A$1:$ZZ$1, 0))</f>
        <v/>
      </c>
    </row>
    <row r="363">
      <c r="A363">
        <f>INDEX(resultados!$A$2:$ZZ$1797, 357, MATCH($B$1, resultados!$A$1:$ZZ$1, 0))</f>
        <v/>
      </c>
      <c r="B363">
        <f>INDEX(resultados!$A$2:$ZZ$1797, 357, MATCH($B$2, resultados!$A$1:$ZZ$1, 0))</f>
        <v/>
      </c>
      <c r="C363">
        <f>INDEX(resultados!$A$2:$ZZ$1797, 357, MATCH($B$3, resultados!$A$1:$ZZ$1, 0))</f>
        <v/>
      </c>
    </row>
    <row r="364">
      <c r="A364">
        <f>INDEX(resultados!$A$2:$ZZ$1797, 358, MATCH($B$1, resultados!$A$1:$ZZ$1, 0))</f>
        <v/>
      </c>
      <c r="B364">
        <f>INDEX(resultados!$A$2:$ZZ$1797, 358, MATCH($B$2, resultados!$A$1:$ZZ$1, 0))</f>
        <v/>
      </c>
      <c r="C364">
        <f>INDEX(resultados!$A$2:$ZZ$1797, 358, MATCH($B$3, resultados!$A$1:$ZZ$1, 0))</f>
        <v/>
      </c>
    </row>
    <row r="365">
      <c r="A365">
        <f>INDEX(resultados!$A$2:$ZZ$1797, 359, MATCH($B$1, resultados!$A$1:$ZZ$1, 0))</f>
        <v/>
      </c>
      <c r="B365">
        <f>INDEX(resultados!$A$2:$ZZ$1797, 359, MATCH($B$2, resultados!$A$1:$ZZ$1, 0))</f>
        <v/>
      </c>
      <c r="C365">
        <f>INDEX(resultados!$A$2:$ZZ$1797, 359, MATCH($B$3, resultados!$A$1:$ZZ$1, 0))</f>
        <v/>
      </c>
    </row>
    <row r="366">
      <c r="A366">
        <f>INDEX(resultados!$A$2:$ZZ$1797, 360, MATCH($B$1, resultados!$A$1:$ZZ$1, 0))</f>
        <v/>
      </c>
      <c r="B366">
        <f>INDEX(resultados!$A$2:$ZZ$1797, 360, MATCH($B$2, resultados!$A$1:$ZZ$1, 0))</f>
        <v/>
      </c>
      <c r="C366">
        <f>INDEX(resultados!$A$2:$ZZ$1797, 360, MATCH($B$3, resultados!$A$1:$ZZ$1, 0))</f>
        <v/>
      </c>
    </row>
    <row r="367">
      <c r="A367">
        <f>INDEX(resultados!$A$2:$ZZ$1797, 361, MATCH($B$1, resultados!$A$1:$ZZ$1, 0))</f>
        <v/>
      </c>
      <c r="B367">
        <f>INDEX(resultados!$A$2:$ZZ$1797, 361, MATCH($B$2, resultados!$A$1:$ZZ$1, 0))</f>
        <v/>
      </c>
      <c r="C367">
        <f>INDEX(resultados!$A$2:$ZZ$1797, 361, MATCH($B$3, resultados!$A$1:$ZZ$1, 0))</f>
        <v/>
      </c>
    </row>
    <row r="368">
      <c r="A368">
        <f>INDEX(resultados!$A$2:$ZZ$1797, 362, MATCH($B$1, resultados!$A$1:$ZZ$1, 0))</f>
        <v/>
      </c>
      <c r="B368">
        <f>INDEX(resultados!$A$2:$ZZ$1797, 362, MATCH($B$2, resultados!$A$1:$ZZ$1, 0))</f>
        <v/>
      </c>
      <c r="C368">
        <f>INDEX(resultados!$A$2:$ZZ$1797, 362, MATCH($B$3, resultados!$A$1:$ZZ$1, 0))</f>
        <v/>
      </c>
    </row>
    <row r="369">
      <c r="A369">
        <f>INDEX(resultados!$A$2:$ZZ$1797, 363, MATCH($B$1, resultados!$A$1:$ZZ$1, 0))</f>
        <v/>
      </c>
      <c r="B369">
        <f>INDEX(resultados!$A$2:$ZZ$1797, 363, MATCH($B$2, resultados!$A$1:$ZZ$1, 0))</f>
        <v/>
      </c>
      <c r="C369">
        <f>INDEX(resultados!$A$2:$ZZ$1797, 363, MATCH($B$3, resultados!$A$1:$ZZ$1, 0))</f>
        <v/>
      </c>
    </row>
    <row r="370">
      <c r="A370">
        <f>INDEX(resultados!$A$2:$ZZ$1797, 364, MATCH($B$1, resultados!$A$1:$ZZ$1, 0))</f>
        <v/>
      </c>
      <c r="B370">
        <f>INDEX(resultados!$A$2:$ZZ$1797, 364, MATCH($B$2, resultados!$A$1:$ZZ$1, 0))</f>
        <v/>
      </c>
      <c r="C370">
        <f>INDEX(resultados!$A$2:$ZZ$1797, 364, MATCH($B$3, resultados!$A$1:$ZZ$1, 0))</f>
        <v/>
      </c>
    </row>
    <row r="371">
      <c r="A371">
        <f>INDEX(resultados!$A$2:$ZZ$1797, 365, MATCH($B$1, resultados!$A$1:$ZZ$1, 0))</f>
        <v/>
      </c>
      <c r="B371">
        <f>INDEX(resultados!$A$2:$ZZ$1797, 365, MATCH($B$2, resultados!$A$1:$ZZ$1, 0))</f>
        <v/>
      </c>
      <c r="C371">
        <f>INDEX(resultados!$A$2:$ZZ$1797, 365, MATCH($B$3, resultados!$A$1:$ZZ$1, 0))</f>
        <v/>
      </c>
    </row>
    <row r="372">
      <c r="A372">
        <f>INDEX(resultados!$A$2:$ZZ$1797, 366, MATCH($B$1, resultados!$A$1:$ZZ$1, 0))</f>
        <v/>
      </c>
      <c r="B372">
        <f>INDEX(resultados!$A$2:$ZZ$1797, 366, MATCH($B$2, resultados!$A$1:$ZZ$1, 0))</f>
        <v/>
      </c>
      <c r="C372">
        <f>INDEX(resultados!$A$2:$ZZ$1797, 366, MATCH($B$3, resultados!$A$1:$ZZ$1, 0))</f>
        <v/>
      </c>
    </row>
    <row r="373">
      <c r="A373">
        <f>INDEX(resultados!$A$2:$ZZ$1797, 367, MATCH($B$1, resultados!$A$1:$ZZ$1, 0))</f>
        <v/>
      </c>
      <c r="B373">
        <f>INDEX(resultados!$A$2:$ZZ$1797, 367, MATCH($B$2, resultados!$A$1:$ZZ$1, 0))</f>
        <v/>
      </c>
      <c r="C373">
        <f>INDEX(resultados!$A$2:$ZZ$1797, 367, MATCH($B$3, resultados!$A$1:$ZZ$1, 0))</f>
        <v/>
      </c>
    </row>
    <row r="374">
      <c r="A374">
        <f>INDEX(resultados!$A$2:$ZZ$1797, 368, MATCH($B$1, resultados!$A$1:$ZZ$1, 0))</f>
        <v/>
      </c>
      <c r="B374">
        <f>INDEX(resultados!$A$2:$ZZ$1797, 368, MATCH($B$2, resultados!$A$1:$ZZ$1, 0))</f>
        <v/>
      </c>
      <c r="C374">
        <f>INDEX(resultados!$A$2:$ZZ$1797, 368, MATCH($B$3, resultados!$A$1:$ZZ$1, 0))</f>
        <v/>
      </c>
    </row>
    <row r="375">
      <c r="A375">
        <f>INDEX(resultados!$A$2:$ZZ$1797, 369, MATCH($B$1, resultados!$A$1:$ZZ$1, 0))</f>
        <v/>
      </c>
      <c r="B375">
        <f>INDEX(resultados!$A$2:$ZZ$1797, 369, MATCH($B$2, resultados!$A$1:$ZZ$1, 0))</f>
        <v/>
      </c>
      <c r="C375">
        <f>INDEX(resultados!$A$2:$ZZ$1797, 369, MATCH($B$3, resultados!$A$1:$ZZ$1, 0))</f>
        <v/>
      </c>
    </row>
    <row r="376">
      <c r="A376">
        <f>INDEX(resultados!$A$2:$ZZ$1797, 370, MATCH($B$1, resultados!$A$1:$ZZ$1, 0))</f>
        <v/>
      </c>
      <c r="B376">
        <f>INDEX(resultados!$A$2:$ZZ$1797, 370, MATCH($B$2, resultados!$A$1:$ZZ$1, 0))</f>
        <v/>
      </c>
      <c r="C376">
        <f>INDEX(resultados!$A$2:$ZZ$1797, 370, MATCH($B$3, resultados!$A$1:$ZZ$1, 0))</f>
        <v/>
      </c>
    </row>
    <row r="377">
      <c r="A377">
        <f>INDEX(resultados!$A$2:$ZZ$1797, 371, MATCH($B$1, resultados!$A$1:$ZZ$1, 0))</f>
        <v/>
      </c>
      <c r="B377">
        <f>INDEX(resultados!$A$2:$ZZ$1797, 371, MATCH($B$2, resultados!$A$1:$ZZ$1, 0))</f>
        <v/>
      </c>
      <c r="C377">
        <f>INDEX(resultados!$A$2:$ZZ$1797, 371, MATCH($B$3, resultados!$A$1:$ZZ$1, 0))</f>
        <v/>
      </c>
    </row>
    <row r="378">
      <c r="A378">
        <f>INDEX(resultados!$A$2:$ZZ$1797, 372, MATCH($B$1, resultados!$A$1:$ZZ$1, 0))</f>
        <v/>
      </c>
      <c r="B378">
        <f>INDEX(resultados!$A$2:$ZZ$1797, 372, MATCH($B$2, resultados!$A$1:$ZZ$1, 0))</f>
        <v/>
      </c>
      <c r="C378">
        <f>INDEX(resultados!$A$2:$ZZ$1797, 372, MATCH($B$3, resultados!$A$1:$ZZ$1, 0))</f>
        <v/>
      </c>
    </row>
    <row r="379">
      <c r="A379">
        <f>INDEX(resultados!$A$2:$ZZ$1797, 373, MATCH($B$1, resultados!$A$1:$ZZ$1, 0))</f>
        <v/>
      </c>
      <c r="B379">
        <f>INDEX(resultados!$A$2:$ZZ$1797, 373, MATCH($B$2, resultados!$A$1:$ZZ$1, 0))</f>
        <v/>
      </c>
      <c r="C379">
        <f>INDEX(resultados!$A$2:$ZZ$1797, 373, MATCH($B$3, resultados!$A$1:$ZZ$1, 0))</f>
        <v/>
      </c>
    </row>
    <row r="380">
      <c r="A380">
        <f>INDEX(resultados!$A$2:$ZZ$1797, 374, MATCH($B$1, resultados!$A$1:$ZZ$1, 0))</f>
        <v/>
      </c>
      <c r="B380">
        <f>INDEX(resultados!$A$2:$ZZ$1797, 374, MATCH($B$2, resultados!$A$1:$ZZ$1, 0))</f>
        <v/>
      </c>
      <c r="C380">
        <f>INDEX(resultados!$A$2:$ZZ$1797, 374, MATCH($B$3, resultados!$A$1:$ZZ$1, 0))</f>
        <v/>
      </c>
    </row>
    <row r="381">
      <c r="A381">
        <f>INDEX(resultados!$A$2:$ZZ$1797, 375, MATCH($B$1, resultados!$A$1:$ZZ$1, 0))</f>
        <v/>
      </c>
      <c r="B381">
        <f>INDEX(resultados!$A$2:$ZZ$1797, 375, MATCH($B$2, resultados!$A$1:$ZZ$1, 0))</f>
        <v/>
      </c>
      <c r="C381">
        <f>INDEX(resultados!$A$2:$ZZ$1797, 375, MATCH($B$3, resultados!$A$1:$ZZ$1, 0))</f>
        <v/>
      </c>
    </row>
    <row r="382">
      <c r="A382">
        <f>INDEX(resultados!$A$2:$ZZ$1797, 376, MATCH($B$1, resultados!$A$1:$ZZ$1, 0))</f>
        <v/>
      </c>
      <c r="B382">
        <f>INDEX(resultados!$A$2:$ZZ$1797, 376, MATCH($B$2, resultados!$A$1:$ZZ$1, 0))</f>
        <v/>
      </c>
      <c r="C382">
        <f>INDEX(resultados!$A$2:$ZZ$1797, 376, MATCH($B$3, resultados!$A$1:$ZZ$1, 0))</f>
        <v/>
      </c>
    </row>
    <row r="383">
      <c r="A383">
        <f>INDEX(resultados!$A$2:$ZZ$1797, 377, MATCH($B$1, resultados!$A$1:$ZZ$1, 0))</f>
        <v/>
      </c>
      <c r="B383">
        <f>INDEX(resultados!$A$2:$ZZ$1797, 377, MATCH($B$2, resultados!$A$1:$ZZ$1, 0))</f>
        <v/>
      </c>
      <c r="C383">
        <f>INDEX(resultados!$A$2:$ZZ$1797, 377, MATCH($B$3, resultados!$A$1:$ZZ$1, 0))</f>
        <v/>
      </c>
    </row>
    <row r="384">
      <c r="A384">
        <f>INDEX(resultados!$A$2:$ZZ$1797, 378, MATCH($B$1, resultados!$A$1:$ZZ$1, 0))</f>
        <v/>
      </c>
      <c r="B384">
        <f>INDEX(resultados!$A$2:$ZZ$1797, 378, MATCH($B$2, resultados!$A$1:$ZZ$1, 0))</f>
        <v/>
      </c>
      <c r="C384">
        <f>INDEX(resultados!$A$2:$ZZ$1797, 378, MATCH($B$3, resultados!$A$1:$ZZ$1, 0))</f>
        <v/>
      </c>
    </row>
    <row r="385">
      <c r="A385">
        <f>INDEX(resultados!$A$2:$ZZ$1797, 379, MATCH($B$1, resultados!$A$1:$ZZ$1, 0))</f>
        <v/>
      </c>
      <c r="B385">
        <f>INDEX(resultados!$A$2:$ZZ$1797, 379, MATCH($B$2, resultados!$A$1:$ZZ$1, 0))</f>
        <v/>
      </c>
      <c r="C385">
        <f>INDEX(resultados!$A$2:$ZZ$1797, 379, MATCH($B$3, resultados!$A$1:$ZZ$1, 0))</f>
        <v/>
      </c>
    </row>
    <row r="386">
      <c r="A386">
        <f>INDEX(resultados!$A$2:$ZZ$1797, 380, MATCH($B$1, resultados!$A$1:$ZZ$1, 0))</f>
        <v/>
      </c>
      <c r="B386">
        <f>INDEX(resultados!$A$2:$ZZ$1797, 380, MATCH($B$2, resultados!$A$1:$ZZ$1, 0))</f>
        <v/>
      </c>
      <c r="C386">
        <f>INDEX(resultados!$A$2:$ZZ$1797, 380, MATCH($B$3, resultados!$A$1:$ZZ$1, 0))</f>
        <v/>
      </c>
    </row>
    <row r="387">
      <c r="A387">
        <f>INDEX(resultados!$A$2:$ZZ$1797, 381, MATCH($B$1, resultados!$A$1:$ZZ$1, 0))</f>
        <v/>
      </c>
      <c r="B387">
        <f>INDEX(resultados!$A$2:$ZZ$1797, 381, MATCH($B$2, resultados!$A$1:$ZZ$1, 0))</f>
        <v/>
      </c>
      <c r="C387">
        <f>INDEX(resultados!$A$2:$ZZ$1797, 381, MATCH($B$3, resultados!$A$1:$ZZ$1, 0))</f>
        <v/>
      </c>
    </row>
    <row r="388">
      <c r="A388">
        <f>INDEX(resultados!$A$2:$ZZ$1797, 382, MATCH($B$1, resultados!$A$1:$ZZ$1, 0))</f>
        <v/>
      </c>
      <c r="B388">
        <f>INDEX(resultados!$A$2:$ZZ$1797, 382, MATCH($B$2, resultados!$A$1:$ZZ$1, 0))</f>
        <v/>
      </c>
      <c r="C388">
        <f>INDEX(resultados!$A$2:$ZZ$1797, 382, MATCH($B$3, resultados!$A$1:$ZZ$1, 0))</f>
        <v/>
      </c>
    </row>
    <row r="389">
      <c r="A389">
        <f>INDEX(resultados!$A$2:$ZZ$1797, 383, MATCH($B$1, resultados!$A$1:$ZZ$1, 0))</f>
        <v/>
      </c>
      <c r="B389">
        <f>INDEX(resultados!$A$2:$ZZ$1797, 383, MATCH($B$2, resultados!$A$1:$ZZ$1, 0))</f>
        <v/>
      </c>
      <c r="C389">
        <f>INDEX(resultados!$A$2:$ZZ$1797, 383, MATCH($B$3, resultados!$A$1:$ZZ$1, 0))</f>
        <v/>
      </c>
    </row>
    <row r="390">
      <c r="A390">
        <f>INDEX(resultados!$A$2:$ZZ$1797, 384, MATCH($B$1, resultados!$A$1:$ZZ$1, 0))</f>
        <v/>
      </c>
      <c r="B390">
        <f>INDEX(resultados!$A$2:$ZZ$1797, 384, MATCH($B$2, resultados!$A$1:$ZZ$1, 0))</f>
        <v/>
      </c>
      <c r="C390">
        <f>INDEX(resultados!$A$2:$ZZ$1797, 384, MATCH($B$3, resultados!$A$1:$ZZ$1, 0))</f>
        <v/>
      </c>
    </row>
    <row r="391">
      <c r="A391">
        <f>INDEX(resultados!$A$2:$ZZ$1797, 385, MATCH($B$1, resultados!$A$1:$ZZ$1, 0))</f>
        <v/>
      </c>
      <c r="B391">
        <f>INDEX(resultados!$A$2:$ZZ$1797, 385, MATCH($B$2, resultados!$A$1:$ZZ$1, 0))</f>
        <v/>
      </c>
      <c r="C391">
        <f>INDEX(resultados!$A$2:$ZZ$1797, 385, MATCH($B$3, resultados!$A$1:$ZZ$1, 0))</f>
        <v/>
      </c>
    </row>
    <row r="392">
      <c r="A392">
        <f>INDEX(resultados!$A$2:$ZZ$1797, 386, MATCH($B$1, resultados!$A$1:$ZZ$1, 0))</f>
        <v/>
      </c>
      <c r="B392">
        <f>INDEX(resultados!$A$2:$ZZ$1797, 386, MATCH($B$2, resultados!$A$1:$ZZ$1, 0))</f>
        <v/>
      </c>
      <c r="C392">
        <f>INDEX(resultados!$A$2:$ZZ$1797, 386, MATCH($B$3, resultados!$A$1:$ZZ$1, 0))</f>
        <v/>
      </c>
    </row>
    <row r="393">
      <c r="A393">
        <f>INDEX(resultados!$A$2:$ZZ$1797, 387, MATCH($B$1, resultados!$A$1:$ZZ$1, 0))</f>
        <v/>
      </c>
      <c r="B393">
        <f>INDEX(resultados!$A$2:$ZZ$1797, 387, MATCH($B$2, resultados!$A$1:$ZZ$1, 0))</f>
        <v/>
      </c>
      <c r="C393">
        <f>INDEX(resultados!$A$2:$ZZ$1797, 387, MATCH($B$3, resultados!$A$1:$ZZ$1, 0))</f>
        <v/>
      </c>
    </row>
    <row r="394">
      <c r="A394">
        <f>INDEX(resultados!$A$2:$ZZ$1797, 388, MATCH($B$1, resultados!$A$1:$ZZ$1, 0))</f>
        <v/>
      </c>
      <c r="B394">
        <f>INDEX(resultados!$A$2:$ZZ$1797, 388, MATCH($B$2, resultados!$A$1:$ZZ$1, 0))</f>
        <v/>
      </c>
      <c r="C394">
        <f>INDEX(resultados!$A$2:$ZZ$1797, 388, MATCH($B$3, resultados!$A$1:$ZZ$1, 0))</f>
        <v/>
      </c>
    </row>
    <row r="395">
      <c r="A395">
        <f>INDEX(resultados!$A$2:$ZZ$1797, 389, MATCH($B$1, resultados!$A$1:$ZZ$1, 0))</f>
        <v/>
      </c>
      <c r="B395">
        <f>INDEX(resultados!$A$2:$ZZ$1797, 389, MATCH($B$2, resultados!$A$1:$ZZ$1, 0))</f>
        <v/>
      </c>
      <c r="C395">
        <f>INDEX(resultados!$A$2:$ZZ$1797, 389, MATCH($B$3, resultados!$A$1:$ZZ$1, 0))</f>
        <v/>
      </c>
    </row>
    <row r="396">
      <c r="A396">
        <f>INDEX(resultados!$A$2:$ZZ$1797, 390, MATCH($B$1, resultados!$A$1:$ZZ$1, 0))</f>
        <v/>
      </c>
      <c r="B396">
        <f>INDEX(resultados!$A$2:$ZZ$1797, 390, MATCH($B$2, resultados!$A$1:$ZZ$1, 0))</f>
        <v/>
      </c>
      <c r="C396">
        <f>INDEX(resultados!$A$2:$ZZ$1797, 390, MATCH($B$3, resultados!$A$1:$ZZ$1, 0))</f>
        <v/>
      </c>
    </row>
    <row r="397">
      <c r="A397">
        <f>INDEX(resultados!$A$2:$ZZ$1797, 391, MATCH($B$1, resultados!$A$1:$ZZ$1, 0))</f>
        <v/>
      </c>
      <c r="B397">
        <f>INDEX(resultados!$A$2:$ZZ$1797, 391, MATCH($B$2, resultados!$A$1:$ZZ$1, 0))</f>
        <v/>
      </c>
      <c r="C397">
        <f>INDEX(resultados!$A$2:$ZZ$1797, 391, MATCH($B$3, resultados!$A$1:$ZZ$1, 0))</f>
        <v/>
      </c>
    </row>
    <row r="398">
      <c r="A398">
        <f>INDEX(resultados!$A$2:$ZZ$1797, 392, MATCH($B$1, resultados!$A$1:$ZZ$1, 0))</f>
        <v/>
      </c>
      <c r="B398">
        <f>INDEX(resultados!$A$2:$ZZ$1797, 392, MATCH($B$2, resultados!$A$1:$ZZ$1, 0))</f>
        <v/>
      </c>
      <c r="C398">
        <f>INDEX(resultados!$A$2:$ZZ$1797, 392, MATCH($B$3, resultados!$A$1:$ZZ$1, 0))</f>
        <v/>
      </c>
    </row>
    <row r="399">
      <c r="A399">
        <f>INDEX(resultados!$A$2:$ZZ$1797, 393, MATCH($B$1, resultados!$A$1:$ZZ$1, 0))</f>
        <v/>
      </c>
      <c r="B399">
        <f>INDEX(resultados!$A$2:$ZZ$1797, 393, MATCH($B$2, resultados!$A$1:$ZZ$1, 0))</f>
        <v/>
      </c>
      <c r="C399">
        <f>INDEX(resultados!$A$2:$ZZ$1797, 393, MATCH($B$3, resultados!$A$1:$ZZ$1, 0))</f>
        <v/>
      </c>
    </row>
    <row r="400">
      <c r="A400">
        <f>INDEX(resultados!$A$2:$ZZ$1797, 394, MATCH($B$1, resultados!$A$1:$ZZ$1, 0))</f>
        <v/>
      </c>
      <c r="B400">
        <f>INDEX(resultados!$A$2:$ZZ$1797, 394, MATCH($B$2, resultados!$A$1:$ZZ$1, 0))</f>
        <v/>
      </c>
      <c r="C400">
        <f>INDEX(resultados!$A$2:$ZZ$1797, 394, MATCH($B$3, resultados!$A$1:$ZZ$1, 0))</f>
        <v/>
      </c>
    </row>
    <row r="401">
      <c r="A401">
        <f>INDEX(resultados!$A$2:$ZZ$1797, 395, MATCH($B$1, resultados!$A$1:$ZZ$1, 0))</f>
        <v/>
      </c>
      <c r="B401">
        <f>INDEX(resultados!$A$2:$ZZ$1797, 395, MATCH($B$2, resultados!$A$1:$ZZ$1, 0))</f>
        <v/>
      </c>
      <c r="C401">
        <f>INDEX(resultados!$A$2:$ZZ$1797, 395, MATCH($B$3, resultados!$A$1:$ZZ$1, 0))</f>
        <v/>
      </c>
    </row>
    <row r="402">
      <c r="A402">
        <f>INDEX(resultados!$A$2:$ZZ$1797, 396, MATCH($B$1, resultados!$A$1:$ZZ$1, 0))</f>
        <v/>
      </c>
      <c r="B402">
        <f>INDEX(resultados!$A$2:$ZZ$1797, 396, MATCH($B$2, resultados!$A$1:$ZZ$1, 0))</f>
        <v/>
      </c>
      <c r="C402">
        <f>INDEX(resultados!$A$2:$ZZ$1797, 396, MATCH($B$3, resultados!$A$1:$ZZ$1, 0))</f>
        <v/>
      </c>
    </row>
    <row r="403">
      <c r="A403">
        <f>INDEX(resultados!$A$2:$ZZ$1797, 397, MATCH($B$1, resultados!$A$1:$ZZ$1, 0))</f>
        <v/>
      </c>
      <c r="B403">
        <f>INDEX(resultados!$A$2:$ZZ$1797, 397, MATCH($B$2, resultados!$A$1:$ZZ$1, 0))</f>
        <v/>
      </c>
      <c r="C403">
        <f>INDEX(resultados!$A$2:$ZZ$1797, 397, MATCH($B$3, resultados!$A$1:$ZZ$1, 0))</f>
        <v/>
      </c>
    </row>
    <row r="404">
      <c r="A404">
        <f>INDEX(resultados!$A$2:$ZZ$1797, 398, MATCH($B$1, resultados!$A$1:$ZZ$1, 0))</f>
        <v/>
      </c>
      <c r="B404">
        <f>INDEX(resultados!$A$2:$ZZ$1797, 398, MATCH($B$2, resultados!$A$1:$ZZ$1, 0))</f>
        <v/>
      </c>
      <c r="C404">
        <f>INDEX(resultados!$A$2:$ZZ$1797, 398, MATCH($B$3, resultados!$A$1:$ZZ$1, 0))</f>
        <v/>
      </c>
    </row>
    <row r="405">
      <c r="A405">
        <f>INDEX(resultados!$A$2:$ZZ$1797, 399, MATCH($B$1, resultados!$A$1:$ZZ$1, 0))</f>
        <v/>
      </c>
      <c r="B405">
        <f>INDEX(resultados!$A$2:$ZZ$1797, 399, MATCH($B$2, resultados!$A$1:$ZZ$1, 0))</f>
        <v/>
      </c>
      <c r="C405">
        <f>INDEX(resultados!$A$2:$ZZ$1797, 399, MATCH($B$3, resultados!$A$1:$ZZ$1, 0))</f>
        <v/>
      </c>
    </row>
    <row r="406">
      <c r="A406">
        <f>INDEX(resultados!$A$2:$ZZ$1797, 400, MATCH($B$1, resultados!$A$1:$ZZ$1, 0))</f>
        <v/>
      </c>
      <c r="B406">
        <f>INDEX(resultados!$A$2:$ZZ$1797, 400, MATCH($B$2, resultados!$A$1:$ZZ$1, 0))</f>
        <v/>
      </c>
      <c r="C406">
        <f>INDEX(resultados!$A$2:$ZZ$1797, 400, MATCH($B$3, resultados!$A$1:$ZZ$1, 0))</f>
        <v/>
      </c>
    </row>
    <row r="407">
      <c r="A407">
        <f>INDEX(resultados!$A$2:$ZZ$1797, 401, MATCH($B$1, resultados!$A$1:$ZZ$1, 0))</f>
        <v/>
      </c>
      <c r="B407">
        <f>INDEX(resultados!$A$2:$ZZ$1797, 401, MATCH($B$2, resultados!$A$1:$ZZ$1, 0))</f>
        <v/>
      </c>
      <c r="C407">
        <f>INDEX(resultados!$A$2:$ZZ$1797, 401, MATCH($B$3, resultados!$A$1:$ZZ$1, 0))</f>
        <v/>
      </c>
    </row>
    <row r="408">
      <c r="A408">
        <f>INDEX(resultados!$A$2:$ZZ$1797, 402, MATCH($B$1, resultados!$A$1:$ZZ$1, 0))</f>
        <v/>
      </c>
      <c r="B408">
        <f>INDEX(resultados!$A$2:$ZZ$1797, 402, MATCH($B$2, resultados!$A$1:$ZZ$1, 0))</f>
        <v/>
      </c>
      <c r="C408">
        <f>INDEX(resultados!$A$2:$ZZ$1797, 402, MATCH($B$3, resultados!$A$1:$ZZ$1, 0))</f>
        <v/>
      </c>
    </row>
    <row r="409">
      <c r="A409">
        <f>INDEX(resultados!$A$2:$ZZ$1797, 403, MATCH($B$1, resultados!$A$1:$ZZ$1, 0))</f>
        <v/>
      </c>
      <c r="B409">
        <f>INDEX(resultados!$A$2:$ZZ$1797, 403, MATCH($B$2, resultados!$A$1:$ZZ$1, 0))</f>
        <v/>
      </c>
      <c r="C409">
        <f>INDEX(resultados!$A$2:$ZZ$1797, 403, MATCH($B$3, resultados!$A$1:$ZZ$1, 0))</f>
        <v/>
      </c>
    </row>
    <row r="410">
      <c r="A410">
        <f>INDEX(resultados!$A$2:$ZZ$1797, 404, MATCH($B$1, resultados!$A$1:$ZZ$1, 0))</f>
        <v/>
      </c>
      <c r="B410">
        <f>INDEX(resultados!$A$2:$ZZ$1797, 404, MATCH($B$2, resultados!$A$1:$ZZ$1, 0))</f>
        <v/>
      </c>
      <c r="C410">
        <f>INDEX(resultados!$A$2:$ZZ$1797, 404, MATCH($B$3, resultados!$A$1:$ZZ$1, 0))</f>
        <v/>
      </c>
    </row>
    <row r="411">
      <c r="A411">
        <f>INDEX(resultados!$A$2:$ZZ$1797, 405, MATCH($B$1, resultados!$A$1:$ZZ$1, 0))</f>
        <v/>
      </c>
      <c r="B411">
        <f>INDEX(resultados!$A$2:$ZZ$1797, 405, MATCH($B$2, resultados!$A$1:$ZZ$1, 0))</f>
        <v/>
      </c>
      <c r="C411">
        <f>INDEX(resultados!$A$2:$ZZ$1797, 405, MATCH($B$3, resultados!$A$1:$ZZ$1, 0))</f>
        <v/>
      </c>
    </row>
    <row r="412">
      <c r="A412">
        <f>INDEX(resultados!$A$2:$ZZ$1797, 406, MATCH($B$1, resultados!$A$1:$ZZ$1, 0))</f>
        <v/>
      </c>
      <c r="B412">
        <f>INDEX(resultados!$A$2:$ZZ$1797, 406, MATCH($B$2, resultados!$A$1:$ZZ$1, 0))</f>
        <v/>
      </c>
      <c r="C412">
        <f>INDEX(resultados!$A$2:$ZZ$1797, 406, MATCH($B$3, resultados!$A$1:$ZZ$1, 0))</f>
        <v/>
      </c>
    </row>
    <row r="413">
      <c r="A413">
        <f>INDEX(resultados!$A$2:$ZZ$1797, 407, MATCH($B$1, resultados!$A$1:$ZZ$1, 0))</f>
        <v/>
      </c>
      <c r="B413">
        <f>INDEX(resultados!$A$2:$ZZ$1797, 407, MATCH($B$2, resultados!$A$1:$ZZ$1, 0))</f>
        <v/>
      </c>
      <c r="C413">
        <f>INDEX(resultados!$A$2:$ZZ$1797, 407, MATCH($B$3, resultados!$A$1:$ZZ$1, 0))</f>
        <v/>
      </c>
    </row>
    <row r="414">
      <c r="A414">
        <f>INDEX(resultados!$A$2:$ZZ$1797, 408, MATCH($B$1, resultados!$A$1:$ZZ$1, 0))</f>
        <v/>
      </c>
      <c r="B414">
        <f>INDEX(resultados!$A$2:$ZZ$1797, 408, MATCH($B$2, resultados!$A$1:$ZZ$1, 0))</f>
        <v/>
      </c>
      <c r="C414">
        <f>INDEX(resultados!$A$2:$ZZ$1797, 408, MATCH($B$3, resultados!$A$1:$ZZ$1, 0))</f>
        <v/>
      </c>
    </row>
    <row r="415">
      <c r="A415">
        <f>INDEX(resultados!$A$2:$ZZ$1797, 409, MATCH($B$1, resultados!$A$1:$ZZ$1, 0))</f>
        <v/>
      </c>
      <c r="B415">
        <f>INDEX(resultados!$A$2:$ZZ$1797, 409, MATCH($B$2, resultados!$A$1:$ZZ$1, 0))</f>
        <v/>
      </c>
      <c r="C415">
        <f>INDEX(resultados!$A$2:$ZZ$1797, 409, MATCH($B$3, resultados!$A$1:$ZZ$1, 0))</f>
        <v/>
      </c>
    </row>
    <row r="416">
      <c r="A416">
        <f>INDEX(resultados!$A$2:$ZZ$1797, 410, MATCH($B$1, resultados!$A$1:$ZZ$1, 0))</f>
        <v/>
      </c>
      <c r="B416">
        <f>INDEX(resultados!$A$2:$ZZ$1797, 410, MATCH($B$2, resultados!$A$1:$ZZ$1, 0))</f>
        <v/>
      </c>
      <c r="C416">
        <f>INDEX(resultados!$A$2:$ZZ$1797, 410, MATCH($B$3, resultados!$A$1:$ZZ$1, 0))</f>
        <v/>
      </c>
    </row>
    <row r="417">
      <c r="A417">
        <f>INDEX(resultados!$A$2:$ZZ$1797, 411, MATCH($B$1, resultados!$A$1:$ZZ$1, 0))</f>
        <v/>
      </c>
      <c r="B417">
        <f>INDEX(resultados!$A$2:$ZZ$1797, 411, MATCH($B$2, resultados!$A$1:$ZZ$1, 0))</f>
        <v/>
      </c>
      <c r="C417">
        <f>INDEX(resultados!$A$2:$ZZ$1797, 411, MATCH($B$3, resultados!$A$1:$ZZ$1, 0))</f>
        <v/>
      </c>
    </row>
    <row r="418">
      <c r="A418">
        <f>INDEX(resultados!$A$2:$ZZ$1797, 412, MATCH($B$1, resultados!$A$1:$ZZ$1, 0))</f>
        <v/>
      </c>
      <c r="B418">
        <f>INDEX(resultados!$A$2:$ZZ$1797, 412, MATCH($B$2, resultados!$A$1:$ZZ$1, 0))</f>
        <v/>
      </c>
      <c r="C418">
        <f>INDEX(resultados!$A$2:$ZZ$1797, 412, MATCH($B$3, resultados!$A$1:$ZZ$1, 0))</f>
        <v/>
      </c>
    </row>
    <row r="419">
      <c r="A419">
        <f>INDEX(resultados!$A$2:$ZZ$1797, 413, MATCH($B$1, resultados!$A$1:$ZZ$1, 0))</f>
        <v/>
      </c>
      <c r="B419">
        <f>INDEX(resultados!$A$2:$ZZ$1797, 413, MATCH($B$2, resultados!$A$1:$ZZ$1, 0))</f>
        <v/>
      </c>
      <c r="C419">
        <f>INDEX(resultados!$A$2:$ZZ$1797, 413, MATCH($B$3, resultados!$A$1:$ZZ$1, 0))</f>
        <v/>
      </c>
    </row>
    <row r="420">
      <c r="A420">
        <f>INDEX(resultados!$A$2:$ZZ$1797, 414, MATCH($B$1, resultados!$A$1:$ZZ$1, 0))</f>
        <v/>
      </c>
      <c r="B420">
        <f>INDEX(resultados!$A$2:$ZZ$1797, 414, MATCH($B$2, resultados!$A$1:$ZZ$1, 0))</f>
        <v/>
      </c>
      <c r="C420">
        <f>INDEX(resultados!$A$2:$ZZ$1797, 414, MATCH($B$3, resultados!$A$1:$ZZ$1, 0))</f>
        <v/>
      </c>
    </row>
    <row r="421">
      <c r="A421">
        <f>INDEX(resultados!$A$2:$ZZ$1797, 415, MATCH($B$1, resultados!$A$1:$ZZ$1, 0))</f>
        <v/>
      </c>
      <c r="B421">
        <f>INDEX(resultados!$A$2:$ZZ$1797, 415, MATCH($B$2, resultados!$A$1:$ZZ$1, 0))</f>
        <v/>
      </c>
      <c r="C421">
        <f>INDEX(resultados!$A$2:$ZZ$1797, 415, MATCH($B$3, resultados!$A$1:$ZZ$1, 0))</f>
        <v/>
      </c>
    </row>
    <row r="422">
      <c r="A422">
        <f>INDEX(resultados!$A$2:$ZZ$1797, 416, MATCH($B$1, resultados!$A$1:$ZZ$1, 0))</f>
        <v/>
      </c>
      <c r="B422">
        <f>INDEX(resultados!$A$2:$ZZ$1797, 416, MATCH($B$2, resultados!$A$1:$ZZ$1, 0))</f>
        <v/>
      </c>
      <c r="C422">
        <f>INDEX(resultados!$A$2:$ZZ$1797, 416, MATCH($B$3, resultados!$A$1:$ZZ$1, 0))</f>
        <v/>
      </c>
    </row>
    <row r="423">
      <c r="A423">
        <f>INDEX(resultados!$A$2:$ZZ$1797, 417, MATCH($B$1, resultados!$A$1:$ZZ$1, 0))</f>
        <v/>
      </c>
      <c r="B423">
        <f>INDEX(resultados!$A$2:$ZZ$1797, 417, MATCH($B$2, resultados!$A$1:$ZZ$1, 0))</f>
        <v/>
      </c>
      <c r="C423">
        <f>INDEX(resultados!$A$2:$ZZ$1797, 417, MATCH($B$3, resultados!$A$1:$ZZ$1, 0))</f>
        <v/>
      </c>
    </row>
    <row r="424">
      <c r="A424">
        <f>INDEX(resultados!$A$2:$ZZ$1797, 418, MATCH($B$1, resultados!$A$1:$ZZ$1, 0))</f>
        <v/>
      </c>
      <c r="B424">
        <f>INDEX(resultados!$A$2:$ZZ$1797, 418, MATCH($B$2, resultados!$A$1:$ZZ$1, 0))</f>
        <v/>
      </c>
      <c r="C424">
        <f>INDEX(resultados!$A$2:$ZZ$1797, 418, MATCH($B$3, resultados!$A$1:$ZZ$1, 0))</f>
        <v/>
      </c>
    </row>
    <row r="425">
      <c r="A425">
        <f>INDEX(resultados!$A$2:$ZZ$1797, 419, MATCH($B$1, resultados!$A$1:$ZZ$1, 0))</f>
        <v/>
      </c>
      <c r="B425">
        <f>INDEX(resultados!$A$2:$ZZ$1797, 419, MATCH($B$2, resultados!$A$1:$ZZ$1, 0))</f>
        <v/>
      </c>
      <c r="C425">
        <f>INDEX(resultados!$A$2:$ZZ$1797, 419, MATCH($B$3, resultados!$A$1:$ZZ$1, 0))</f>
        <v/>
      </c>
    </row>
    <row r="426">
      <c r="A426">
        <f>INDEX(resultados!$A$2:$ZZ$1797, 420, MATCH($B$1, resultados!$A$1:$ZZ$1, 0))</f>
        <v/>
      </c>
      <c r="B426">
        <f>INDEX(resultados!$A$2:$ZZ$1797, 420, MATCH($B$2, resultados!$A$1:$ZZ$1, 0))</f>
        <v/>
      </c>
      <c r="C426">
        <f>INDEX(resultados!$A$2:$ZZ$1797, 420, MATCH($B$3, resultados!$A$1:$ZZ$1, 0))</f>
        <v/>
      </c>
    </row>
    <row r="427">
      <c r="A427">
        <f>INDEX(resultados!$A$2:$ZZ$1797, 421, MATCH($B$1, resultados!$A$1:$ZZ$1, 0))</f>
        <v/>
      </c>
      <c r="B427">
        <f>INDEX(resultados!$A$2:$ZZ$1797, 421, MATCH($B$2, resultados!$A$1:$ZZ$1, 0))</f>
        <v/>
      </c>
      <c r="C427">
        <f>INDEX(resultados!$A$2:$ZZ$1797, 421, MATCH($B$3, resultados!$A$1:$ZZ$1, 0))</f>
        <v/>
      </c>
    </row>
    <row r="428">
      <c r="A428">
        <f>INDEX(resultados!$A$2:$ZZ$1797, 422, MATCH($B$1, resultados!$A$1:$ZZ$1, 0))</f>
        <v/>
      </c>
      <c r="B428">
        <f>INDEX(resultados!$A$2:$ZZ$1797, 422, MATCH($B$2, resultados!$A$1:$ZZ$1, 0))</f>
        <v/>
      </c>
      <c r="C428">
        <f>INDEX(resultados!$A$2:$ZZ$1797, 422, MATCH($B$3, resultados!$A$1:$ZZ$1, 0))</f>
        <v/>
      </c>
    </row>
    <row r="429">
      <c r="A429">
        <f>INDEX(resultados!$A$2:$ZZ$1797, 423, MATCH($B$1, resultados!$A$1:$ZZ$1, 0))</f>
        <v/>
      </c>
      <c r="B429">
        <f>INDEX(resultados!$A$2:$ZZ$1797, 423, MATCH($B$2, resultados!$A$1:$ZZ$1, 0))</f>
        <v/>
      </c>
      <c r="C429">
        <f>INDEX(resultados!$A$2:$ZZ$1797, 423, MATCH($B$3, resultados!$A$1:$ZZ$1, 0))</f>
        <v/>
      </c>
    </row>
    <row r="430">
      <c r="A430">
        <f>INDEX(resultados!$A$2:$ZZ$1797, 424, MATCH($B$1, resultados!$A$1:$ZZ$1, 0))</f>
        <v/>
      </c>
      <c r="B430">
        <f>INDEX(resultados!$A$2:$ZZ$1797, 424, MATCH($B$2, resultados!$A$1:$ZZ$1, 0))</f>
        <v/>
      </c>
      <c r="C430">
        <f>INDEX(resultados!$A$2:$ZZ$1797, 424, MATCH($B$3, resultados!$A$1:$ZZ$1, 0))</f>
        <v/>
      </c>
    </row>
    <row r="431">
      <c r="A431">
        <f>INDEX(resultados!$A$2:$ZZ$1797, 425, MATCH($B$1, resultados!$A$1:$ZZ$1, 0))</f>
        <v/>
      </c>
      <c r="B431">
        <f>INDEX(resultados!$A$2:$ZZ$1797, 425, MATCH($B$2, resultados!$A$1:$ZZ$1, 0))</f>
        <v/>
      </c>
      <c r="C431">
        <f>INDEX(resultados!$A$2:$ZZ$1797, 425, MATCH($B$3, resultados!$A$1:$ZZ$1, 0))</f>
        <v/>
      </c>
    </row>
    <row r="432">
      <c r="A432">
        <f>INDEX(resultados!$A$2:$ZZ$1797, 426, MATCH($B$1, resultados!$A$1:$ZZ$1, 0))</f>
        <v/>
      </c>
      <c r="B432">
        <f>INDEX(resultados!$A$2:$ZZ$1797, 426, MATCH($B$2, resultados!$A$1:$ZZ$1, 0))</f>
        <v/>
      </c>
      <c r="C432">
        <f>INDEX(resultados!$A$2:$ZZ$1797, 426, MATCH($B$3, resultados!$A$1:$ZZ$1, 0))</f>
        <v/>
      </c>
    </row>
    <row r="433">
      <c r="A433">
        <f>INDEX(resultados!$A$2:$ZZ$1797, 427, MATCH($B$1, resultados!$A$1:$ZZ$1, 0))</f>
        <v/>
      </c>
      <c r="B433">
        <f>INDEX(resultados!$A$2:$ZZ$1797, 427, MATCH($B$2, resultados!$A$1:$ZZ$1, 0))</f>
        <v/>
      </c>
      <c r="C433">
        <f>INDEX(resultados!$A$2:$ZZ$1797, 427, MATCH($B$3, resultados!$A$1:$ZZ$1, 0))</f>
        <v/>
      </c>
    </row>
    <row r="434">
      <c r="A434">
        <f>INDEX(resultados!$A$2:$ZZ$1797, 428, MATCH($B$1, resultados!$A$1:$ZZ$1, 0))</f>
        <v/>
      </c>
      <c r="B434">
        <f>INDEX(resultados!$A$2:$ZZ$1797, 428, MATCH($B$2, resultados!$A$1:$ZZ$1, 0))</f>
        <v/>
      </c>
      <c r="C434">
        <f>INDEX(resultados!$A$2:$ZZ$1797, 428, MATCH($B$3, resultados!$A$1:$ZZ$1, 0))</f>
        <v/>
      </c>
    </row>
    <row r="435">
      <c r="A435">
        <f>INDEX(resultados!$A$2:$ZZ$1797, 429, MATCH($B$1, resultados!$A$1:$ZZ$1, 0))</f>
        <v/>
      </c>
      <c r="B435">
        <f>INDEX(resultados!$A$2:$ZZ$1797, 429, MATCH($B$2, resultados!$A$1:$ZZ$1, 0))</f>
        <v/>
      </c>
      <c r="C435">
        <f>INDEX(resultados!$A$2:$ZZ$1797, 429, MATCH($B$3, resultados!$A$1:$ZZ$1, 0))</f>
        <v/>
      </c>
    </row>
    <row r="436">
      <c r="A436">
        <f>INDEX(resultados!$A$2:$ZZ$1797, 430, MATCH($B$1, resultados!$A$1:$ZZ$1, 0))</f>
        <v/>
      </c>
      <c r="B436">
        <f>INDEX(resultados!$A$2:$ZZ$1797, 430, MATCH($B$2, resultados!$A$1:$ZZ$1, 0))</f>
        <v/>
      </c>
      <c r="C436">
        <f>INDEX(resultados!$A$2:$ZZ$1797, 430, MATCH($B$3, resultados!$A$1:$ZZ$1, 0))</f>
        <v/>
      </c>
    </row>
    <row r="437">
      <c r="A437">
        <f>INDEX(resultados!$A$2:$ZZ$1797, 431, MATCH($B$1, resultados!$A$1:$ZZ$1, 0))</f>
        <v/>
      </c>
      <c r="B437">
        <f>INDEX(resultados!$A$2:$ZZ$1797, 431, MATCH($B$2, resultados!$A$1:$ZZ$1, 0))</f>
        <v/>
      </c>
      <c r="C437">
        <f>INDEX(resultados!$A$2:$ZZ$1797, 431, MATCH($B$3, resultados!$A$1:$ZZ$1, 0))</f>
        <v/>
      </c>
    </row>
    <row r="438">
      <c r="A438">
        <f>INDEX(resultados!$A$2:$ZZ$1797, 432, MATCH($B$1, resultados!$A$1:$ZZ$1, 0))</f>
        <v/>
      </c>
      <c r="B438">
        <f>INDEX(resultados!$A$2:$ZZ$1797, 432, MATCH($B$2, resultados!$A$1:$ZZ$1, 0))</f>
        <v/>
      </c>
      <c r="C438">
        <f>INDEX(resultados!$A$2:$ZZ$1797, 432, MATCH($B$3, resultados!$A$1:$ZZ$1, 0))</f>
        <v/>
      </c>
    </row>
    <row r="439">
      <c r="A439">
        <f>INDEX(resultados!$A$2:$ZZ$1797, 433, MATCH($B$1, resultados!$A$1:$ZZ$1, 0))</f>
        <v/>
      </c>
      <c r="B439">
        <f>INDEX(resultados!$A$2:$ZZ$1797, 433, MATCH($B$2, resultados!$A$1:$ZZ$1, 0))</f>
        <v/>
      </c>
      <c r="C439">
        <f>INDEX(resultados!$A$2:$ZZ$1797, 433, MATCH($B$3, resultados!$A$1:$ZZ$1, 0))</f>
        <v/>
      </c>
    </row>
    <row r="440">
      <c r="A440">
        <f>INDEX(resultados!$A$2:$ZZ$1797, 434, MATCH($B$1, resultados!$A$1:$ZZ$1, 0))</f>
        <v/>
      </c>
      <c r="B440">
        <f>INDEX(resultados!$A$2:$ZZ$1797, 434, MATCH($B$2, resultados!$A$1:$ZZ$1, 0))</f>
        <v/>
      </c>
      <c r="C440">
        <f>INDEX(resultados!$A$2:$ZZ$1797, 434, MATCH($B$3, resultados!$A$1:$ZZ$1, 0))</f>
        <v/>
      </c>
    </row>
    <row r="441">
      <c r="A441">
        <f>INDEX(resultados!$A$2:$ZZ$1797, 435, MATCH($B$1, resultados!$A$1:$ZZ$1, 0))</f>
        <v/>
      </c>
      <c r="B441">
        <f>INDEX(resultados!$A$2:$ZZ$1797, 435, MATCH($B$2, resultados!$A$1:$ZZ$1, 0))</f>
        <v/>
      </c>
      <c r="C441">
        <f>INDEX(resultados!$A$2:$ZZ$1797, 435, MATCH($B$3, resultados!$A$1:$ZZ$1, 0))</f>
        <v/>
      </c>
    </row>
    <row r="442">
      <c r="A442">
        <f>INDEX(resultados!$A$2:$ZZ$1797, 436, MATCH($B$1, resultados!$A$1:$ZZ$1, 0))</f>
        <v/>
      </c>
      <c r="B442">
        <f>INDEX(resultados!$A$2:$ZZ$1797, 436, MATCH($B$2, resultados!$A$1:$ZZ$1, 0))</f>
        <v/>
      </c>
      <c r="C442">
        <f>INDEX(resultados!$A$2:$ZZ$1797, 436, MATCH($B$3, resultados!$A$1:$ZZ$1, 0))</f>
        <v/>
      </c>
    </row>
    <row r="443">
      <c r="A443">
        <f>INDEX(resultados!$A$2:$ZZ$1797, 437, MATCH($B$1, resultados!$A$1:$ZZ$1, 0))</f>
        <v/>
      </c>
      <c r="B443">
        <f>INDEX(resultados!$A$2:$ZZ$1797, 437, MATCH($B$2, resultados!$A$1:$ZZ$1, 0))</f>
        <v/>
      </c>
      <c r="C443">
        <f>INDEX(resultados!$A$2:$ZZ$1797, 437, MATCH($B$3, resultados!$A$1:$ZZ$1, 0))</f>
        <v/>
      </c>
    </row>
    <row r="444">
      <c r="A444">
        <f>INDEX(resultados!$A$2:$ZZ$1797, 438, MATCH($B$1, resultados!$A$1:$ZZ$1, 0))</f>
        <v/>
      </c>
      <c r="B444">
        <f>INDEX(resultados!$A$2:$ZZ$1797, 438, MATCH($B$2, resultados!$A$1:$ZZ$1, 0))</f>
        <v/>
      </c>
      <c r="C444">
        <f>INDEX(resultados!$A$2:$ZZ$1797, 438, MATCH($B$3, resultados!$A$1:$ZZ$1, 0))</f>
        <v/>
      </c>
    </row>
    <row r="445">
      <c r="A445">
        <f>INDEX(resultados!$A$2:$ZZ$1797, 439, MATCH($B$1, resultados!$A$1:$ZZ$1, 0))</f>
        <v/>
      </c>
      <c r="B445">
        <f>INDEX(resultados!$A$2:$ZZ$1797, 439, MATCH($B$2, resultados!$A$1:$ZZ$1, 0))</f>
        <v/>
      </c>
      <c r="C445">
        <f>INDEX(resultados!$A$2:$ZZ$1797, 439, MATCH($B$3, resultados!$A$1:$ZZ$1, 0))</f>
        <v/>
      </c>
    </row>
    <row r="446">
      <c r="A446">
        <f>INDEX(resultados!$A$2:$ZZ$1797, 440, MATCH($B$1, resultados!$A$1:$ZZ$1, 0))</f>
        <v/>
      </c>
      <c r="B446">
        <f>INDEX(resultados!$A$2:$ZZ$1797, 440, MATCH($B$2, resultados!$A$1:$ZZ$1, 0))</f>
        <v/>
      </c>
      <c r="C446">
        <f>INDEX(resultados!$A$2:$ZZ$1797, 440, MATCH($B$3, resultados!$A$1:$ZZ$1, 0))</f>
        <v/>
      </c>
    </row>
    <row r="447">
      <c r="A447">
        <f>INDEX(resultados!$A$2:$ZZ$1797, 441, MATCH($B$1, resultados!$A$1:$ZZ$1, 0))</f>
        <v/>
      </c>
      <c r="B447">
        <f>INDEX(resultados!$A$2:$ZZ$1797, 441, MATCH($B$2, resultados!$A$1:$ZZ$1, 0))</f>
        <v/>
      </c>
      <c r="C447">
        <f>INDEX(resultados!$A$2:$ZZ$1797, 441, MATCH($B$3, resultados!$A$1:$ZZ$1, 0))</f>
        <v/>
      </c>
    </row>
    <row r="448">
      <c r="A448">
        <f>INDEX(resultados!$A$2:$ZZ$1797, 442, MATCH($B$1, resultados!$A$1:$ZZ$1, 0))</f>
        <v/>
      </c>
      <c r="B448">
        <f>INDEX(resultados!$A$2:$ZZ$1797, 442, MATCH($B$2, resultados!$A$1:$ZZ$1, 0))</f>
        <v/>
      </c>
      <c r="C448">
        <f>INDEX(resultados!$A$2:$ZZ$1797, 442, MATCH($B$3, resultados!$A$1:$ZZ$1, 0))</f>
        <v/>
      </c>
    </row>
    <row r="449">
      <c r="A449">
        <f>INDEX(resultados!$A$2:$ZZ$1797, 443, MATCH($B$1, resultados!$A$1:$ZZ$1, 0))</f>
        <v/>
      </c>
      <c r="B449">
        <f>INDEX(resultados!$A$2:$ZZ$1797, 443, MATCH($B$2, resultados!$A$1:$ZZ$1, 0))</f>
        <v/>
      </c>
      <c r="C449">
        <f>INDEX(resultados!$A$2:$ZZ$1797, 443, MATCH($B$3, resultados!$A$1:$ZZ$1, 0))</f>
        <v/>
      </c>
    </row>
    <row r="450">
      <c r="A450">
        <f>INDEX(resultados!$A$2:$ZZ$1797, 444, MATCH($B$1, resultados!$A$1:$ZZ$1, 0))</f>
        <v/>
      </c>
      <c r="B450">
        <f>INDEX(resultados!$A$2:$ZZ$1797, 444, MATCH($B$2, resultados!$A$1:$ZZ$1, 0))</f>
        <v/>
      </c>
      <c r="C450">
        <f>INDEX(resultados!$A$2:$ZZ$1797, 444, MATCH($B$3, resultados!$A$1:$ZZ$1, 0))</f>
        <v/>
      </c>
    </row>
    <row r="451">
      <c r="A451">
        <f>INDEX(resultados!$A$2:$ZZ$1797, 445, MATCH($B$1, resultados!$A$1:$ZZ$1, 0))</f>
        <v/>
      </c>
      <c r="B451">
        <f>INDEX(resultados!$A$2:$ZZ$1797, 445, MATCH($B$2, resultados!$A$1:$ZZ$1, 0))</f>
        <v/>
      </c>
      <c r="C451">
        <f>INDEX(resultados!$A$2:$ZZ$1797, 445, MATCH($B$3, resultados!$A$1:$ZZ$1, 0))</f>
        <v/>
      </c>
    </row>
    <row r="452">
      <c r="A452">
        <f>INDEX(resultados!$A$2:$ZZ$1797, 446, MATCH($B$1, resultados!$A$1:$ZZ$1, 0))</f>
        <v/>
      </c>
      <c r="B452">
        <f>INDEX(resultados!$A$2:$ZZ$1797, 446, MATCH($B$2, resultados!$A$1:$ZZ$1, 0))</f>
        <v/>
      </c>
      <c r="C452">
        <f>INDEX(resultados!$A$2:$ZZ$1797, 446, MATCH($B$3, resultados!$A$1:$ZZ$1, 0))</f>
        <v/>
      </c>
    </row>
    <row r="453">
      <c r="A453">
        <f>INDEX(resultados!$A$2:$ZZ$1797, 447, MATCH($B$1, resultados!$A$1:$ZZ$1, 0))</f>
        <v/>
      </c>
      <c r="B453">
        <f>INDEX(resultados!$A$2:$ZZ$1797, 447, MATCH($B$2, resultados!$A$1:$ZZ$1, 0))</f>
        <v/>
      </c>
      <c r="C453">
        <f>INDEX(resultados!$A$2:$ZZ$1797, 447, MATCH($B$3, resultados!$A$1:$ZZ$1, 0))</f>
        <v/>
      </c>
    </row>
    <row r="454">
      <c r="A454">
        <f>INDEX(resultados!$A$2:$ZZ$1797, 448, MATCH($B$1, resultados!$A$1:$ZZ$1, 0))</f>
        <v/>
      </c>
      <c r="B454">
        <f>INDEX(resultados!$A$2:$ZZ$1797, 448, MATCH($B$2, resultados!$A$1:$ZZ$1, 0))</f>
        <v/>
      </c>
      <c r="C454">
        <f>INDEX(resultados!$A$2:$ZZ$1797, 448, MATCH($B$3, resultados!$A$1:$ZZ$1, 0))</f>
        <v/>
      </c>
    </row>
    <row r="455">
      <c r="A455">
        <f>INDEX(resultados!$A$2:$ZZ$1797, 449, MATCH($B$1, resultados!$A$1:$ZZ$1, 0))</f>
        <v/>
      </c>
      <c r="B455">
        <f>INDEX(resultados!$A$2:$ZZ$1797, 449, MATCH($B$2, resultados!$A$1:$ZZ$1, 0))</f>
        <v/>
      </c>
      <c r="C455">
        <f>INDEX(resultados!$A$2:$ZZ$1797, 449, MATCH($B$3, resultados!$A$1:$ZZ$1, 0))</f>
        <v/>
      </c>
    </row>
    <row r="456">
      <c r="A456">
        <f>INDEX(resultados!$A$2:$ZZ$1797, 450, MATCH($B$1, resultados!$A$1:$ZZ$1, 0))</f>
        <v/>
      </c>
      <c r="B456">
        <f>INDEX(resultados!$A$2:$ZZ$1797, 450, MATCH($B$2, resultados!$A$1:$ZZ$1, 0))</f>
        <v/>
      </c>
      <c r="C456">
        <f>INDEX(resultados!$A$2:$ZZ$1797, 450, MATCH($B$3, resultados!$A$1:$ZZ$1, 0))</f>
        <v/>
      </c>
    </row>
    <row r="457">
      <c r="A457">
        <f>INDEX(resultados!$A$2:$ZZ$1797, 451, MATCH($B$1, resultados!$A$1:$ZZ$1, 0))</f>
        <v/>
      </c>
      <c r="B457">
        <f>INDEX(resultados!$A$2:$ZZ$1797, 451, MATCH($B$2, resultados!$A$1:$ZZ$1, 0))</f>
        <v/>
      </c>
      <c r="C457">
        <f>INDEX(resultados!$A$2:$ZZ$1797, 451, MATCH($B$3, resultados!$A$1:$ZZ$1, 0))</f>
        <v/>
      </c>
    </row>
    <row r="458">
      <c r="A458">
        <f>INDEX(resultados!$A$2:$ZZ$1797, 452, MATCH($B$1, resultados!$A$1:$ZZ$1, 0))</f>
        <v/>
      </c>
      <c r="B458">
        <f>INDEX(resultados!$A$2:$ZZ$1797, 452, MATCH($B$2, resultados!$A$1:$ZZ$1, 0))</f>
        <v/>
      </c>
      <c r="C458">
        <f>INDEX(resultados!$A$2:$ZZ$1797, 452, MATCH($B$3, resultados!$A$1:$ZZ$1, 0))</f>
        <v/>
      </c>
    </row>
    <row r="459">
      <c r="A459">
        <f>INDEX(resultados!$A$2:$ZZ$1797, 453, MATCH($B$1, resultados!$A$1:$ZZ$1, 0))</f>
        <v/>
      </c>
      <c r="B459">
        <f>INDEX(resultados!$A$2:$ZZ$1797, 453, MATCH($B$2, resultados!$A$1:$ZZ$1, 0))</f>
        <v/>
      </c>
      <c r="C459">
        <f>INDEX(resultados!$A$2:$ZZ$1797, 453, MATCH($B$3, resultados!$A$1:$ZZ$1, 0))</f>
        <v/>
      </c>
    </row>
    <row r="460">
      <c r="A460">
        <f>INDEX(resultados!$A$2:$ZZ$1797, 454, MATCH($B$1, resultados!$A$1:$ZZ$1, 0))</f>
        <v/>
      </c>
      <c r="B460">
        <f>INDEX(resultados!$A$2:$ZZ$1797, 454, MATCH($B$2, resultados!$A$1:$ZZ$1, 0))</f>
        <v/>
      </c>
      <c r="C460">
        <f>INDEX(resultados!$A$2:$ZZ$1797, 454, MATCH($B$3, resultados!$A$1:$ZZ$1, 0))</f>
        <v/>
      </c>
    </row>
    <row r="461">
      <c r="A461">
        <f>INDEX(resultados!$A$2:$ZZ$1797, 455, MATCH($B$1, resultados!$A$1:$ZZ$1, 0))</f>
        <v/>
      </c>
      <c r="B461">
        <f>INDEX(resultados!$A$2:$ZZ$1797, 455, MATCH($B$2, resultados!$A$1:$ZZ$1, 0))</f>
        <v/>
      </c>
      <c r="C461">
        <f>INDEX(resultados!$A$2:$ZZ$1797, 455, MATCH($B$3, resultados!$A$1:$ZZ$1, 0))</f>
        <v/>
      </c>
    </row>
    <row r="462">
      <c r="A462">
        <f>INDEX(resultados!$A$2:$ZZ$1797, 456, MATCH($B$1, resultados!$A$1:$ZZ$1, 0))</f>
        <v/>
      </c>
      <c r="B462">
        <f>INDEX(resultados!$A$2:$ZZ$1797, 456, MATCH($B$2, resultados!$A$1:$ZZ$1, 0))</f>
        <v/>
      </c>
      <c r="C462">
        <f>INDEX(resultados!$A$2:$ZZ$1797, 456, MATCH($B$3, resultados!$A$1:$ZZ$1, 0))</f>
        <v/>
      </c>
    </row>
    <row r="463">
      <c r="A463">
        <f>INDEX(resultados!$A$2:$ZZ$1797, 457, MATCH($B$1, resultados!$A$1:$ZZ$1, 0))</f>
        <v/>
      </c>
      <c r="B463">
        <f>INDEX(resultados!$A$2:$ZZ$1797, 457, MATCH($B$2, resultados!$A$1:$ZZ$1, 0))</f>
        <v/>
      </c>
      <c r="C463">
        <f>INDEX(resultados!$A$2:$ZZ$1797, 457, MATCH($B$3, resultados!$A$1:$ZZ$1, 0))</f>
        <v/>
      </c>
    </row>
    <row r="464">
      <c r="A464">
        <f>INDEX(resultados!$A$2:$ZZ$1797, 458, MATCH($B$1, resultados!$A$1:$ZZ$1, 0))</f>
        <v/>
      </c>
      <c r="B464">
        <f>INDEX(resultados!$A$2:$ZZ$1797, 458, MATCH($B$2, resultados!$A$1:$ZZ$1, 0))</f>
        <v/>
      </c>
      <c r="C464">
        <f>INDEX(resultados!$A$2:$ZZ$1797, 458, MATCH($B$3, resultados!$A$1:$ZZ$1, 0))</f>
        <v/>
      </c>
    </row>
    <row r="465">
      <c r="A465">
        <f>INDEX(resultados!$A$2:$ZZ$1797, 459, MATCH($B$1, resultados!$A$1:$ZZ$1, 0))</f>
        <v/>
      </c>
      <c r="B465">
        <f>INDEX(resultados!$A$2:$ZZ$1797, 459, MATCH($B$2, resultados!$A$1:$ZZ$1, 0))</f>
        <v/>
      </c>
      <c r="C465">
        <f>INDEX(resultados!$A$2:$ZZ$1797, 459, MATCH($B$3, resultados!$A$1:$ZZ$1, 0))</f>
        <v/>
      </c>
    </row>
    <row r="466">
      <c r="A466">
        <f>INDEX(resultados!$A$2:$ZZ$1797, 460, MATCH($B$1, resultados!$A$1:$ZZ$1, 0))</f>
        <v/>
      </c>
      <c r="B466">
        <f>INDEX(resultados!$A$2:$ZZ$1797, 460, MATCH($B$2, resultados!$A$1:$ZZ$1, 0))</f>
        <v/>
      </c>
      <c r="C466">
        <f>INDEX(resultados!$A$2:$ZZ$1797, 460, MATCH($B$3, resultados!$A$1:$ZZ$1, 0))</f>
        <v/>
      </c>
    </row>
    <row r="467">
      <c r="A467">
        <f>INDEX(resultados!$A$2:$ZZ$1797, 461, MATCH($B$1, resultados!$A$1:$ZZ$1, 0))</f>
        <v/>
      </c>
      <c r="B467">
        <f>INDEX(resultados!$A$2:$ZZ$1797, 461, MATCH($B$2, resultados!$A$1:$ZZ$1, 0))</f>
        <v/>
      </c>
      <c r="C467">
        <f>INDEX(resultados!$A$2:$ZZ$1797, 461, MATCH($B$3, resultados!$A$1:$ZZ$1, 0))</f>
        <v/>
      </c>
    </row>
    <row r="468">
      <c r="A468">
        <f>INDEX(resultados!$A$2:$ZZ$1797, 462, MATCH($B$1, resultados!$A$1:$ZZ$1, 0))</f>
        <v/>
      </c>
      <c r="B468">
        <f>INDEX(resultados!$A$2:$ZZ$1797, 462, MATCH($B$2, resultados!$A$1:$ZZ$1, 0))</f>
        <v/>
      </c>
      <c r="C468">
        <f>INDEX(resultados!$A$2:$ZZ$1797, 462, MATCH($B$3, resultados!$A$1:$ZZ$1, 0))</f>
        <v/>
      </c>
    </row>
    <row r="469">
      <c r="A469">
        <f>INDEX(resultados!$A$2:$ZZ$1797, 463, MATCH($B$1, resultados!$A$1:$ZZ$1, 0))</f>
        <v/>
      </c>
      <c r="B469">
        <f>INDEX(resultados!$A$2:$ZZ$1797, 463, MATCH($B$2, resultados!$A$1:$ZZ$1, 0))</f>
        <v/>
      </c>
      <c r="C469">
        <f>INDEX(resultados!$A$2:$ZZ$1797, 463, MATCH($B$3, resultados!$A$1:$ZZ$1, 0))</f>
        <v/>
      </c>
    </row>
    <row r="470">
      <c r="A470">
        <f>INDEX(resultados!$A$2:$ZZ$1797, 464, MATCH($B$1, resultados!$A$1:$ZZ$1, 0))</f>
        <v/>
      </c>
      <c r="B470">
        <f>INDEX(resultados!$A$2:$ZZ$1797, 464, MATCH($B$2, resultados!$A$1:$ZZ$1, 0))</f>
        <v/>
      </c>
      <c r="C470">
        <f>INDEX(resultados!$A$2:$ZZ$1797, 464, MATCH($B$3, resultados!$A$1:$ZZ$1, 0))</f>
        <v/>
      </c>
    </row>
    <row r="471">
      <c r="A471">
        <f>INDEX(resultados!$A$2:$ZZ$1797, 465, MATCH($B$1, resultados!$A$1:$ZZ$1, 0))</f>
        <v/>
      </c>
      <c r="B471">
        <f>INDEX(resultados!$A$2:$ZZ$1797, 465, MATCH($B$2, resultados!$A$1:$ZZ$1, 0))</f>
        <v/>
      </c>
      <c r="C471">
        <f>INDEX(resultados!$A$2:$ZZ$1797, 465, MATCH($B$3, resultados!$A$1:$ZZ$1, 0))</f>
        <v/>
      </c>
    </row>
    <row r="472">
      <c r="A472">
        <f>INDEX(resultados!$A$2:$ZZ$1797, 466, MATCH($B$1, resultados!$A$1:$ZZ$1, 0))</f>
        <v/>
      </c>
      <c r="B472">
        <f>INDEX(resultados!$A$2:$ZZ$1797, 466, MATCH($B$2, resultados!$A$1:$ZZ$1, 0))</f>
        <v/>
      </c>
      <c r="C472">
        <f>INDEX(resultados!$A$2:$ZZ$1797, 466, MATCH($B$3, resultados!$A$1:$ZZ$1, 0))</f>
        <v/>
      </c>
    </row>
    <row r="473">
      <c r="A473">
        <f>INDEX(resultados!$A$2:$ZZ$1797, 467, MATCH($B$1, resultados!$A$1:$ZZ$1, 0))</f>
        <v/>
      </c>
      <c r="B473">
        <f>INDEX(resultados!$A$2:$ZZ$1797, 467, MATCH($B$2, resultados!$A$1:$ZZ$1, 0))</f>
        <v/>
      </c>
      <c r="C473">
        <f>INDEX(resultados!$A$2:$ZZ$1797, 467, MATCH($B$3, resultados!$A$1:$ZZ$1, 0))</f>
        <v/>
      </c>
    </row>
    <row r="474">
      <c r="A474">
        <f>INDEX(resultados!$A$2:$ZZ$1797, 468, MATCH($B$1, resultados!$A$1:$ZZ$1, 0))</f>
        <v/>
      </c>
      <c r="B474">
        <f>INDEX(resultados!$A$2:$ZZ$1797, 468, MATCH($B$2, resultados!$A$1:$ZZ$1, 0))</f>
        <v/>
      </c>
      <c r="C474">
        <f>INDEX(resultados!$A$2:$ZZ$1797, 468, MATCH($B$3, resultados!$A$1:$ZZ$1, 0))</f>
        <v/>
      </c>
    </row>
    <row r="475">
      <c r="A475">
        <f>INDEX(resultados!$A$2:$ZZ$1797, 469, MATCH($B$1, resultados!$A$1:$ZZ$1, 0))</f>
        <v/>
      </c>
      <c r="B475">
        <f>INDEX(resultados!$A$2:$ZZ$1797, 469, MATCH($B$2, resultados!$A$1:$ZZ$1, 0))</f>
        <v/>
      </c>
      <c r="C475">
        <f>INDEX(resultados!$A$2:$ZZ$1797, 469, MATCH($B$3, resultados!$A$1:$ZZ$1, 0))</f>
        <v/>
      </c>
    </row>
    <row r="476">
      <c r="A476">
        <f>INDEX(resultados!$A$2:$ZZ$1797, 470, MATCH($B$1, resultados!$A$1:$ZZ$1, 0))</f>
        <v/>
      </c>
      <c r="B476">
        <f>INDEX(resultados!$A$2:$ZZ$1797, 470, MATCH($B$2, resultados!$A$1:$ZZ$1, 0))</f>
        <v/>
      </c>
      <c r="C476">
        <f>INDEX(resultados!$A$2:$ZZ$1797, 470, MATCH($B$3, resultados!$A$1:$ZZ$1, 0))</f>
        <v/>
      </c>
    </row>
    <row r="477">
      <c r="A477">
        <f>INDEX(resultados!$A$2:$ZZ$1797, 471, MATCH($B$1, resultados!$A$1:$ZZ$1, 0))</f>
        <v/>
      </c>
      <c r="B477">
        <f>INDEX(resultados!$A$2:$ZZ$1797, 471, MATCH($B$2, resultados!$A$1:$ZZ$1, 0))</f>
        <v/>
      </c>
      <c r="C477">
        <f>INDEX(resultados!$A$2:$ZZ$1797, 471, MATCH($B$3, resultados!$A$1:$ZZ$1, 0))</f>
        <v/>
      </c>
    </row>
    <row r="478">
      <c r="A478">
        <f>INDEX(resultados!$A$2:$ZZ$1797, 472, MATCH($B$1, resultados!$A$1:$ZZ$1, 0))</f>
        <v/>
      </c>
      <c r="B478">
        <f>INDEX(resultados!$A$2:$ZZ$1797, 472, MATCH($B$2, resultados!$A$1:$ZZ$1, 0))</f>
        <v/>
      </c>
      <c r="C478">
        <f>INDEX(resultados!$A$2:$ZZ$1797, 472, MATCH($B$3, resultados!$A$1:$ZZ$1, 0))</f>
        <v/>
      </c>
    </row>
    <row r="479">
      <c r="A479">
        <f>INDEX(resultados!$A$2:$ZZ$1797, 473, MATCH($B$1, resultados!$A$1:$ZZ$1, 0))</f>
        <v/>
      </c>
      <c r="B479">
        <f>INDEX(resultados!$A$2:$ZZ$1797, 473, MATCH($B$2, resultados!$A$1:$ZZ$1, 0))</f>
        <v/>
      </c>
      <c r="C479">
        <f>INDEX(resultados!$A$2:$ZZ$1797, 473, MATCH($B$3, resultados!$A$1:$ZZ$1, 0))</f>
        <v/>
      </c>
    </row>
    <row r="480">
      <c r="A480">
        <f>INDEX(resultados!$A$2:$ZZ$1797, 474, MATCH($B$1, resultados!$A$1:$ZZ$1, 0))</f>
        <v/>
      </c>
      <c r="B480">
        <f>INDEX(resultados!$A$2:$ZZ$1797, 474, MATCH($B$2, resultados!$A$1:$ZZ$1, 0))</f>
        <v/>
      </c>
      <c r="C480">
        <f>INDEX(resultados!$A$2:$ZZ$1797, 474, MATCH($B$3, resultados!$A$1:$ZZ$1, 0))</f>
        <v/>
      </c>
    </row>
    <row r="481">
      <c r="A481">
        <f>INDEX(resultados!$A$2:$ZZ$1797, 475, MATCH($B$1, resultados!$A$1:$ZZ$1, 0))</f>
        <v/>
      </c>
      <c r="B481">
        <f>INDEX(resultados!$A$2:$ZZ$1797, 475, MATCH($B$2, resultados!$A$1:$ZZ$1, 0))</f>
        <v/>
      </c>
      <c r="C481">
        <f>INDEX(resultados!$A$2:$ZZ$1797, 475, MATCH($B$3, resultados!$A$1:$ZZ$1, 0))</f>
        <v/>
      </c>
    </row>
    <row r="482">
      <c r="A482">
        <f>INDEX(resultados!$A$2:$ZZ$1797, 476, MATCH($B$1, resultados!$A$1:$ZZ$1, 0))</f>
        <v/>
      </c>
      <c r="B482">
        <f>INDEX(resultados!$A$2:$ZZ$1797, 476, MATCH($B$2, resultados!$A$1:$ZZ$1, 0))</f>
        <v/>
      </c>
      <c r="C482">
        <f>INDEX(resultados!$A$2:$ZZ$1797, 476, MATCH($B$3, resultados!$A$1:$ZZ$1, 0))</f>
        <v/>
      </c>
    </row>
    <row r="483">
      <c r="A483">
        <f>INDEX(resultados!$A$2:$ZZ$1797, 477, MATCH($B$1, resultados!$A$1:$ZZ$1, 0))</f>
        <v/>
      </c>
      <c r="B483">
        <f>INDEX(resultados!$A$2:$ZZ$1797, 477, MATCH($B$2, resultados!$A$1:$ZZ$1, 0))</f>
        <v/>
      </c>
      <c r="C483">
        <f>INDEX(resultados!$A$2:$ZZ$1797, 477, MATCH($B$3, resultados!$A$1:$ZZ$1, 0))</f>
        <v/>
      </c>
    </row>
    <row r="484">
      <c r="A484">
        <f>INDEX(resultados!$A$2:$ZZ$1797, 478, MATCH($B$1, resultados!$A$1:$ZZ$1, 0))</f>
        <v/>
      </c>
      <c r="B484">
        <f>INDEX(resultados!$A$2:$ZZ$1797, 478, MATCH($B$2, resultados!$A$1:$ZZ$1, 0))</f>
        <v/>
      </c>
      <c r="C484">
        <f>INDEX(resultados!$A$2:$ZZ$1797, 478, MATCH($B$3, resultados!$A$1:$ZZ$1, 0))</f>
        <v/>
      </c>
    </row>
    <row r="485">
      <c r="A485">
        <f>INDEX(resultados!$A$2:$ZZ$1797, 479, MATCH($B$1, resultados!$A$1:$ZZ$1, 0))</f>
        <v/>
      </c>
      <c r="B485">
        <f>INDEX(resultados!$A$2:$ZZ$1797, 479, MATCH($B$2, resultados!$A$1:$ZZ$1, 0))</f>
        <v/>
      </c>
      <c r="C485">
        <f>INDEX(resultados!$A$2:$ZZ$1797, 479, MATCH($B$3, resultados!$A$1:$ZZ$1, 0))</f>
        <v/>
      </c>
    </row>
    <row r="486">
      <c r="A486">
        <f>INDEX(resultados!$A$2:$ZZ$1797, 480, MATCH($B$1, resultados!$A$1:$ZZ$1, 0))</f>
        <v/>
      </c>
      <c r="B486">
        <f>INDEX(resultados!$A$2:$ZZ$1797, 480, MATCH($B$2, resultados!$A$1:$ZZ$1, 0))</f>
        <v/>
      </c>
      <c r="C486">
        <f>INDEX(resultados!$A$2:$ZZ$1797, 480, MATCH($B$3, resultados!$A$1:$ZZ$1, 0))</f>
        <v/>
      </c>
    </row>
    <row r="487">
      <c r="A487">
        <f>INDEX(resultados!$A$2:$ZZ$1797, 481, MATCH($B$1, resultados!$A$1:$ZZ$1, 0))</f>
        <v/>
      </c>
      <c r="B487">
        <f>INDEX(resultados!$A$2:$ZZ$1797, 481, MATCH($B$2, resultados!$A$1:$ZZ$1, 0))</f>
        <v/>
      </c>
      <c r="C487">
        <f>INDEX(resultados!$A$2:$ZZ$1797, 481, MATCH($B$3, resultados!$A$1:$ZZ$1, 0))</f>
        <v/>
      </c>
    </row>
    <row r="488">
      <c r="A488">
        <f>INDEX(resultados!$A$2:$ZZ$1797, 482, MATCH($B$1, resultados!$A$1:$ZZ$1, 0))</f>
        <v/>
      </c>
      <c r="B488">
        <f>INDEX(resultados!$A$2:$ZZ$1797, 482, MATCH($B$2, resultados!$A$1:$ZZ$1, 0))</f>
        <v/>
      </c>
      <c r="C488">
        <f>INDEX(resultados!$A$2:$ZZ$1797, 482, MATCH($B$3, resultados!$A$1:$ZZ$1, 0))</f>
        <v/>
      </c>
    </row>
    <row r="489">
      <c r="A489">
        <f>INDEX(resultados!$A$2:$ZZ$1797, 483, MATCH($B$1, resultados!$A$1:$ZZ$1, 0))</f>
        <v/>
      </c>
      <c r="B489">
        <f>INDEX(resultados!$A$2:$ZZ$1797, 483, MATCH($B$2, resultados!$A$1:$ZZ$1, 0))</f>
        <v/>
      </c>
      <c r="C489">
        <f>INDEX(resultados!$A$2:$ZZ$1797, 483, MATCH($B$3, resultados!$A$1:$ZZ$1, 0))</f>
        <v/>
      </c>
    </row>
    <row r="490">
      <c r="A490">
        <f>INDEX(resultados!$A$2:$ZZ$1797, 484, MATCH($B$1, resultados!$A$1:$ZZ$1, 0))</f>
        <v/>
      </c>
      <c r="B490">
        <f>INDEX(resultados!$A$2:$ZZ$1797, 484, MATCH($B$2, resultados!$A$1:$ZZ$1, 0))</f>
        <v/>
      </c>
      <c r="C490">
        <f>INDEX(resultados!$A$2:$ZZ$1797, 484, MATCH($B$3, resultados!$A$1:$ZZ$1, 0))</f>
        <v/>
      </c>
    </row>
    <row r="491">
      <c r="A491">
        <f>INDEX(resultados!$A$2:$ZZ$1797, 485, MATCH($B$1, resultados!$A$1:$ZZ$1, 0))</f>
        <v/>
      </c>
      <c r="B491">
        <f>INDEX(resultados!$A$2:$ZZ$1797, 485, MATCH($B$2, resultados!$A$1:$ZZ$1, 0))</f>
        <v/>
      </c>
      <c r="C491">
        <f>INDEX(resultados!$A$2:$ZZ$1797, 485, MATCH($B$3, resultados!$A$1:$ZZ$1, 0))</f>
        <v/>
      </c>
    </row>
    <row r="492">
      <c r="A492">
        <f>INDEX(resultados!$A$2:$ZZ$1797, 486, MATCH($B$1, resultados!$A$1:$ZZ$1, 0))</f>
        <v/>
      </c>
      <c r="B492">
        <f>INDEX(resultados!$A$2:$ZZ$1797, 486, MATCH($B$2, resultados!$A$1:$ZZ$1, 0))</f>
        <v/>
      </c>
      <c r="C492">
        <f>INDEX(resultados!$A$2:$ZZ$1797, 486, MATCH($B$3, resultados!$A$1:$ZZ$1, 0))</f>
        <v/>
      </c>
    </row>
    <row r="493">
      <c r="A493">
        <f>INDEX(resultados!$A$2:$ZZ$1797, 487, MATCH($B$1, resultados!$A$1:$ZZ$1, 0))</f>
        <v/>
      </c>
      <c r="B493">
        <f>INDEX(resultados!$A$2:$ZZ$1797, 487, MATCH($B$2, resultados!$A$1:$ZZ$1, 0))</f>
        <v/>
      </c>
      <c r="C493">
        <f>INDEX(resultados!$A$2:$ZZ$1797, 487, MATCH($B$3, resultados!$A$1:$ZZ$1, 0))</f>
        <v/>
      </c>
    </row>
    <row r="494">
      <c r="A494">
        <f>INDEX(resultados!$A$2:$ZZ$1797, 488, MATCH($B$1, resultados!$A$1:$ZZ$1, 0))</f>
        <v/>
      </c>
      <c r="B494">
        <f>INDEX(resultados!$A$2:$ZZ$1797, 488, MATCH($B$2, resultados!$A$1:$ZZ$1, 0))</f>
        <v/>
      </c>
      <c r="C494">
        <f>INDEX(resultados!$A$2:$ZZ$1797, 488, MATCH($B$3, resultados!$A$1:$ZZ$1, 0))</f>
        <v/>
      </c>
    </row>
    <row r="495">
      <c r="A495">
        <f>INDEX(resultados!$A$2:$ZZ$1797, 489, MATCH($B$1, resultados!$A$1:$ZZ$1, 0))</f>
        <v/>
      </c>
      <c r="B495">
        <f>INDEX(resultados!$A$2:$ZZ$1797, 489, MATCH($B$2, resultados!$A$1:$ZZ$1, 0))</f>
        <v/>
      </c>
      <c r="C495">
        <f>INDEX(resultados!$A$2:$ZZ$1797, 489, MATCH($B$3, resultados!$A$1:$ZZ$1, 0))</f>
        <v/>
      </c>
    </row>
    <row r="496">
      <c r="A496">
        <f>INDEX(resultados!$A$2:$ZZ$1797, 490, MATCH($B$1, resultados!$A$1:$ZZ$1, 0))</f>
        <v/>
      </c>
      <c r="B496">
        <f>INDEX(resultados!$A$2:$ZZ$1797, 490, MATCH($B$2, resultados!$A$1:$ZZ$1, 0))</f>
        <v/>
      </c>
      <c r="C496">
        <f>INDEX(resultados!$A$2:$ZZ$1797, 490, MATCH($B$3, resultados!$A$1:$ZZ$1, 0))</f>
        <v/>
      </c>
    </row>
    <row r="497">
      <c r="A497">
        <f>INDEX(resultados!$A$2:$ZZ$1797, 491, MATCH($B$1, resultados!$A$1:$ZZ$1, 0))</f>
        <v/>
      </c>
      <c r="B497">
        <f>INDEX(resultados!$A$2:$ZZ$1797, 491, MATCH($B$2, resultados!$A$1:$ZZ$1, 0))</f>
        <v/>
      </c>
      <c r="C497">
        <f>INDEX(resultados!$A$2:$ZZ$1797, 491, MATCH($B$3, resultados!$A$1:$ZZ$1, 0))</f>
        <v/>
      </c>
    </row>
    <row r="498">
      <c r="A498">
        <f>INDEX(resultados!$A$2:$ZZ$1797, 492, MATCH($B$1, resultados!$A$1:$ZZ$1, 0))</f>
        <v/>
      </c>
      <c r="B498">
        <f>INDEX(resultados!$A$2:$ZZ$1797, 492, MATCH($B$2, resultados!$A$1:$ZZ$1, 0))</f>
        <v/>
      </c>
      <c r="C498">
        <f>INDEX(resultados!$A$2:$ZZ$1797, 492, MATCH($B$3, resultados!$A$1:$ZZ$1, 0))</f>
        <v/>
      </c>
    </row>
    <row r="499">
      <c r="A499">
        <f>INDEX(resultados!$A$2:$ZZ$1797, 493, MATCH($B$1, resultados!$A$1:$ZZ$1, 0))</f>
        <v/>
      </c>
      <c r="B499">
        <f>INDEX(resultados!$A$2:$ZZ$1797, 493, MATCH($B$2, resultados!$A$1:$ZZ$1, 0))</f>
        <v/>
      </c>
      <c r="C499">
        <f>INDEX(resultados!$A$2:$ZZ$1797, 493, MATCH($B$3, resultados!$A$1:$ZZ$1, 0))</f>
        <v/>
      </c>
    </row>
    <row r="500">
      <c r="A500">
        <f>INDEX(resultados!$A$2:$ZZ$1797, 494, MATCH($B$1, resultados!$A$1:$ZZ$1, 0))</f>
        <v/>
      </c>
      <c r="B500">
        <f>INDEX(resultados!$A$2:$ZZ$1797, 494, MATCH($B$2, resultados!$A$1:$ZZ$1, 0))</f>
        <v/>
      </c>
      <c r="C500">
        <f>INDEX(resultados!$A$2:$ZZ$1797, 494, MATCH($B$3, resultados!$A$1:$ZZ$1, 0))</f>
        <v/>
      </c>
    </row>
    <row r="501">
      <c r="A501">
        <f>INDEX(resultados!$A$2:$ZZ$1797, 495, MATCH($B$1, resultados!$A$1:$ZZ$1, 0))</f>
        <v/>
      </c>
      <c r="B501">
        <f>INDEX(resultados!$A$2:$ZZ$1797, 495, MATCH($B$2, resultados!$A$1:$ZZ$1, 0))</f>
        <v/>
      </c>
      <c r="C501">
        <f>INDEX(resultados!$A$2:$ZZ$1797, 495, MATCH($B$3, resultados!$A$1:$ZZ$1, 0))</f>
        <v/>
      </c>
    </row>
    <row r="502">
      <c r="A502">
        <f>INDEX(resultados!$A$2:$ZZ$1797, 496, MATCH($B$1, resultados!$A$1:$ZZ$1, 0))</f>
        <v/>
      </c>
      <c r="B502">
        <f>INDEX(resultados!$A$2:$ZZ$1797, 496, MATCH($B$2, resultados!$A$1:$ZZ$1, 0))</f>
        <v/>
      </c>
      <c r="C502">
        <f>INDEX(resultados!$A$2:$ZZ$1797, 496, MATCH($B$3, resultados!$A$1:$ZZ$1, 0))</f>
        <v/>
      </c>
    </row>
    <row r="503">
      <c r="A503">
        <f>INDEX(resultados!$A$2:$ZZ$1797, 497, MATCH($B$1, resultados!$A$1:$ZZ$1, 0))</f>
        <v/>
      </c>
      <c r="B503">
        <f>INDEX(resultados!$A$2:$ZZ$1797, 497, MATCH($B$2, resultados!$A$1:$ZZ$1, 0))</f>
        <v/>
      </c>
      <c r="C503">
        <f>INDEX(resultados!$A$2:$ZZ$1797, 497, MATCH($B$3, resultados!$A$1:$ZZ$1, 0))</f>
        <v/>
      </c>
    </row>
    <row r="504">
      <c r="A504">
        <f>INDEX(resultados!$A$2:$ZZ$1797, 498, MATCH($B$1, resultados!$A$1:$ZZ$1, 0))</f>
        <v/>
      </c>
      <c r="B504">
        <f>INDEX(resultados!$A$2:$ZZ$1797, 498, MATCH($B$2, resultados!$A$1:$ZZ$1, 0))</f>
        <v/>
      </c>
      <c r="C504">
        <f>INDEX(resultados!$A$2:$ZZ$1797, 498, MATCH($B$3, resultados!$A$1:$ZZ$1, 0))</f>
        <v/>
      </c>
    </row>
    <row r="505">
      <c r="A505">
        <f>INDEX(resultados!$A$2:$ZZ$1797, 499, MATCH($B$1, resultados!$A$1:$ZZ$1, 0))</f>
        <v/>
      </c>
      <c r="B505">
        <f>INDEX(resultados!$A$2:$ZZ$1797, 499, MATCH($B$2, resultados!$A$1:$ZZ$1, 0))</f>
        <v/>
      </c>
      <c r="C505">
        <f>INDEX(resultados!$A$2:$ZZ$1797, 499, MATCH($B$3, resultados!$A$1:$ZZ$1, 0))</f>
        <v/>
      </c>
    </row>
    <row r="506">
      <c r="A506">
        <f>INDEX(resultados!$A$2:$ZZ$1797, 500, MATCH($B$1, resultados!$A$1:$ZZ$1, 0))</f>
        <v/>
      </c>
      <c r="B506">
        <f>INDEX(resultados!$A$2:$ZZ$1797, 500, MATCH($B$2, resultados!$A$1:$ZZ$1, 0))</f>
        <v/>
      </c>
      <c r="C506">
        <f>INDEX(resultados!$A$2:$ZZ$1797, 500, MATCH($B$3, resultados!$A$1:$ZZ$1, 0))</f>
        <v/>
      </c>
    </row>
    <row r="507">
      <c r="A507">
        <f>INDEX(resultados!$A$2:$ZZ$1797, 501, MATCH($B$1, resultados!$A$1:$ZZ$1, 0))</f>
        <v/>
      </c>
      <c r="B507">
        <f>INDEX(resultados!$A$2:$ZZ$1797, 501, MATCH($B$2, resultados!$A$1:$ZZ$1, 0))</f>
        <v/>
      </c>
      <c r="C507">
        <f>INDEX(resultados!$A$2:$ZZ$1797, 501, MATCH($B$3, resultados!$A$1:$ZZ$1, 0))</f>
        <v/>
      </c>
    </row>
    <row r="508">
      <c r="A508">
        <f>INDEX(resultados!$A$2:$ZZ$1797, 502, MATCH($B$1, resultados!$A$1:$ZZ$1, 0))</f>
        <v/>
      </c>
      <c r="B508">
        <f>INDEX(resultados!$A$2:$ZZ$1797, 502, MATCH($B$2, resultados!$A$1:$ZZ$1, 0))</f>
        <v/>
      </c>
      <c r="C508">
        <f>INDEX(resultados!$A$2:$ZZ$1797, 502, MATCH($B$3, resultados!$A$1:$ZZ$1, 0))</f>
        <v/>
      </c>
    </row>
    <row r="509">
      <c r="A509">
        <f>INDEX(resultados!$A$2:$ZZ$1797, 503, MATCH($B$1, resultados!$A$1:$ZZ$1, 0))</f>
        <v/>
      </c>
      <c r="B509">
        <f>INDEX(resultados!$A$2:$ZZ$1797, 503, MATCH($B$2, resultados!$A$1:$ZZ$1, 0))</f>
        <v/>
      </c>
      <c r="C509">
        <f>INDEX(resultados!$A$2:$ZZ$1797, 503, MATCH($B$3, resultados!$A$1:$ZZ$1, 0))</f>
        <v/>
      </c>
    </row>
    <row r="510">
      <c r="A510">
        <f>INDEX(resultados!$A$2:$ZZ$1797, 504, MATCH($B$1, resultados!$A$1:$ZZ$1, 0))</f>
        <v/>
      </c>
      <c r="B510">
        <f>INDEX(resultados!$A$2:$ZZ$1797, 504, MATCH($B$2, resultados!$A$1:$ZZ$1, 0))</f>
        <v/>
      </c>
      <c r="C510">
        <f>INDEX(resultados!$A$2:$ZZ$1797, 504, MATCH($B$3, resultados!$A$1:$ZZ$1, 0))</f>
        <v/>
      </c>
    </row>
    <row r="511">
      <c r="A511">
        <f>INDEX(resultados!$A$2:$ZZ$1797, 505, MATCH($B$1, resultados!$A$1:$ZZ$1, 0))</f>
        <v/>
      </c>
      <c r="B511">
        <f>INDEX(resultados!$A$2:$ZZ$1797, 505, MATCH($B$2, resultados!$A$1:$ZZ$1, 0))</f>
        <v/>
      </c>
      <c r="C511">
        <f>INDEX(resultados!$A$2:$ZZ$1797, 505, MATCH($B$3, resultados!$A$1:$ZZ$1, 0))</f>
        <v/>
      </c>
    </row>
    <row r="512">
      <c r="A512">
        <f>INDEX(resultados!$A$2:$ZZ$1797, 506, MATCH($B$1, resultados!$A$1:$ZZ$1, 0))</f>
        <v/>
      </c>
      <c r="B512">
        <f>INDEX(resultados!$A$2:$ZZ$1797, 506, MATCH($B$2, resultados!$A$1:$ZZ$1, 0))</f>
        <v/>
      </c>
      <c r="C512">
        <f>INDEX(resultados!$A$2:$ZZ$1797, 506, MATCH($B$3, resultados!$A$1:$ZZ$1, 0))</f>
        <v/>
      </c>
    </row>
    <row r="513">
      <c r="A513">
        <f>INDEX(resultados!$A$2:$ZZ$1797, 507, MATCH($B$1, resultados!$A$1:$ZZ$1, 0))</f>
        <v/>
      </c>
      <c r="B513">
        <f>INDEX(resultados!$A$2:$ZZ$1797, 507, MATCH($B$2, resultados!$A$1:$ZZ$1, 0))</f>
        <v/>
      </c>
      <c r="C513">
        <f>INDEX(resultados!$A$2:$ZZ$1797, 507, MATCH($B$3, resultados!$A$1:$ZZ$1, 0))</f>
        <v/>
      </c>
    </row>
    <row r="514">
      <c r="A514">
        <f>INDEX(resultados!$A$2:$ZZ$1797, 508, MATCH($B$1, resultados!$A$1:$ZZ$1, 0))</f>
        <v/>
      </c>
      <c r="B514">
        <f>INDEX(resultados!$A$2:$ZZ$1797, 508, MATCH($B$2, resultados!$A$1:$ZZ$1, 0))</f>
        <v/>
      </c>
      <c r="C514">
        <f>INDEX(resultados!$A$2:$ZZ$1797, 508, MATCH($B$3, resultados!$A$1:$ZZ$1, 0))</f>
        <v/>
      </c>
    </row>
    <row r="515">
      <c r="A515">
        <f>INDEX(resultados!$A$2:$ZZ$1797, 509, MATCH($B$1, resultados!$A$1:$ZZ$1, 0))</f>
        <v/>
      </c>
      <c r="B515">
        <f>INDEX(resultados!$A$2:$ZZ$1797, 509, MATCH($B$2, resultados!$A$1:$ZZ$1, 0))</f>
        <v/>
      </c>
      <c r="C515">
        <f>INDEX(resultados!$A$2:$ZZ$1797, 509, MATCH($B$3, resultados!$A$1:$ZZ$1, 0))</f>
        <v/>
      </c>
    </row>
    <row r="516">
      <c r="A516">
        <f>INDEX(resultados!$A$2:$ZZ$1797, 510, MATCH($B$1, resultados!$A$1:$ZZ$1, 0))</f>
        <v/>
      </c>
      <c r="B516">
        <f>INDEX(resultados!$A$2:$ZZ$1797, 510, MATCH($B$2, resultados!$A$1:$ZZ$1, 0))</f>
        <v/>
      </c>
      <c r="C516">
        <f>INDEX(resultados!$A$2:$ZZ$1797, 510, MATCH($B$3, resultados!$A$1:$ZZ$1, 0))</f>
        <v/>
      </c>
    </row>
    <row r="517">
      <c r="A517">
        <f>INDEX(resultados!$A$2:$ZZ$1797, 511, MATCH($B$1, resultados!$A$1:$ZZ$1, 0))</f>
        <v/>
      </c>
      <c r="B517">
        <f>INDEX(resultados!$A$2:$ZZ$1797, 511, MATCH($B$2, resultados!$A$1:$ZZ$1, 0))</f>
        <v/>
      </c>
      <c r="C517">
        <f>INDEX(resultados!$A$2:$ZZ$1797, 511, MATCH($B$3, resultados!$A$1:$ZZ$1, 0))</f>
        <v/>
      </c>
    </row>
    <row r="518">
      <c r="A518">
        <f>INDEX(resultados!$A$2:$ZZ$1797, 512, MATCH($B$1, resultados!$A$1:$ZZ$1, 0))</f>
        <v/>
      </c>
      <c r="B518">
        <f>INDEX(resultados!$A$2:$ZZ$1797, 512, MATCH($B$2, resultados!$A$1:$ZZ$1, 0))</f>
        <v/>
      </c>
      <c r="C518">
        <f>INDEX(resultados!$A$2:$ZZ$1797, 512, MATCH($B$3, resultados!$A$1:$ZZ$1, 0))</f>
        <v/>
      </c>
    </row>
    <row r="519">
      <c r="A519">
        <f>INDEX(resultados!$A$2:$ZZ$1797, 513, MATCH($B$1, resultados!$A$1:$ZZ$1, 0))</f>
        <v/>
      </c>
      <c r="B519">
        <f>INDEX(resultados!$A$2:$ZZ$1797, 513, MATCH($B$2, resultados!$A$1:$ZZ$1, 0))</f>
        <v/>
      </c>
      <c r="C519">
        <f>INDEX(resultados!$A$2:$ZZ$1797, 513, MATCH($B$3, resultados!$A$1:$ZZ$1, 0))</f>
        <v/>
      </c>
    </row>
    <row r="520">
      <c r="A520">
        <f>INDEX(resultados!$A$2:$ZZ$1797, 514, MATCH($B$1, resultados!$A$1:$ZZ$1, 0))</f>
        <v/>
      </c>
      <c r="B520">
        <f>INDEX(resultados!$A$2:$ZZ$1797, 514, MATCH($B$2, resultados!$A$1:$ZZ$1, 0))</f>
        <v/>
      </c>
      <c r="C520">
        <f>INDEX(resultados!$A$2:$ZZ$1797, 514, MATCH($B$3, resultados!$A$1:$ZZ$1, 0))</f>
        <v/>
      </c>
    </row>
    <row r="521">
      <c r="A521">
        <f>INDEX(resultados!$A$2:$ZZ$1797, 515, MATCH($B$1, resultados!$A$1:$ZZ$1, 0))</f>
        <v/>
      </c>
      <c r="B521">
        <f>INDEX(resultados!$A$2:$ZZ$1797, 515, MATCH($B$2, resultados!$A$1:$ZZ$1, 0))</f>
        <v/>
      </c>
      <c r="C521">
        <f>INDEX(resultados!$A$2:$ZZ$1797, 515, MATCH($B$3, resultados!$A$1:$ZZ$1, 0))</f>
        <v/>
      </c>
    </row>
    <row r="522">
      <c r="A522">
        <f>INDEX(resultados!$A$2:$ZZ$1797, 516, MATCH($B$1, resultados!$A$1:$ZZ$1, 0))</f>
        <v/>
      </c>
      <c r="B522">
        <f>INDEX(resultados!$A$2:$ZZ$1797, 516, MATCH($B$2, resultados!$A$1:$ZZ$1, 0))</f>
        <v/>
      </c>
      <c r="C522">
        <f>INDEX(resultados!$A$2:$ZZ$1797, 516, MATCH($B$3, resultados!$A$1:$ZZ$1, 0))</f>
        <v/>
      </c>
    </row>
    <row r="523">
      <c r="A523">
        <f>INDEX(resultados!$A$2:$ZZ$1797, 517, MATCH($B$1, resultados!$A$1:$ZZ$1, 0))</f>
        <v/>
      </c>
      <c r="B523">
        <f>INDEX(resultados!$A$2:$ZZ$1797, 517, MATCH($B$2, resultados!$A$1:$ZZ$1, 0))</f>
        <v/>
      </c>
      <c r="C523">
        <f>INDEX(resultados!$A$2:$ZZ$1797, 517, MATCH($B$3, resultados!$A$1:$ZZ$1, 0))</f>
        <v/>
      </c>
    </row>
    <row r="524">
      <c r="A524">
        <f>INDEX(resultados!$A$2:$ZZ$1797, 518, MATCH($B$1, resultados!$A$1:$ZZ$1, 0))</f>
        <v/>
      </c>
      <c r="B524">
        <f>INDEX(resultados!$A$2:$ZZ$1797, 518, MATCH($B$2, resultados!$A$1:$ZZ$1, 0))</f>
        <v/>
      </c>
      <c r="C524">
        <f>INDEX(resultados!$A$2:$ZZ$1797, 518, MATCH($B$3, resultados!$A$1:$ZZ$1, 0))</f>
        <v/>
      </c>
    </row>
    <row r="525">
      <c r="A525">
        <f>INDEX(resultados!$A$2:$ZZ$1797, 519, MATCH($B$1, resultados!$A$1:$ZZ$1, 0))</f>
        <v/>
      </c>
      <c r="B525">
        <f>INDEX(resultados!$A$2:$ZZ$1797, 519, MATCH($B$2, resultados!$A$1:$ZZ$1, 0))</f>
        <v/>
      </c>
      <c r="C525">
        <f>INDEX(resultados!$A$2:$ZZ$1797, 519, MATCH($B$3, resultados!$A$1:$ZZ$1, 0))</f>
        <v/>
      </c>
    </row>
    <row r="526">
      <c r="A526">
        <f>INDEX(resultados!$A$2:$ZZ$1797, 520, MATCH($B$1, resultados!$A$1:$ZZ$1, 0))</f>
        <v/>
      </c>
      <c r="B526">
        <f>INDEX(resultados!$A$2:$ZZ$1797, 520, MATCH($B$2, resultados!$A$1:$ZZ$1, 0))</f>
        <v/>
      </c>
      <c r="C526">
        <f>INDEX(resultados!$A$2:$ZZ$1797, 520, MATCH($B$3, resultados!$A$1:$ZZ$1, 0))</f>
        <v/>
      </c>
    </row>
    <row r="527">
      <c r="A527">
        <f>INDEX(resultados!$A$2:$ZZ$1797, 521, MATCH($B$1, resultados!$A$1:$ZZ$1, 0))</f>
        <v/>
      </c>
      <c r="B527">
        <f>INDEX(resultados!$A$2:$ZZ$1797, 521, MATCH($B$2, resultados!$A$1:$ZZ$1, 0))</f>
        <v/>
      </c>
      <c r="C527">
        <f>INDEX(resultados!$A$2:$ZZ$1797, 521, MATCH($B$3, resultados!$A$1:$ZZ$1, 0))</f>
        <v/>
      </c>
    </row>
    <row r="528">
      <c r="A528">
        <f>INDEX(resultados!$A$2:$ZZ$1797, 522, MATCH($B$1, resultados!$A$1:$ZZ$1, 0))</f>
        <v/>
      </c>
      <c r="B528">
        <f>INDEX(resultados!$A$2:$ZZ$1797, 522, MATCH($B$2, resultados!$A$1:$ZZ$1, 0))</f>
        <v/>
      </c>
      <c r="C528">
        <f>INDEX(resultados!$A$2:$ZZ$1797, 522, MATCH($B$3, resultados!$A$1:$ZZ$1, 0))</f>
        <v/>
      </c>
    </row>
    <row r="529">
      <c r="A529">
        <f>INDEX(resultados!$A$2:$ZZ$1797, 523, MATCH($B$1, resultados!$A$1:$ZZ$1, 0))</f>
        <v/>
      </c>
      <c r="B529">
        <f>INDEX(resultados!$A$2:$ZZ$1797, 523, MATCH($B$2, resultados!$A$1:$ZZ$1, 0))</f>
        <v/>
      </c>
      <c r="C529">
        <f>INDEX(resultados!$A$2:$ZZ$1797, 523, MATCH($B$3, resultados!$A$1:$ZZ$1, 0))</f>
        <v/>
      </c>
    </row>
    <row r="530">
      <c r="A530">
        <f>INDEX(resultados!$A$2:$ZZ$1797, 524, MATCH($B$1, resultados!$A$1:$ZZ$1, 0))</f>
        <v/>
      </c>
      <c r="B530">
        <f>INDEX(resultados!$A$2:$ZZ$1797, 524, MATCH($B$2, resultados!$A$1:$ZZ$1, 0))</f>
        <v/>
      </c>
      <c r="C530">
        <f>INDEX(resultados!$A$2:$ZZ$1797, 524, MATCH($B$3, resultados!$A$1:$ZZ$1, 0))</f>
        <v/>
      </c>
    </row>
    <row r="531">
      <c r="A531">
        <f>INDEX(resultados!$A$2:$ZZ$1797, 525, MATCH($B$1, resultados!$A$1:$ZZ$1, 0))</f>
        <v/>
      </c>
      <c r="B531">
        <f>INDEX(resultados!$A$2:$ZZ$1797, 525, MATCH($B$2, resultados!$A$1:$ZZ$1, 0))</f>
        <v/>
      </c>
      <c r="C531">
        <f>INDEX(resultados!$A$2:$ZZ$1797, 525, MATCH($B$3, resultados!$A$1:$ZZ$1, 0))</f>
        <v/>
      </c>
    </row>
    <row r="532">
      <c r="A532">
        <f>INDEX(resultados!$A$2:$ZZ$1797, 526, MATCH($B$1, resultados!$A$1:$ZZ$1, 0))</f>
        <v/>
      </c>
      <c r="B532">
        <f>INDEX(resultados!$A$2:$ZZ$1797, 526, MATCH($B$2, resultados!$A$1:$ZZ$1, 0))</f>
        <v/>
      </c>
      <c r="C532">
        <f>INDEX(resultados!$A$2:$ZZ$1797, 526, MATCH($B$3, resultados!$A$1:$ZZ$1, 0))</f>
        <v/>
      </c>
    </row>
    <row r="533">
      <c r="A533">
        <f>INDEX(resultados!$A$2:$ZZ$1797, 527, MATCH($B$1, resultados!$A$1:$ZZ$1, 0))</f>
        <v/>
      </c>
      <c r="B533">
        <f>INDEX(resultados!$A$2:$ZZ$1797, 527, MATCH($B$2, resultados!$A$1:$ZZ$1, 0))</f>
        <v/>
      </c>
      <c r="C533">
        <f>INDEX(resultados!$A$2:$ZZ$1797, 527, MATCH($B$3, resultados!$A$1:$ZZ$1, 0))</f>
        <v/>
      </c>
    </row>
    <row r="534">
      <c r="A534">
        <f>INDEX(resultados!$A$2:$ZZ$1797, 528, MATCH($B$1, resultados!$A$1:$ZZ$1, 0))</f>
        <v/>
      </c>
      <c r="B534">
        <f>INDEX(resultados!$A$2:$ZZ$1797, 528, MATCH($B$2, resultados!$A$1:$ZZ$1, 0))</f>
        <v/>
      </c>
      <c r="C534">
        <f>INDEX(resultados!$A$2:$ZZ$1797, 528, MATCH($B$3, resultados!$A$1:$ZZ$1, 0))</f>
        <v/>
      </c>
    </row>
    <row r="535">
      <c r="A535">
        <f>INDEX(resultados!$A$2:$ZZ$1797, 529, MATCH($B$1, resultados!$A$1:$ZZ$1, 0))</f>
        <v/>
      </c>
      <c r="B535">
        <f>INDEX(resultados!$A$2:$ZZ$1797, 529, MATCH($B$2, resultados!$A$1:$ZZ$1, 0))</f>
        <v/>
      </c>
      <c r="C535">
        <f>INDEX(resultados!$A$2:$ZZ$1797, 529, MATCH($B$3, resultados!$A$1:$ZZ$1, 0))</f>
        <v/>
      </c>
    </row>
    <row r="536">
      <c r="A536">
        <f>INDEX(resultados!$A$2:$ZZ$1797, 530, MATCH($B$1, resultados!$A$1:$ZZ$1, 0))</f>
        <v/>
      </c>
      <c r="B536">
        <f>INDEX(resultados!$A$2:$ZZ$1797, 530, MATCH($B$2, resultados!$A$1:$ZZ$1, 0))</f>
        <v/>
      </c>
      <c r="C536">
        <f>INDEX(resultados!$A$2:$ZZ$1797, 530, MATCH($B$3, resultados!$A$1:$ZZ$1, 0))</f>
        <v/>
      </c>
    </row>
    <row r="537">
      <c r="A537">
        <f>INDEX(resultados!$A$2:$ZZ$1797, 531, MATCH($B$1, resultados!$A$1:$ZZ$1, 0))</f>
        <v/>
      </c>
      <c r="B537">
        <f>INDEX(resultados!$A$2:$ZZ$1797, 531, MATCH($B$2, resultados!$A$1:$ZZ$1, 0))</f>
        <v/>
      </c>
      <c r="C537">
        <f>INDEX(resultados!$A$2:$ZZ$1797, 531, MATCH($B$3, resultados!$A$1:$ZZ$1, 0))</f>
        <v/>
      </c>
    </row>
    <row r="538">
      <c r="A538">
        <f>INDEX(resultados!$A$2:$ZZ$1797, 532, MATCH($B$1, resultados!$A$1:$ZZ$1, 0))</f>
        <v/>
      </c>
      <c r="B538">
        <f>INDEX(resultados!$A$2:$ZZ$1797, 532, MATCH($B$2, resultados!$A$1:$ZZ$1, 0))</f>
        <v/>
      </c>
      <c r="C538">
        <f>INDEX(resultados!$A$2:$ZZ$1797, 532, MATCH($B$3, resultados!$A$1:$ZZ$1, 0))</f>
        <v/>
      </c>
    </row>
    <row r="539">
      <c r="A539">
        <f>INDEX(resultados!$A$2:$ZZ$1797, 533, MATCH($B$1, resultados!$A$1:$ZZ$1, 0))</f>
        <v/>
      </c>
      <c r="B539">
        <f>INDEX(resultados!$A$2:$ZZ$1797, 533, MATCH($B$2, resultados!$A$1:$ZZ$1, 0))</f>
        <v/>
      </c>
      <c r="C539">
        <f>INDEX(resultados!$A$2:$ZZ$1797, 533, MATCH($B$3, resultados!$A$1:$ZZ$1, 0))</f>
        <v/>
      </c>
    </row>
    <row r="540">
      <c r="A540">
        <f>INDEX(resultados!$A$2:$ZZ$1797, 534, MATCH($B$1, resultados!$A$1:$ZZ$1, 0))</f>
        <v/>
      </c>
      <c r="B540">
        <f>INDEX(resultados!$A$2:$ZZ$1797, 534, MATCH($B$2, resultados!$A$1:$ZZ$1, 0))</f>
        <v/>
      </c>
      <c r="C540">
        <f>INDEX(resultados!$A$2:$ZZ$1797, 534, MATCH($B$3, resultados!$A$1:$ZZ$1, 0))</f>
        <v/>
      </c>
    </row>
    <row r="541">
      <c r="A541">
        <f>INDEX(resultados!$A$2:$ZZ$1797, 535, MATCH($B$1, resultados!$A$1:$ZZ$1, 0))</f>
        <v/>
      </c>
      <c r="B541">
        <f>INDEX(resultados!$A$2:$ZZ$1797, 535, MATCH($B$2, resultados!$A$1:$ZZ$1, 0))</f>
        <v/>
      </c>
      <c r="C541">
        <f>INDEX(resultados!$A$2:$ZZ$1797, 535, MATCH($B$3, resultados!$A$1:$ZZ$1, 0))</f>
        <v/>
      </c>
    </row>
    <row r="542">
      <c r="A542">
        <f>INDEX(resultados!$A$2:$ZZ$1797, 536, MATCH($B$1, resultados!$A$1:$ZZ$1, 0))</f>
        <v/>
      </c>
      <c r="B542">
        <f>INDEX(resultados!$A$2:$ZZ$1797, 536, MATCH($B$2, resultados!$A$1:$ZZ$1, 0))</f>
        <v/>
      </c>
      <c r="C542">
        <f>INDEX(resultados!$A$2:$ZZ$1797, 536, MATCH($B$3, resultados!$A$1:$ZZ$1, 0))</f>
        <v/>
      </c>
    </row>
    <row r="543">
      <c r="A543">
        <f>INDEX(resultados!$A$2:$ZZ$1797, 537, MATCH($B$1, resultados!$A$1:$ZZ$1, 0))</f>
        <v/>
      </c>
      <c r="B543">
        <f>INDEX(resultados!$A$2:$ZZ$1797, 537, MATCH($B$2, resultados!$A$1:$ZZ$1, 0))</f>
        <v/>
      </c>
      <c r="C543">
        <f>INDEX(resultados!$A$2:$ZZ$1797, 537, MATCH($B$3, resultados!$A$1:$ZZ$1, 0))</f>
        <v/>
      </c>
    </row>
    <row r="544">
      <c r="A544">
        <f>INDEX(resultados!$A$2:$ZZ$1797, 538, MATCH($B$1, resultados!$A$1:$ZZ$1, 0))</f>
        <v/>
      </c>
      <c r="B544">
        <f>INDEX(resultados!$A$2:$ZZ$1797, 538, MATCH($B$2, resultados!$A$1:$ZZ$1, 0))</f>
        <v/>
      </c>
      <c r="C544">
        <f>INDEX(resultados!$A$2:$ZZ$1797, 538, MATCH($B$3, resultados!$A$1:$ZZ$1, 0))</f>
        <v/>
      </c>
    </row>
    <row r="545">
      <c r="A545">
        <f>INDEX(resultados!$A$2:$ZZ$1797, 539, MATCH($B$1, resultados!$A$1:$ZZ$1, 0))</f>
        <v/>
      </c>
      <c r="B545">
        <f>INDEX(resultados!$A$2:$ZZ$1797, 539, MATCH($B$2, resultados!$A$1:$ZZ$1, 0))</f>
        <v/>
      </c>
      <c r="C545">
        <f>INDEX(resultados!$A$2:$ZZ$1797, 539, MATCH($B$3, resultados!$A$1:$ZZ$1, 0))</f>
        <v/>
      </c>
    </row>
    <row r="546">
      <c r="A546">
        <f>INDEX(resultados!$A$2:$ZZ$1797, 540, MATCH($B$1, resultados!$A$1:$ZZ$1, 0))</f>
        <v/>
      </c>
      <c r="B546">
        <f>INDEX(resultados!$A$2:$ZZ$1797, 540, MATCH($B$2, resultados!$A$1:$ZZ$1, 0))</f>
        <v/>
      </c>
      <c r="C546">
        <f>INDEX(resultados!$A$2:$ZZ$1797, 540, MATCH($B$3, resultados!$A$1:$ZZ$1, 0))</f>
        <v/>
      </c>
    </row>
    <row r="547">
      <c r="A547">
        <f>INDEX(resultados!$A$2:$ZZ$1797, 541, MATCH($B$1, resultados!$A$1:$ZZ$1, 0))</f>
        <v/>
      </c>
      <c r="B547">
        <f>INDEX(resultados!$A$2:$ZZ$1797, 541, MATCH($B$2, resultados!$A$1:$ZZ$1, 0))</f>
        <v/>
      </c>
      <c r="C547">
        <f>INDEX(resultados!$A$2:$ZZ$1797, 541, MATCH($B$3, resultados!$A$1:$ZZ$1, 0))</f>
        <v/>
      </c>
    </row>
    <row r="548">
      <c r="A548">
        <f>INDEX(resultados!$A$2:$ZZ$1797, 542, MATCH($B$1, resultados!$A$1:$ZZ$1, 0))</f>
        <v/>
      </c>
      <c r="B548">
        <f>INDEX(resultados!$A$2:$ZZ$1797, 542, MATCH($B$2, resultados!$A$1:$ZZ$1, 0))</f>
        <v/>
      </c>
      <c r="C548">
        <f>INDEX(resultados!$A$2:$ZZ$1797, 542, MATCH($B$3, resultados!$A$1:$ZZ$1, 0))</f>
        <v/>
      </c>
    </row>
    <row r="549">
      <c r="A549">
        <f>INDEX(resultados!$A$2:$ZZ$1797, 543, MATCH($B$1, resultados!$A$1:$ZZ$1, 0))</f>
        <v/>
      </c>
      <c r="B549">
        <f>INDEX(resultados!$A$2:$ZZ$1797, 543, MATCH($B$2, resultados!$A$1:$ZZ$1, 0))</f>
        <v/>
      </c>
      <c r="C549">
        <f>INDEX(resultados!$A$2:$ZZ$1797, 543, MATCH($B$3, resultados!$A$1:$ZZ$1, 0))</f>
        <v/>
      </c>
    </row>
    <row r="550">
      <c r="A550">
        <f>INDEX(resultados!$A$2:$ZZ$1797, 544, MATCH($B$1, resultados!$A$1:$ZZ$1, 0))</f>
        <v/>
      </c>
      <c r="B550">
        <f>INDEX(resultados!$A$2:$ZZ$1797, 544, MATCH($B$2, resultados!$A$1:$ZZ$1, 0))</f>
        <v/>
      </c>
      <c r="C550">
        <f>INDEX(resultados!$A$2:$ZZ$1797, 544, MATCH($B$3, resultados!$A$1:$ZZ$1, 0))</f>
        <v/>
      </c>
    </row>
    <row r="551">
      <c r="A551">
        <f>INDEX(resultados!$A$2:$ZZ$1797, 545, MATCH($B$1, resultados!$A$1:$ZZ$1, 0))</f>
        <v/>
      </c>
      <c r="B551">
        <f>INDEX(resultados!$A$2:$ZZ$1797, 545, MATCH($B$2, resultados!$A$1:$ZZ$1, 0))</f>
        <v/>
      </c>
      <c r="C551">
        <f>INDEX(resultados!$A$2:$ZZ$1797, 545, MATCH($B$3, resultados!$A$1:$ZZ$1, 0))</f>
        <v/>
      </c>
    </row>
    <row r="552">
      <c r="A552">
        <f>INDEX(resultados!$A$2:$ZZ$1797, 546, MATCH($B$1, resultados!$A$1:$ZZ$1, 0))</f>
        <v/>
      </c>
      <c r="B552">
        <f>INDEX(resultados!$A$2:$ZZ$1797, 546, MATCH($B$2, resultados!$A$1:$ZZ$1, 0))</f>
        <v/>
      </c>
      <c r="C552">
        <f>INDEX(resultados!$A$2:$ZZ$1797, 546, MATCH($B$3, resultados!$A$1:$ZZ$1, 0))</f>
        <v/>
      </c>
    </row>
    <row r="553">
      <c r="A553">
        <f>INDEX(resultados!$A$2:$ZZ$1797, 547, MATCH($B$1, resultados!$A$1:$ZZ$1, 0))</f>
        <v/>
      </c>
      <c r="B553">
        <f>INDEX(resultados!$A$2:$ZZ$1797, 547, MATCH($B$2, resultados!$A$1:$ZZ$1, 0))</f>
        <v/>
      </c>
      <c r="C553">
        <f>INDEX(resultados!$A$2:$ZZ$1797, 547, MATCH($B$3, resultados!$A$1:$ZZ$1, 0))</f>
        <v/>
      </c>
    </row>
    <row r="554">
      <c r="A554">
        <f>INDEX(resultados!$A$2:$ZZ$1797, 548, MATCH($B$1, resultados!$A$1:$ZZ$1, 0))</f>
        <v/>
      </c>
      <c r="B554">
        <f>INDEX(resultados!$A$2:$ZZ$1797, 548, MATCH($B$2, resultados!$A$1:$ZZ$1, 0))</f>
        <v/>
      </c>
      <c r="C554">
        <f>INDEX(resultados!$A$2:$ZZ$1797, 548, MATCH($B$3, resultados!$A$1:$ZZ$1, 0))</f>
        <v/>
      </c>
    </row>
    <row r="555">
      <c r="A555">
        <f>INDEX(resultados!$A$2:$ZZ$1797, 549, MATCH($B$1, resultados!$A$1:$ZZ$1, 0))</f>
        <v/>
      </c>
      <c r="B555">
        <f>INDEX(resultados!$A$2:$ZZ$1797, 549, MATCH($B$2, resultados!$A$1:$ZZ$1, 0))</f>
        <v/>
      </c>
      <c r="C555">
        <f>INDEX(resultados!$A$2:$ZZ$1797, 549, MATCH($B$3, resultados!$A$1:$ZZ$1, 0))</f>
        <v/>
      </c>
    </row>
    <row r="556">
      <c r="A556">
        <f>INDEX(resultados!$A$2:$ZZ$1797, 550, MATCH($B$1, resultados!$A$1:$ZZ$1, 0))</f>
        <v/>
      </c>
      <c r="B556">
        <f>INDEX(resultados!$A$2:$ZZ$1797, 550, MATCH($B$2, resultados!$A$1:$ZZ$1, 0))</f>
        <v/>
      </c>
      <c r="C556">
        <f>INDEX(resultados!$A$2:$ZZ$1797, 550, MATCH($B$3, resultados!$A$1:$ZZ$1, 0))</f>
        <v/>
      </c>
    </row>
    <row r="557">
      <c r="A557">
        <f>INDEX(resultados!$A$2:$ZZ$1797, 551, MATCH($B$1, resultados!$A$1:$ZZ$1, 0))</f>
        <v/>
      </c>
      <c r="B557">
        <f>INDEX(resultados!$A$2:$ZZ$1797, 551, MATCH($B$2, resultados!$A$1:$ZZ$1, 0))</f>
        <v/>
      </c>
      <c r="C557">
        <f>INDEX(resultados!$A$2:$ZZ$1797, 551, MATCH($B$3, resultados!$A$1:$ZZ$1, 0))</f>
        <v/>
      </c>
    </row>
    <row r="558">
      <c r="A558">
        <f>INDEX(resultados!$A$2:$ZZ$1797, 552, MATCH($B$1, resultados!$A$1:$ZZ$1, 0))</f>
        <v/>
      </c>
      <c r="B558">
        <f>INDEX(resultados!$A$2:$ZZ$1797, 552, MATCH($B$2, resultados!$A$1:$ZZ$1, 0))</f>
        <v/>
      </c>
      <c r="C558">
        <f>INDEX(resultados!$A$2:$ZZ$1797, 552, MATCH($B$3, resultados!$A$1:$ZZ$1, 0))</f>
        <v/>
      </c>
    </row>
    <row r="559">
      <c r="A559">
        <f>INDEX(resultados!$A$2:$ZZ$1797, 553, MATCH($B$1, resultados!$A$1:$ZZ$1, 0))</f>
        <v/>
      </c>
      <c r="B559">
        <f>INDEX(resultados!$A$2:$ZZ$1797, 553, MATCH($B$2, resultados!$A$1:$ZZ$1, 0))</f>
        <v/>
      </c>
      <c r="C559">
        <f>INDEX(resultados!$A$2:$ZZ$1797, 553, MATCH($B$3, resultados!$A$1:$ZZ$1, 0))</f>
        <v/>
      </c>
    </row>
    <row r="560">
      <c r="A560">
        <f>INDEX(resultados!$A$2:$ZZ$1797, 554, MATCH($B$1, resultados!$A$1:$ZZ$1, 0))</f>
        <v/>
      </c>
      <c r="B560">
        <f>INDEX(resultados!$A$2:$ZZ$1797, 554, MATCH($B$2, resultados!$A$1:$ZZ$1, 0))</f>
        <v/>
      </c>
      <c r="C560">
        <f>INDEX(resultados!$A$2:$ZZ$1797, 554, MATCH($B$3, resultados!$A$1:$ZZ$1, 0))</f>
        <v/>
      </c>
    </row>
    <row r="561">
      <c r="A561">
        <f>INDEX(resultados!$A$2:$ZZ$1797, 555, MATCH($B$1, resultados!$A$1:$ZZ$1, 0))</f>
        <v/>
      </c>
      <c r="B561">
        <f>INDEX(resultados!$A$2:$ZZ$1797, 555, MATCH($B$2, resultados!$A$1:$ZZ$1, 0))</f>
        <v/>
      </c>
      <c r="C561">
        <f>INDEX(resultados!$A$2:$ZZ$1797, 555, MATCH($B$3, resultados!$A$1:$ZZ$1, 0))</f>
        <v/>
      </c>
    </row>
    <row r="562">
      <c r="A562">
        <f>INDEX(resultados!$A$2:$ZZ$1797, 556, MATCH($B$1, resultados!$A$1:$ZZ$1, 0))</f>
        <v/>
      </c>
      <c r="B562">
        <f>INDEX(resultados!$A$2:$ZZ$1797, 556, MATCH($B$2, resultados!$A$1:$ZZ$1, 0))</f>
        <v/>
      </c>
      <c r="C562">
        <f>INDEX(resultados!$A$2:$ZZ$1797, 556, MATCH($B$3, resultados!$A$1:$ZZ$1, 0))</f>
        <v/>
      </c>
    </row>
    <row r="563">
      <c r="A563">
        <f>INDEX(resultados!$A$2:$ZZ$1797, 557, MATCH($B$1, resultados!$A$1:$ZZ$1, 0))</f>
        <v/>
      </c>
      <c r="B563">
        <f>INDEX(resultados!$A$2:$ZZ$1797, 557, MATCH($B$2, resultados!$A$1:$ZZ$1, 0))</f>
        <v/>
      </c>
      <c r="C563">
        <f>INDEX(resultados!$A$2:$ZZ$1797, 557, MATCH($B$3, resultados!$A$1:$ZZ$1, 0))</f>
        <v/>
      </c>
    </row>
    <row r="564">
      <c r="A564">
        <f>INDEX(resultados!$A$2:$ZZ$1797, 558, MATCH($B$1, resultados!$A$1:$ZZ$1, 0))</f>
        <v/>
      </c>
      <c r="B564">
        <f>INDEX(resultados!$A$2:$ZZ$1797, 558, MATCH($B$2, resultados!$A$1:$ZZ$1, 0))</f>
        <v/>
      </c>
      <c r="C564">
        <f>INDEX(resultados!$A$2:$ZZ$1797, 558, MATCH($B$3, resultados!$A$1:$ZZ$1, 0))</f>
        <v/>
      </c>
    </row>
    <row r="565">
      <c r="A565">
        <f>INDEX(resultados!$A$2:$ZZ$1797, 559, MATCH($B$1, resultados!$A$1:$ZZ$1, 0))</f>
        <v/>
      </c>
      <c r="B565">
        <f>INDEX(resultados!$A$2:$ZZ$1797, 559, MATCH($B$2, resultados!$A$1:$ZZ$1, 0))</f>
        <v/>
      </c>
      <c r="C565">
        <f>INDEX(resultados!$A$2:$ZZ$1797, 559, MATCH($B$3, resultados!$A$1:$ZZ$1, 0))</f>
        <v/>
      </c>
    </row>
    <row r="566">
      <c r="A566">
        <f>INDEX(resultados!$A$2:$ZZ$1797, 560, MATCH($B$1, resultados!$A$1:$ZZ$1, 0))</f>
        <v/>
      </c>
      <c r="B566">
        <f>INDEX(resultados!$A$2:$ZZ$1797, 560, MATCH($B$2, resultados!$A$1:$ZZ$1, 0))</f>
        <v/>
      </c>
      <c r="C566">
        <f>INDEX(resultados!$A$2:$ZZ$1797, 560, MATCH($B$3, resultados!$A$1:$ZZ$1, 0))</f>
        <v/>
      </c>
    </row>
    <row r="567">
      <c r="A567">
        <f>INDEX(resultados!$A$2:$ZZ$1797, 561, MATCH($B$1, resultados!$A$1:$ZZ$1, 0))</f>
        <v/>
      </c>
      <c r="B567">
        <f>INDEX(resultados!$A$2:$ZZ$1797, 561, MATCH($B$2, resultados!$A$1:$ZZ$1, 0))</f>
        <v/>
      </c>
      <c r="C567">
        <f>INDEX(resultados!$A$2:$ZZ$1797, 561, MATCH($B$3, resultados!$A$1:$ZZ$1, 0))</f>
        <v/>
      </c>
    </row>
    <row r="568">
      <c r="A568">
        <f>INDEX(resultados!$A$2:$ZZ$1797, 562, MATCH($B$1, resultados!$A$1:$ZZ$1, 0))</f>
        <v/>
      </c>
      <c r="B568">
        <f>INDEX(resultados!$A$2:$ZZ$1797, 562, MATCH($B$2, resultados!$A$1:$ZZ$1, 0))</f>
        <v/>
      </c>
      <c r="C568">
        <f>INDEX(resultados!$A$2:$ZZ$1797, 562, MATCH($B$3, resultados!$A$1:$ZZ$1, 0))</f>
        <v/>
      </c>
    </row>
    <row r="569">
      <c r="A569">
        <f>INDEX(resultados!$A$2:$ZZ$1797, 563, MATCH($B$1, resultados!$A$1:$ZZ$1, 0))</f>
        <v/>
      </c>
      <c r="B569">
        <f>INDEX(resultados!$A$2:$ZZ$1797, 563, MATCH($B$2, resultados!$A$1:$ZZ$1, 0))</f>
        <v/>
      </c>
      <c r="C569">
        <f>INDEX(resultados!$A$2:$ZZ$1797, 563, MATCH($B$3, resultados!$A$1:$ZZ$1, 0))</f>
        <v/>
      </c>
    </row>
    <row r="570">
      <c r="A570">
        <f>INDEX(resultados!$A$2:$ZZ$1797, 564, MATCH($B$1, resultados!$A$1:$ZZ$1, 0))</f>
        <v/>
      </c>
      <c r="B570">
        <f>INDEX(resultados!$A$2:$ZZ$1797, 564, MATCH($B$2, resultados!$A$1:$ZZ$1, 0))</f>
        <v/>
      </c>
      <c r="C570">
        <f>INDEX(resultados!$A$2:$ZZ$1797, 564, MATCH($B$3, resultados!$A$1:$ZZ$1, 0))</f>
        <v/>
      </c>
    </row>
    <row r="571">
      <c r="A571">
        <f>INDEX(resultados!$A$2:$ZZ$1797, 565, MATCH($B$1, resultados!$A$1:$ZZ$1, 0))</f>
        <v/>
      </c>
      <c r="B571">
        <f>INDEX(resultados!$A$2:$ZZ$1797, 565, MATCH($B$2, resultados!$A$1:$ZZ$1, 0))</f>
        <v/>
      </c>
      <c r="C571">
        <f>INDEX(resultados!$A$2:$ZZ$1797, 565, MATCH($B$3, resultados!$A$1:$ZZ$1, 0))</f>
        <v/>
      </c>
    </row>
    <row r="572">
      <c r="A572">
        <f>INDEX(resultados!$A$2:$ZZ$1797, 566, MATCH($B$1, resultados!$A$1:$ZZ$1, 0))</f>
        <v/>
      </c>
      <c r="B572">
        <f>INDEX(resultados!$A$2:$ZZ$1797, 566, MATCH($B$2, resultados!$A$1:$ZZ$1, 0))</f>
        <v/>
      </c>
      <c r="C572">
        <f>INDEX(resultados!$A$2:$ZZ$1797, 566, MATCH($B$3, resultados!$A$1:$ZZ$1, 0))</f>
        <v/>
      </c>
    </row>
    <row r="573">
      <c r="A573">
        <f>INDEX(resultados!$A$2:$ZZ$1797, 567, MATCH($B$1, resultados!$A$1:$ZZ$1, 0))</f>
        <v/>
      </c>
      <c r="B573">
        <f>INDEX(resultados!$A$2:$ZZ$1797, 567, MATCH($B$2, resultados!$A$1:$ZZ$1, 0))</f>
        <v/>
      </c>
      <c r="C573">
        <f>INDEX(resultados!$A$2:$ZZ$1797, 567, MATCH($B$3, resultados!$A$1:$ZZ$1, 0))</f>
        <v/>
      </c>
    </row>
    <row r="574">
      <c r="A574">
        <f>INDEX(resultados!$A$2:$ZZ$1797, 568, MATCH($B$1, resultados!$A$1:$ZZ$1, 0))</f>
        <v/>
      </c>
      <c r="B574">
        <f>INDEX(resultados!$A$2:$ZZ$1797, 568, MATCH($B$2, resultados!$A$1:$ZZ$1, 0))</f>
        <v/>
      </c>
      <c r="C574">
        <f>INDEX(resultados!$A$2:$ZZ$1797, 568, MATCH($B$3, resultados!$A$1:$ZZ$1, 0))</f>
        <v/>
      </c>
    </row>
    <row r="575">
      <c r="A575">
        <f>INDEX(resultados!$A$2:$ZZ$1797, 569, MATCH($B$1, resultados!$A$1:$ZZ$1, 0))</f>
        <v/>
      </c>
      <c r="B575">
        <f>INDEX(resultados!$A$2:$ZZ$1797, 569, MATCH($B$2, resultados!$A$1:$ZZ$1, 0))</f>
        <v/>
      </c>
      <c r="C575">
        <f>INDEX(resultados!$A$2:$ZZ$1797, 569, MATCH($B$3, resultados!$A$1:$ZZ$1, 0))</f>
        <v/>
      </c>
    </row>
    <row r="576">
      <c r="A576">
        <f>INDEX(resultados!$A$2:$ZZ$1797, 570, MATCH($B$1, resultados!$A$1:$ZZ$1, 0))</f>
        <v/>
      </c>
      <c r="B576">
        <f>INDEX(resultados!$A$2:$ZZ$1797, 570, MATCH($B$2, resultados!$A$1:$ZZ$1, 0))</f>
        <v/>
      </c>
      <c r="C576">
        <f>INDEX(resultados!$A$2:$ZZ$1797, 570, MATCH($B$3, resultados!$A$1:$ZZ$1, 0))</f>
        <v/>
      </c>
    </row>
    <row r="577">
      <c r="A577">
        <f>INDEX(resultados!$A$2:$ZZ$1797, 571, MATCH($B$1, resultados!$A$1:$ZZ$1, 0))</f>
        <v/>
      </c>
      <c r="B577">
        <f>INDEX(resultados!$A$2:$ZZ$1797, 571, MATCH($B$2, resultados!$A$1:$ZZ$1, 0))</f>
        <v/>
      </c>
      <c r="C577">
        <f>INDEX(resultados!$A$2:$ZZ$1797, 571, MATCH($B$3, resultados!$A$1:$ZZ$1, 0))</f>
        <v/>
      </c>
    </row>
    <row r="578">
      <c r="A578">
        <f>INDEX(resultados!$A$2:$ZZ$1797, 572, MATCH($B$1, resultados!$A$1:$ZZ$1, 0))</f>
        <v/>
      </c>
      <c r="B578">
        <f>INDEX(resultados!$A$2:$ZZ$1797, 572, MATCH($B$2, resultados!$A$1:$ZZ$1, 0))</f>
        <v/>
      </c>
      <c r="C578">
        <f>INDEX(resultados!$A$2:$ZZ$1797, 572, MATCH($B$3, resultados!$A$1:$ZZ$1, 0))</f>
        <v/>
      </c>
    </row>
    <row r="579">
      <c r="A579">
        <f>INDEX(resultados!$A$2:$ZZ$1797, 573, MATCH($B$1, resultados!$A$1:$ZZ$1, 0))</f>
        <v/>
      </c>
      <c r="B579">
        <f>INDEX(resultados!$A$2:$ZZ$1797, 573, MATCH($B$2, resultados!$A$1:$ZZ$1, 0))</f>
        <v/>
      </c>
      <c r="C579">
        <f>INDEX(resultados!$A$2:$ZZ$1797, 573, MATCH($B$3, resultados!$A$1:$ZZ$1, 0))</f>
        <v/>
      </c>
    </row>
    <row r="580">
      <c r="A580">
        <f>INDEX(resultados!$A$2:$ZZ$1797, 574, MATCH($B$1, resultados!$A$1:$ZZ$1, 0))</f>
        <v/>
      </c>
      <c r="B580">
        <f>INDEX(resultados!$A$2:$ZZ$1797, 574, MATCH($B$2, resultados!$A$1:$ZZ$1, 0))</f>
        <v/>
      </c>
      <c r="C580">
        <f>INDEX(resultados!$A$2:$ZZ$1797, 574, MATCH($B$3, resultados!$A$1:$ZZ$1, 0))</f>
        <v/>
      </c>
    </row>
    <row r="581">
      <c r="A581">
        <f>INDEX(resultados!$A$2:$ZZ$1797, 575, MATCH($B$1, resultados!$A$1:$ZZ$1, 0))</f>
        <v/>
      </c>
      <c r="B581">
        <f>INDEX(resultados!$A$2:$ZZ$1797, 575, MATCH($B$2, resultados!$A$1:$ZZ$1, 0))</f>
        <v/>
      </c>
      <c r="C581">
        <f>INDEX(resultados!$A$2:$ZZ$1797, 575, MATCH($B$3, resultados!$A$1:$ZZ$1, 0))</f>
        <v/>
      </c>
    </row>
    <row r="582">
      <c r="A582">
        <f>INDEX(resultados!$A$2:$ZZ$1797, 576, MATCH($B$1, resultados!$A$1:$ZZ$1, 0))</f>
        <v/>
      </c>
      <c r="B582">
        <f>INDEX(resultados!$A$2:$ZZ$1797, 576, MATCH($B$2, resultados!$A$1:$ZZ$1, 0))</f>
        <v/>
      </c>
      <c r="C582">
        <f>INDEX(resultados!$A$2:$ZZ$1797, 576, MATCH($B$3, resultados!$A$1:$ZZ$1, 0))</f>
        <v/>
      </c>
    </row>
    <row r="583">
      <c r="A583">
        <f>INDEX(resultados!$A$2:$ZZ$1797, 577, MATCH($B$1, resultados!$A$1:$ZZ$1, 0))</f>
        <v/>
      </c>
      <c r="B583">
        <f>INDEX(resultados!$A$2:$ZZ$1797, 577, MATCH($B$2, resultados!$A$1:$ZZ$1, 0))</f>
        <v/>
      </c>
      <c r="C583">
        <f>INDEX(resultados!$A$2:$ZZ$1797, 577, MATCH($B$3, resultados!$A$1:$ZZ$1, 0))</f>
        <v/>
      </c>
    </row>
    <row r="584">
      <c r="A584">
        <f>INDEX(resultados!$A$2:$ZZ$1797, 578, MATCH($B$1, resultados!$A$1:$ZZ$1, 0))</f>
        <v/>
      </c>
      <c r="B584">
        <f>INDEX(resultados!$A$2:$ZZ$1797, 578, MATCH($B$2, resultados!$A$1:$ZZ$1, 0))</f>
        <v/>
      </c>
      <c r="C584">
        <f>INDEX(resultados!$A$2:$ZZ$1797, 578, MATCH($B$3, resultados!$A$1:$ZZ$1, 0))</f>
        <v/>
      </c>
    </row>
    <row r="585">
      <c r="A585">
        <f>INDEX(resultados!$A$2:$ZZ$1797, 579, MATCH($B$1, resultados!$A$1:$ZZ$1, 0))</f>
        <v/>
      </c>
      <c r="B585">
        <f>INDEX(resultados!$A$2:$ZZ$1797, 579, MATCH($B$2, resultados!$A$1:$ZZ$1, 0))</f>
        <v/>
      </c>
      <c r="C585">
        <f>INDEX(resultados!$A$2:$ZZ$1797, 579, MATCH($B$3, resultados!$A$1:$ZZ$1, 0))</f>
        <v/>
      </c>
    </row>
    <row r="586">
      <c r="A586">
        <f>INDEX(resultados!$A$2:$ZZ$1797, 580, MATCH($B$1, resultados!$A$1:$ZZ$1, 0))</f>
        <v/>
      </c>
      <c r="B586">
        <f>INDEX(resultados!$A$2:$ZZ$1797, 580, MATCH($B$2, resultados!$A$1:$ZZ$1, 0))</f>
        <v/>
      </c>
      <c r="C586">
        <f>INDEX(resultados!$A$2:$ZZ$1797, 580, MATCH($B$3, resultados!$A$1:$ZZ$1, 0))</f>
        <v/>
      </c>
    </row>
    <row r="587">
      <c r="A587">
        <f>INDEX(resultados!$A$2:$ZZ$1797, 581, MATCH($B$1, resultados!$A$1:$ZZ$1, 0))</f>
        <v/>
      </c>
      <c r="B587">
        <f>INDEX(resultados!$A$2:$ZZ$1797, 581, MATCH($B$2, resultados!$A$1:$ZZ$1, 0))</f>
        <v/>
      </c>
      <c r="C587">
        <f>INDEX(resultados!$A$2:$ZZ$1797, 581, MATCH($B$3, resultados!$A$1:$ZZ$1, 0))</f>
        <v/>
      </c>
    </row>
    <row r="588">
      <c r="A588">
        <f>INDEX(resultados!$A$2:$ZZ$1797, 582, MATCH($B$1, resultados!$A$1:$ZZ$1, 0))</f>
        <v/>
      </c>
      <c r="B588">
        <f>INDEX(resultados!$A$2:$ZZ$1797, 582, MATCH($B$2, resultados!$A$1:$ZZ$1, 0))</f>
        <v/>
      </c>
      <c r="C588">
        <f>INDEX(resultados!$A$2:$ZZ$1797, 582, MATCH($B$3, resultados!$A$1:$ZZ$1, 0))</f>
        <v/>
      </c>
    </row>
    <row r="589">
      <c r="A589">
        <f>INDEX(resultados!$A$2:$ZZ$1797, 583, MATCH($B$1, resultados!$A$1:$ZZ$1, 0))</f>
        <v/>
      </c>
      <c r="B589">
        <f>INDEX(resultados!$A$2:$ZZ$1797, 583, MATCH($B$2, resultados!$A$1:$ZZ$1, 0))</f>
        <v/>
      </c>
      <c r="C589">
        <f>INDEX(resultados!$A$2:$ZZ$1797, 583, MATCH($B$3, resultados!$A$1:$ZZ$1, 0))</f>
        <v/>
      </c>
    </row>
    <row r="590">
      <c r="A590">
        <f>INDEX(resultados!$A$2:$ZZ$1797, 584, MATCH($B$1, resultados!$A$1:$ZZ$1, 0))</f>
        <v/>
      </c>
      <c r="B590">
        <f>INDEX(resultados!$A$2:$ZZ$1797, 584, MATCH($B$2, resultados!$A$1:$ZZ$1, 0))</f>
        <v/>
      </c>
      <c r="C590">
        <f>INDEX(resultados!$A$2:$ZZ$1797, 584, MATCH($B$3, resultados!$A$1:$ZZ$1, 0))</f>
        <v/>
      </c>
    </row>
    <row r="591">
      <c r="A591">
        <f>INDEX(resultados!$A$2:$ZZ$1797, 585, MATCH($B$1, resultados!$A$1:$ZZ$1, 0))</f>
        <v/>
      </c>
      <c r="B591">
        <f>INDEX(resultados!$A$2:$ZZ$1797, 585, MATCH($B$2, resultados!$A$1:$ZZ$1, 0))</f>
        <v/>
      </c>
      <c r="C591">
        <f>INDEX(resultados!$A$2:$ZZ$1797, 585, MATCH($B$3, resultados!$A$1:$ZZ$1, 0))</f>
        <v/>
      </c>
    </row>
    <row r="592">
      <c r="A592">
        <f>INDEX(resultados!$A$2:$ZZ$1797, 586, MATCH($B$1, resultados!$A$1:$ZZ$1, 0))</f>
        <v/>
      </c>
      <c r="B592">
        <f>INDEX(resultados!$A$2:$ZZ$1797, 586, MATCH($B$2, resultados!$A$1:$ZZ$1, 0))</f>
        <v/>
      </c>
      <c r="C592">
        <f>INDEX(resultados!$A$2:$ZZ$1797, 586, MATCH($B$3, resultados!$A$1:$ZZ$1, 0))</f>
        <v/>
      </c>
    </row>
    <row r="593">
      <c r="A593">
        <f>INDEX(resultados!$A$2:$ZZ$1797, 587, MATCH($B$1, resultados!$A$1:$ZZ$1, 0))</f>
        <v/>
      </c>
      <c r="B593">
        <f>INDEX(resultados!$A$2:$ZZ$1797, 587, MATCH($B$2, resultados!$A$1:$ZZ$1, 0))</f>
        <v/>
      </c>
      <c r="C593">
        <f>INDEX(resultados!$A$2:$ZZ$1797, 587, MATCH($B$3, resultados!$A$1:$ZZ$1, 0))</f>
        <v/>
      </c>
    </row>
    <row r="594">
      <c r="A594">
        <f>INDEX(resultados!$A$2:$ZZ$1797, 588, MATCH($B$1, resultados!$A$1:$ZZ$1, 0))</f>
        <v/>
      </c>
      <c r="B594">
        <f>INDEX(resultados!$A$2:$ZZ$1797, 588, MATCH($B$2, resultados!$A$1:$ZZ$1, 0))</f>
        <v/>
      </c>
      <c r="C594">
        <f>INDEX(resultados!$A$2:$ZZ$1797, 588, MATCH($B$3, resultados!$A$1:$ZZ$1, 0))</f>
        <v/>
      </c>
    </row>
    <row r="595">
      <c r="A595">
        <f>INDEX(resultados!$A$2:$ZZ$1797, 589, MATCH($B$1, resultados!$A$1:$ZZ$1, 0))</f>
        <v/>
      </c>
      <c r="B595">
        <f>INDEX(resultados!$A$2:$ZZ$1797, 589, MATCH($B$2, resultados!$A$1:$ZZ$1, 0))</f>
        <v/>
      </c>
      <c r="C595">
        <f>INDEX(resultados!$A$2:$ZZ$1797, 589, MATCH($B$3, resultados!$A$1:$ZZ$1, 0))</f>
        <v/>
      </c>
    </row>
    <row r="596">
      <c r="A596">
        <f>INDEX(resultados!$A$2:$ZZ$1797, 590, MATCH($B$1, resultados!$A$1:$ZZ$1, 0))</f>
        <v/>
      </c>
      <c r="B596">
        <f>INDEX(resultados!$A$2:$ZZ$1797, 590, MATCH($B$2, resultados!$A$1:$ZZ$1, 0))</f>
        <v/>
      </c>
      <c r="C596">
        <f>INDEX(resultados!$A$2:$ZZ$1797, 590, MATCH($B$3, resultados!$A$1:$ZZ$1, 0))</f>
        <v/>
      </c>
    </row>
    <row r="597">
      <c r="A597">
        <f>INDEX(resultados!$A$2:$ZZ$1797, 591, MATCH($B$1, resultados!$A$1:$ZZ$1, 0))</f>
        <v/>
      </c>
      <c r="B597">
        <f>INDEX(resultados!$A$2:$ZZ$1797, 591, MATCH($B$2, resultados!$A$1:$ZZ$1, 0))</f>
        <v/>
      </c>
      <c r="C597">
        <f>INDEX(resultados!$A$2:$ZZ$1797, 591, MATCH($B$3, resultados!$A$1:$ZZ$1, 0))</f>
        <v/>
      </c>
    </row>
    <row r="598">
      <c r="A598">
        <f>INDEX(resultados!$A$2:$ZZ$1797, 592, MATCH($B$1, resultados!$A$1:$ZZ$1, 0))</f>
        <v/>
      </c>
      <c r="B598">
        <f>INDEX(resultados!$A$2:$ZZ$1797, 592, MATCH($B$2, resultados!$A$1:$ZZ$1, 0))</f>
        <v/>
      </c>
      <c r="C598">
        <f>INDEX(resultados!$A$2:$ZZ$1797, 592, MATCH($B$3, resultados!$A$1:$ZZ$1, 0))</f>
        <v/>
      </c>
    </row>
    <row r="599">
      <c r="A599">
        <f>INDEX(resultados!$A$2:$ZZ$1797, 593, MATCH($B$1, resultados!$A$1:$ZZ$1, 0))</f>
        <v/>
      </c>
      <c r="B599">
        <f>INDEX(resultados!$A$2:$ZZ$1797, 593, MATCH($B$2, resultados!$A$1:$ZZ$1, 0))</f>
        <v/>
      </c>
      <c r="C599">
        <f>INDEX(resultados!$A$2:$ZZ$1797, 593, MATCH($B$3, resultados!$A$1:$ZZ$1, 0))</f>
        <v/>
      </c>
    </row>
    <row r="600">
      <c r="A600">
        <f>INDEX(resultados!$A$2:$ZZ$1797, 594, MATCH($B$1, resultados!$A$1:$ZZ$1, 0))</f>
        <v/>
      </c>
      <c r="B600">
        <f>INDEX(resultados!$A$2:$ZZ$1797, 594, MATCH($B$2, resultados!$A$1:$ZZ$1, 0))</f>
        <v/>
      </c>
      <c r="C600">
        <f>INDEX(resultados!$A$2:$ZZ$1797, 594, MATCH($B$3, resultados!$A$1:$ZZ$1, 0))</f>
        <v/>
      </c>
    </row>
    <row r="601">
      <c r="A601">
        <f>INDEX(resultados!$A$2:$ZZ$1797, 595, MATCH($B$1, resultados!$A$1:$ZZ$1, 0))</f>
        <v/>
      </c>
      <c r="B601">
        <f>INDEX(resultados!$A$2:$ZZ$1797, 595, MATCH($B$2, resultados!$A$1:$ZZ$1, 0))</f>
        <v/>
      </c>
      <c r="C601">
        <f>INDEX(resultados!$A$2:$ZZ$1797, 595, MATCH($B$3, resultados!$A$1:$ZZ$1, 0))</f>
        <v/>
      </c>
    </row>
    <row r="602">
      <c r="A602">
        <f>INDEX(resultados!$A$2:$ZZ$1797, 596, MATCH($B$1, resultados!$A$1:$ZZ$1, 0))</f>
        <v/>
      </c>
      <c r="B602">
        <f>INDEX(resultados!$A$2:$ZZ$1797, 596, MATCH($B$2, resultados!$A$1:$ZZ$1, 0))</f>
        <v/>
      </c>
      <c r="C602">
        <f>INDEX(resultados!$A$2:$ZZ$1797, 596, MATCH($B$3, resultados!$A$1:$ZZ$1, 0))</f>
        <v/>
      </c>
    </row>
    <row r="603">
      <c r="A603">
        <f>INDEX(resultados!$A$2:$ZZ$1797, 597, MATCH($B$1, resultados!$A$1:$ZZ$1, 0))</f>
        <v/>
      </c>
      <c r="B603">
        <f>INDEX(resultados!$A$2:$ZZ$1797, 597, MATCH($B$2, resultados!$A$1:$ZZ$1, 0))</f>
        <v/>
      </c>
      <c r="C603">
        <f>INDEX(resultados!$A$2:$ZZ$1797, 597, MATCH($B$3, resultados!$A$1:$ZZ$1, 0))</f>
        <v/>
      </c>
    </row>
    <row r="604">
      <c r="A604">
        <f>INDEX(resultados!$A$2:$ZZ$1797, 598, MATCH($B$1, resultados!$A$1:$ZZ$1, 0))</f>
        <v/>
      </c>
      <c r="B604">
        <f>INDEX(resultados!$A$2:$ZZ$1797, 598, MATCH($B$2, resultados!$A$1:$ZZ$1, 0))</f>
        <v/>
      </c>
      <c r="C604">
        <f>INDEX(resultados!$A$2:$ZZ$1797, 598, MATCH($B$3, resultados!$A$1:$ZZ$1, 0))</f>
        <v/>
      </c>
    </row>
    <row r="605">
      <c r="A605">
        <f>INDEX(resultados!$A$2:$ZZ$1797, 599, MATCH($B$1, resultados!$A$1:$ZZ$1, 0))</f>
        <v/>
      </c>
      <c r="B605">
        <f>INDEX(resultados!$A$2:$ZZ$1797, 599, MATCH($B$2, resultados!$A$1:$ZZ$1, 0))</f>
        <v/>
      </c>
      <c r="C605">
        <f>INDEX(resultados!$A$2:$ZZ$1797, 599, MATCH($B$3, resultados!$A$1:$ZZ$1, 0))</f>
        <v/>
      </c>
    </row>
    <row r="606">
      <c r="A606">
        <f>INDEX(resultados!$A$2:$ZZ$1797, 600, MATCH($B$1, resultados!$A$1:$ZZ$1, 0))</f>
        <v/>
      </c>
      <c r="B606">
        <f>INDEX(resultados!$A$2:$ZZ$1797, 600, MATCH($B$2, resultados!$A$1:$ZZ$1, 0))</f>
        <v/>
      </c>
      <c r="C606">
        <f>INDEX(resultados!$A$2:$ZZ$1797, 600, MATCH($B$3, resultados!$A$1:$ZZ$1, 0))</f>
        <v/>
      </c>
    </row>
    <row r="607">
      <c r="A607">
        <f>INDEX(resultados!$A$2:$ZZ$1797, 601, MATCH($B$1, resultados!$A$1:$ZZ$1, 0))</f>
        <v/>
      </c>
      <c r="B607">
        <f>INDEX(resultados!$A$2:$ZZ$1797, 601, MATCH($B$2, resultados!$A$1:$ZZ$1, 0))</f>
        <v/>
      </c>
      <c r="C607">
        <f>INDEX(resultados!$A$2:$ZZ$1797, 601, MATCH($B$3, resultados!$A$1:$ZZ$1, 0))</f>
        <v/>
      </c>
    </row>
    <row r="608">
      <c r="A608">
        <f>INDEX(resultados!$A$2:$ZZ$1797, 602, MATCH($B$1, resultados!$A$1:$ZZ$1, 0))</f>
        <v/>
      </c>
      <c r="B608">
        <f>INDEX(resultados!$A$2:$ZZ$1797, 602, MATCH($B$2, resultados!$A$1:$ZZ$1, 0))</f>
        <v/>
      </c>
      <c r="C608">
        <f>INDEX(resultados!$A$2:$ZZ$1797, 602, MATCH($B$3, resultados!$A$1:$ZZ$1, 0))</f>
        <v/>
      </c>
    </row>
    <row r="609">
      <c r="A609">
        <f>INDEX(resultados!$A$2:$ZZ$1797, 603, MATCH($B$1, resultados!$A$1:$ZZ$1, 0))</f>
        <v/>
      </c>
      <c r="B609">
        <f>INDEX(resultados!$A$2:$ZZ$1797, 603, MATCH($B$2, resultados!$A$1:$ZZ$1, 0))</f>
        <v/>
      </c>
      <c r="C609">
        <f>INDEX(resultados!$A$2:$ZZ$1797, 603, MATCH($B$3, resultados!$A$1:$ZZ$1, 0))</f>
        <v/>
      </c>
    </row>
    <row r="610">
      <c r="A610">
        <f>INDEX(resultados!$A$2:$ZZ$1797, 604, MATCH($B$1, resultados!$A$1:$ZZ$1, 0))</f>
        <v/>
      </c>
      <c r="B610">
        <f>INDEX(resultados!$A$2:$ZZ$1797, 604, MATCH($B$2, resultados!$A$1:$ZZ$1, 0))</f>
        <v/>
      </c>
      <c r="C610">
        <f>INDEX(resultados!$A$2:$ZZ$1797, 604, MATCH($B$3, resultados!$A$1:$ZZ$1, 0))</f>
        <v/>
      </c>
    </row>
    <row r="611">
      <c r="A611">
        <f>INDEX(resultados!$A$2:$ZZ$1797, 605, MATCH($B$1, resultados!$A$1:$ZZ$1, 0))</f>
        <v/>
      </c>
      <c r="B611">
        <f>INDEX(resultados!$A$2:$ZZ$1797, 605, MATCH($B$2, resultados!$A$1:$ZZ$1, 0))</f>
        <v/>
      </c>
      <c r="C611">
        <f>INDEX(resultados!$A$2:$ZZ$1797, 605, MATCH($B$3, resultados!$A$1:$ZZ$1, 0))</f>
        <v/>
      </c>
    </row>
    <row r="612">
      <c r="A612">
        <f>INDEX(resultados!$A$2:$ZZ$1797, 606, MATCH($B$1, resultados!$A$1:$ZZ$1, 0))</f>
        <v/>
      </c>
      <c r="B612">
        <f>INDEX(resultados!$A$2:$ZZ$1797, 606, MATCH($B$2, resultados!$A$1:$ZZ$1, 0))</f>
        <v/>
      </c>
      <c r="C612">
        <f>INDEX(resultados!$A$2:$ZZ$1797, 606, MATCH($B$3, resultados!$A$1:$ZZ$1, 0))</f>
        <v/>
      </c>
    </row>
    <row r="613">
      <c r="A613">
        <f>INDEX(resultados!$A$2:$ZZ$1797, 607, MATCH($B$1, resultados!$A$1:$ZZ$1, 0))</f>
        <v/>
      </c>
      <c r="B613">
        <f>INDEX(resultados!$A$2:$ZZ$1797, 607, MATCH($B$2, resultados!$A$1:$ZZ$1, 0))</f>
        <v/>
      </c>
      <c r="C613">
        <f>INDEX(resultados!$A$2:$ZZ$1797, 607, MATCH($B$3, resultados!$A$1:$ZZ$1, 0))</f>
        <v/>
      </c>
    </row>
    <row r="614">
      <c r="A614">
        <f>INDEX(resultados!$A$2:$ZZ$1797, 608, MATCH($B$1, resultados!$A$1:$ZZ$1, 0))</f>
        <v/>
      </c>
      <c r="B614">
        <f>INDEX(resultados!$A$2:$ZZ$1797, 608, MATCH($B$2, resultados!$A$1:$ZZ$1, 0))</f>
        <v/>
      </c>
      <c r="C614">
        <f>INDEX(resultados!$A$2:$ZZ$1797, 608, MATCH($B$3, resultados!$A$1:$ZZ$1, 0))</f>
        <v/>
      </c>
    </row>
    <row r="615">
      <c r="A615">
        <f>INDEX(resultados!$A$2:$ZZ$1797, 609, MATCH($B$1, resultados!$A$1:$ZZ$1, 0))</f>
        <v/>
      </c>
      <c r="B615">
        <f>INDEX(resultados!$A$2:$ZZ$1797, 609, MATCH($B$2, resultados!$A$1:$ZZ$1, 0))</f>
        <v/>
      </c>
      <c r="C615">
        <f>INDEX(resultados!$A$2:$ZZ$1797, 609, MATCH($B$3, resultados!$A$1:$ZZ$1, 0))</f>
        <v/>
      </c>
    </row>
    <row r="616">
      <c r="A616">
        <f>INDEX(resultados!$A$2:$ZZ$1797, 610, MATCH($B$1, resultados!$A$1:$ZZ$1, 0))</f>
        <v/>
      </c>
      <c r="B616">
        <f>INDEX(resultados!$A$2:$ZZ$1797, 610, MATCH($B$2, resultados!$A$1:$ZZ$1, 0))</f>
        <v/>
      </c>
      <c r="C616">
        <f>INDEX(resultados!$A$2:$ZZ$1797, 610, MATCH($B$3, resultados!$A$1:$ZZ$1, 0))</f>
        <v/>
      </c>
    </row>
    <row r="617">
      <c r="A617">
        <f>INDEX(resultados!$A$2:$ZZ$1797, 611, MATCH($B$1, resultados!$A$1:$ZZ$1, 0))</f>
        <v/>
      </c>
      <c r="B617">
        <f>INDEX(resultados!$A$2:$ZZ$1797, 611, MATCH($B$2, resultados!$A$1:$ZZ$1, 0))</f>
        <v/>
      </c>
      <c r="C617">
        <f>INDEX(resultados!$A$2:$ZZ$1797, 611, MATCH($B$3, resultados!$A$1:$ZZ$1, 0))</f>
        <v/>
      </c>
    </row>
    <row r="618">
      <c r="A618">
        <f>INDEX(resultados!$A$2:$ZZ$1797, 612, MATCH($B$1, resultados!$A$1:$ZZ$1, 0))</f>
        <v/>
      </c>
      <c r="B618">
        <f>INDEX(resultados!$A$2:$ZZ$1797, 612, MATCH($B$2, resultados!$A$1:$ZZ$1, 0))</f>
        <v/>
      </c>
      <c r="C618">
        <f>INDEX(resultados!$A$2:$ZZ$1797, 612, MATCH($B$3, resultados!$A$1:$ZZ$1, 0))</f>
        <v/>
      </c>
    </row>
    <row r="619">
      <c r="A619">
        <f>INDEX(resultados!$A$2:$ZZ$1797, 613, MATCH($B$1, resultados!$A$1:$ZZ$1, 0))</f>
        <v/>
      </c>
      <c r="B619">
        <f>INDEX(resultados!$A$2:$ZZ$1797, 613, MATCH($B$2, resultados!$A$1:$ZZ$1, 0))</f>
        <v/>
      </c>
      <c r="C619">
        <f>INDEX(resultados!$A$2:$ZZ$1797, 613, MATCH($B$3, resultados!$A$1:$ZZ$1, 0))</f>
        <v/>
      </c>
    </row>
    <row r="620">
      <c r="A620">
        <f>INDEX(resultados!$A$2:$ZZ$1797, 614, MATCH($B$1, resultados!$A$1:$ZZ$1, 0))</f>
        <v/>
      </c>
      <c r="B620">
        <f>INDEX(resultados!$A$2:$ZZ$1797, 614, MATCH($B$2, resultados!$A$1:$ZZ$1, 0))</f>
        <v/>
      </c>
      <c r="C620">
        <f>INDEX(resultados!$A$2:$ZZ$1797, 614, MATCH($B$3, resultados!$A$1:$ZZ$1, 0))</f>
        <v/>
      </c>
    </row>
    <row r="621">
      <c r="A621">
        <f>INDEX(resultados!$A$2:$ZZ$1797, 615, MATCH($B$1, resultados!$A$1:$ZZ$1, 0))</f>
        <v/>
      </c>
      <c r="B621">
        <f>INDEX(resultados!$A$2:$ZZ$1797, 615, MATCH($B$2, resultados!$A$1:$ZZ$1, 0))</f>
        <v/>
      </c>
      <c r="C621">
        <f>INDEX(resultados!$A$2:$ZZ$1797, 615, MATCH($B$3, resultados!$A$1:$ZZ$1, 0))</f>
        <v/>
      </c>
    </row>
    <row r="622">
      <c r="A622">
        <f>INDEX(resultados!$A$2:$ZZ$1797, 616, MATCH($B$1, resultados!$A$1:$ZZ$1, 0))</f>
        <v/>
      </c>
      <c r="B622">
        <f>INDEX(resultados!$A$2:$ZZ$1797, 616, MATCH($B$2, resultados!$A$1:$ZZ$1, 0))</f>
        <v/>
      </c>
      <c r="C622">
        <f>INDEX(resultados!$A$2:$ZZ$1797, 616, MATCH($B$3, resultados!$A$1:$ZZ$1, 0))</f>
        <v/>
      </c>
    </row>
    <row r="623">
      <c r="A623">
        <f>INDEX(resultados!$A$2:$ZZ$1797, 617, MATCH($B$1, resultados!$A$1:$ZZ$1, 0))</f>
        <v/>
      </c>
      <c r="B623">
        <f>INDEX(resultados!$A$2:$ZZ$1797, 617, MATCH($B$2, resultados!$A$1:$ZZ$1, 0))</f>
        <v/>
      </c>
      <c r="C623">
        <f>INDEX(resultados!$A$2:$ZZ$1797, 617, MATCH($B$3, resultados!$A$1:$ZZ$1, 0))</f>
        <v/>
      </c>
    </row>
    <row r="624">
      <c r="A624">
        <f>INDEX(resultados!$A$2:$ZZ$1797, 618, MATCH($B$1, resultados!$A$1:$ZZ$1, 0))</f>
        <v/>
      </c>
      <c r="B624">
        <f>INDEX(resultados!$A$2:$ZZ$1797, 618, MATCH($B$2, resultados!$A$1:$ZZ$1, 0))</f>
        <v/>
      </c>
      <c r="C624">
        <f>INDEX(resultados!$A$2:$ZZ$1797, 618, MATCH($B$3, resultados!$A$1:$ZZ$1, 0))</f>
        <v/>
      </c>
    </row>
    <row r="625">
      <c r="A625">
        <f>INDEX(resultados!$A$2:$ZZ$1797, 619, MATCH($B$1, resultados!$A$1:$ZZ$1, 0))</f>
        <v/>
      </c>
      <c r="B625">
        <f>INDEX(resultados!$A$2:$ZZ$1797, 619, MATCH($B$2, resultados!$A$1:$ZZ$1, 0))</f>
        <v/>
      </c>
      <c r="C625">
        <f>INDEX(resultados!$A$2:$ZZ$1797, 619, MATCH($B$3, resultados!$A$1:$ZZ$1, 0))</f>
        <v/>
      </c>
    </row>
    <row r="626">
      <c r="A626">
        <f>INDEX(resultados!$A$2:$ZZ$1797, 620, MATCH($B$1, resultados!$A$1:$ZZ$1, 0))</f>
        <v/>
      </c>
      <c r="B626">
        <f>INDEX(resultados!$A$2:$ZZ$1797, 620, MATCH($B$2, resultados!$A$1:$ZZ$1, 0))</f>
        <v/>
      </c>
      <c r="C626">
        <f>INDEX(resultados!$A$2:$ZZ$1797, 620, MATCH($B$3, resultados!$A$1:$ZZ$1, 0))</f>
        <v/>
      </c>
    </row>
    <row r="627">
      <c r="A627">
        <f>INDEX(resultados!$A$2:$ZZ$1797, 621, MATCH($B$1, resultados!$A$1:$ZZ$1, 0))</f>
        <v/>
      </c>
      <c r="B627">
        <f>INDEX(resultados!$A$2:$ZZ$1797, 621, MATCH($B$2, resultados!$A$1:$ZZ$1, 0))</f>
        <v/>
      </c>
      <c r="C627">
        <f>INDEX(resultados!$A$2:$ZZ$1797, 621, MATCH($B$3, resultados!$A$1:$ZZ$1, 0))</f>
        <v/>
      </c>
    </row>
    <row r="628">
      <c r="A628">
        <f>INDEX(resultados!$A$2:$ZZ$1797, 622, MATCH($B$1, resultados!$A$1:$ZZ$1, 0))</f>
        <v/>
      </c>
      <c r="B628">
        <f>INDEX(resultados!$A$2:$ZZ$1797, 622, MATCH($B$2, resultados!$A$1:$ZZ$1, 0))</f>
        <v/>
      </c>
      <c r="C628">
        <f>INDEX(resultados!$A$2:$ZZ$1797, 622, MATCH($B$3, resultados!$A$1:$ZZ$1, 0))</f>
        <v/>
      </c>
    </row>
    <row r="629">
      <c r="A629">
        <f>INDEX(resultados!$A$2:$ZZ$1797, 623, MATCH($B$1, resultados!$A$1:$ZZ$1, 0))</f>
        <v/>
      </c>
      <c r="B629">
        <f>INDEX(resultados!$A$2:$ZZ$1797, 623, MATCH($B$2, resultados!$A$1:$ZZ$1, 0))</f>
        <v/>
      </c>
      <c r="C629">
        <f>INDEX(resultados!$A$2:$ZZ$1797, 623, MATCH($B$3, resultados!$A$1:$ZZ$1, 0))</f>
        <v/>
      </c>
    </row>
    <row r="630">
      <c r="A630">
        <f>INDEX(resultados!$A$2:$ZZ$1797, 624, MATCH($B$1, resultados!$A$1:$ZZ$1, 0))</f>
        <v/>
      </c>
      <c r="B630">
        <f>INDEX(resultados!$A$2:$ZZ$1797, 624, MATCH($B$2, resultados!$A$1:$ZZ$1, 0))</f>
        <v/>
      </c>
      <c r="C630">
        <f>INDEX(resultados!$A$2:$ZZ$1797, 624, MATCH($B$3, resultados!$A$1:$ZZ$1, 0))</f>
        <v/>
      </c>
    </row>
    <row r="631">
      <c r="A631">
        <f>INDEX(resultados!$A$2:$ZZ$1797, 625, MATCH($B$1, resultados!$A$1:$ZZ$1, 0))</f>
        <v/>
      </c>
      <c r="B631">
        <f>INDEX(resultados!$A$2:$ZZ$1797, 625, MATCH($B$2, resultados!$A$1:$ZZ$1, 0))</f>
        <v/>
      </c>
      <c r="C631">
        <f>INDEX(resultados!$A$2:$ZZ$1797, 625, MATCH($B$3, resultados!$A$1:$ZZ$1, 0))</f>
        <v/>
      </c>
    </row>
    <row r="632">
      <c r="A632">
        <f>INDEX(resultados!$A$2:$ZZ$1797, 626, MATCH($B$1, resultados!$A$1:$ZZ$1, 0))</f>
        <v/>
      </c>
      <c r="B632">
        <f>INDEX(resultados!$A$2:$ZZ$1797, 626, MATCH($B$2, resultados!$A$1:$ZZ$1, 0))</f>
        <v/>
      </c>
      <c r="C632">
        <f>INDEX(resultados!$A$2:$ZZ$1797, 626, MATCH($B$3, resultados!$A$1:$ZZ$1, 0))</f>
        <v/>
      </c>
    </row>
    <row r="633">
      <c r="A633">
        <f>INDEX(resultados!$A$2:$ZZ$1797, 627, MATCH($B$1, resultados!$A$1:$ZZ$1, 0))</f>
        <v/>
      </c>
      <c r="B633">
        <f>INDEX(resultados!$A$2:$ZZ$1797, 627, MATCH($B$2, resultados!$A$1:$ZZ$1, 0))</f>
        <v/>
      </c>
      <c r="C633">
        <f>INDEX(resultados!$A$2:$ZZ$1797, 627, MATCH($B$3, resultados!$A$1:$ZZ$1, 0))</f>
        <v/>
      </c>
    </row>
    <row r="634">
      <c r="A634">
        <f>INDEX(resultados!$A$2:$ZZ$1797, 628, MATCH($B$1, resultados!$A$1:$ZZ$1, 0))</f>
        <v/>
      </c>
      <c r="B634">
        <f>INDEX(resultados!$A$2:$ZZ$1797, 628, MATCH($B$2, resultados!$A$1:$ZZ$1, 0))</f>
        <v/>
      </c>
      <c r="C634">
        <f>INDEX(resultados!$A$2:$ZZ$1797, 628, MATCH($B$3, resultados!$A$1:$ZZ$1, 0))</f>
        <v/>
      </c>
    </row>
    <row r="635">
      <c r="A635">
        <f>INDEX(resultados!$A$2:$ZZ$1797, 629, MATCH($B$1, resultados!$A$1:$ZZ$1, 0))</f>
        <v/>
      </c>
      <c r="B635">
        <f>INDEX(resultados!$A$2:$ZZ$1797, 629, MATCH($B$2, resultados!$A$1:$ZZ$1, 0))</f>
        <v/>
      </c>
      <c r="C635">
        <f>INDEX(resultados!$A$2:$ZZ$1797, 629, MATCH($B$3, resultados!$A$1:$ZZ$1, 0))</f>
        <v/>
      </c>
    </row>
    <row r="636">
      <c r="A636">
        <f>INDEX(resultados!$A$2:$ZZ$1797, 630, MATCH($B$1, resultados!$A$1:$ZZ$1, 0))</f>
        <v/>
      </c>
      <c r="B636">
        <f>INDEX(resultados!$A$2:$ZZ$1797, 630, MATCH($B$2, resultados!$A$1:$ZZ$1, 0))</f>
        <v/>
      </c>
      <c r="C636">
        <f>INDEX(resultados!$A$2:$ZZ$1797, 630, MATCH($B$3, resultados!$A$1:$ZZ$1, 0))</f>
        <v/>
      </c>
    </row>
    <row r="637">
      <c r="A637">
        <f>INDEX(resultados!$A$2:$ZZ$1797, 631, MATCH($B$1, resultados!$A$1:$ZZ$1, 0))</f>
        <v/>
      </c>
      <c r="B637">
        <f>INDEX(resultados!$A$2:$ZZ$1797, 631, MATCH($B$2, resultados!$A$1:$ZZ$1, 0))</f>
        <v/>
      </c>
      <c r="C637">
        <f>INDEX(resultados!$A$2:$ZZ$1797, 631, MATCH($B$3, resultados!$A$1:$ZZ$1, 0))</f>
        <v/>
      </c>
    </row>
    <row r="638">
      <c r="A638">
        <f>INDEX(resultados!$A$2:$ZZ$1797, 632, MATCH($B$1, resultados!$A$1:$ZZ$1, 0))</f>
        <v/>
      </c>
      <c r="B638">
        <f>INDEX(resultados!$A$2:$ZZ$1797, 632, MATCH($B$2, resultados!$A$1:$ZZ$1, 0))</f>
        <v/>
      </c>
      <c r="C638">
        <f>INDEX(resultados!$A$2:$ZZ$1797, 632, MATCH($B$3, resultados!$A$1:$ZZ$1, 0))</f>
        <v/>
      </c>
    </row>
    <row r="639">
      <c r="A639">
        <f>INDEX(resultados!$A$2:$ZZ$1797, 633, MATCH($B$1, resultados!$A$1:$ZZ$1, 0))</f>
        <v/>
      </c>
      <c r="B639">
        <f>INDEX(resultados!$A$2:$ZZ$1797, 633, MATCH($B$2, resultados!$A$1:$ZZ$1, 0))</f>
        <v/>
      </c>
      <c r="C639">
        <f>INDEX(resultados!$A$2:$ZZ$1797, 633, MATCH($B$3, resultados!$A$1:$ZZ$1, 0))</f>
        <v/>
      </c>
    </row>
    <row r="640">
      <c r="A640">
        <f>INDEX(resultados!$A$2:$ZZ$1797, 634, MATCH($B$1, resultados!$A$1:$ZZ$1, 0))</f>
        <v/>
      </c>
      <c r="B640">
        <f>INDEX(resultados!$A$2:$ZZ$1797, 634, MATCH($B$2, resultados!$A$1:$ZZ$1, 0))</f>
        <v/>
      </c>
      <c r="C640">
        <f>INDEX(resultados!$A$2:$ZZ$1797, 634, MATCH($B$3, resultados!$A$1:$ZZ$1, 0))</f>
        <v/>
      </c>
    </row>
    <row r="641">
      <c r="A641">
        <f>INDEX(resultados!$A$2:$ZZ$1797, 635, MATCH($B$1, resultados!$A$1:$ZZ$1, 0))</f>
        <v/>
      </c>
      <c r="B641">
        <f>INDEX(resultados!$A$2:$ZZ$1797, 635, MATCH($B$2, resultados!$A$1:$ZZ$1, 0))</f>
        <v/>
      </c>
      <c r="C641">
        <f>INDEX(resultados!$A$2:$ZZ$1797, 635, MATCH($B$3, resultados!$A$1:$ZZ$1, 0))</f>
        <v/>
      </c>
    </row>
    <row r="642">
      <c r="A642">
        <f>INDEX(resultados!$A$2:$ZZ$1797, 636, MATCH($B$1, resultados!$A$1:$ZZ$1, 0))</f>
        <v/>
      </c>
      <c r="B642">
        <f>INDEX(resultados!$A$2:$ZZ$1797, 636, MATCH($B$2, resultados!$A$1:$ZZ$1, 0))</f>
        <v/>
      </c>
      <c r="C642">
        <f>INDEX(resultados!$A$2:$ZZ$1797, 636, MATCH($B$3, resultados!$A$1:$ZZ$1, 0))</f>
        <v/>
      </c>
    </row>
    <row r="643">
      <c r="A643">
        <f>INDEX(resultados!$A$2:$ZZ$1797, 637, MATCH($B$1, resultados!$A$1:$ZZ$1, 0))</f>
        <v/>
      </c>
      <c r="B643">
        <f>INDEX(resultados!$A$2:$ZZ$1797, 637, MATCH($B$2, resultados!$A$1:$ZZ$1, 0))</f>
        <v/>
      </c>
      <c r="C643">
        <f>INDEX(resultados!$A$2:$ZZ$1797, 637, MATCH($B$3, resultados!$A$1:$ZZ$1, 0))</f>
        <v/>
      </c>
    </row>
    <row r="644">
      <c r="A644">
        <f>INDEX(resultados!$A$2:$ZZ$1797, 638, MATCH($B$1, resultados!$A$1:$ZZ$1, 0))</f>
        <v/>
      </c>
      <c r="B644">
        <f>INDEX(resultados!$A$2:$ZZ$1797, 638, MATCH($B$2, resultados!$A$1:$ZZ$1, 0))</f>
        <v/>
      </c>
      <c r="C644">
        <f>INDEX(resultados!$A$2:$ZZ$1797, 638, MATCH($B$3, resultados!$A$1:$ZZ$1, 0))</f>
        <v/>
      </c>
    </row>
    <row r="645">
      <c r="A645">
        <f>INDEX(resultados!$A$2:$ZZ$1797, 639, MATCH($B$1, resultados!$A$1:$ZZ$1, 0))</f>
        <v/>
      </c>
      <c r="B645">
        <f>INDEX(resultados!$A$2:$ZZ$1797, 639, MATCH($B$2, resultados!$A$1:$ZZ$1, 0))</f>
        <v/>
      </c>
      <c r="C645">
        <f>INDEX(resultados!$A$2:$ZZ$1797, 639, MATCH($B$3, resultados!$A$1:$ZZ$1, 0))</f>
        <v/>
      </c>
    </row>
    <row r="646">
      <c r="A646">
        <f>INDEX(resultados!$A$2:$ZZ$1797, 640, MATCH($B$1, resultados!$A$1:$ZZ$1, 0))</f>
        <v/>
      </c>
      <c r="B646">
        <f>INDEX(resultados!$A$2:$ZZ$1797, 640, MATCH($B$2, resultados!$A$1:$ZZ$1, 0))</f>
        <v/>
      </c>
      <c r="C646">
        <f>INDEX(resultados!$A$2:$ZZ$1797, 640, MATCH($B$3, resultados!$A$1:$ZZ$1, 0))</f>
        <v/>
      </c>
    </row>
    <row r="647">
      <c r="A647">
        <f>INDEX(resultados!$A$2:$ZZ$1797, 641, MATCH($B$1, resultados!$A$1:$ZZ$1, 0))</f>
        <v/>
      </c>
      <c r="B647">
        <f>INDEX(resultados!$A$2:$ZZ$1797, 641, MATCH($B$2, resultados!$A$1:$ZZ$1, 0))</f>
        <v/>
      </c>
      <c r="C647">
        <f>INDEX(resultados!$A$2:$ZZ$1797, 641, MATCH($B$3, resultados!$A$1:$ZZ$1, 0))</f>
        <v/>
      </c>
    </row>
    <row r="648">
      <c r="A648">
        <f>INDEX(resultados!$A$2:$ZZ$1797, 642, MATCH($B$1, resultados!$A$1:$ZZ$1, 0))</f>
        <v/>
      </c>
      <c r="B648">
        <f>INDEX(resultados!$A$2:$ZZ$1797, 642, MATCH($B$2, resultados!$A$1:$ZZ$1, 0))</f>
        <v/>
      </c>
      <c r="C648">
        <f>INDEX(resultados!$A$2:$ZZ$1797, 642, MATCH($B$3, resultados!$A$1:$ZZ$1, 0))</f>
        <v/>
      </c>
    </row>
    <row r="649">
      <c r="A649">
        <f>INDEX(resultados!$A$2:$ZZ$1797, 643, MATCH($B$1, resultados!$A$1:$ZZ$1, 0))</f>
        <v/>
      </c>
      <c r="B649">
        <f>INDEX(resultados!$A$2:$ZZ$1797, 643, MATCH($B$2, resultados!$A$1:$ZZ$1, 0))</f>
        <v/>
      </c>
      <c r="C649">
        <f>INDEX(resultados!$A$2:$ZZ$1797, 643, MATCH($B$3, resultados!$A$1:$ZZ$1, 0))</f>
        <v/>
      </c>
    </row>
    <row r="650">
      <c r="A650">
        <f>INDEX(resultados!$A$2:$ZZ$1797, 644, MATCH($B$1, resultados!$A$1:$ZZ$1, 0))</f>
        <v/>
      </c>
      <c r="B650">
        <f>INDEX(resultados!$A$2:$ZZ$1797, 644, MATCH($B$2, resultados!$A$1:$ZZ$1, 0))</f>
        <v/>
      </c>
      <c r="C650">
        <f>INDEX(resultados!$A$2:$ZZ$1797, 644, MATCH($B$3, resultados!$A$1:$ZZ$1, 0))</f>
        <v/>
      </c>
    </row>
    <row r="651">
      <c r="A651">
        <f>INDEX(resultados!$A$2:$ZZ$1797, 645, MATCH($B$1, resultados!$A$1:$ZZ$1, 0))</f>
        <v/>
      </c>
      <c r="B651">
        <f>INDEX(resultados!$A$2:$ZZ$1797, 645, MATCH($B$2, resultados!$A$1:$ZZ$1, 0))</f>
        <v/>
      </c>
      <c r="C651">
        <f>INDEX(resultados!$A$2:$ZZ$1797, 645, MATCH($B$3, resultados!$A$1:$ZZ$1, 0))</f>
        <v/>
      </c>
    </row>
    <row r="652">
      <c r="A652">
        <f>INDEX(resultados!$A$2:$ZZ$1797, 646, MATCH($B$1, resultados!$A$1:$ZZ$1, 0))</f>
        <v/>
      </c>
      <c r="B652">
        <f>INDEX(resultados!$A$2:$ZZ$1797, 646, MATCH($B$2, resultados!$A$1:$ZZ$1, 0))</f>
        <v/>
      </c>
      <c r="C652">
        <f>INDEX(resultados!$A$2:$ZZ$1797, 646, MATCH($B$3, resultados!$A$1:$ZZ$1, 0))</f>
        <v/>
      </c>
    </row>
    <row r="653">
      <c r="A653">
        <f>INDEX(resultados!$A$2:$ZZ$1797, 647, MATCH($B$1, resultados!$A$1:$ZZ$1, 0))</f>
        <v/>
      </c>
      <c r="B653">
        <f>INDEX(resultados!$A$2:$ZZ$1797, 647, MATCH($B$2, resultados!$A$1:$ZZ$1, 0))</f>
        <v/>
      </c>
      <c r="C653">
        <f>INDEX(resultados!$A$2:$ZZ$1797, 647, MATCH($B$3, resultados!$A$1:$ZZ$1, 0))</f>
        <v/>
      </c>
    </row>
    <row r="654">
      <c r="A654">
        <f>INDEX(resultados!$A$2:$ZZ$1797, 648, MATCH($B$1, resultados!$A$1:$ZZ$1, 0))</f>
        <v/>
      </c>
      <c r="B654">
        <f>INDEX(resultados!$A$2:$ZZ$1797, 648, MATCH($B$2, resultados!$A$1:$ZZ$1, 0))</f>
        <v/>
      </c>
      <c r="C654">
        <f>INDEX(resultados!$A$2:$ZZ$1797, 648, MATCH($B$3, resultados!$A$1:$ZZ$1, 0))</f>
        <v/>
      </c>
    </row>
    <row r="655">
      <c r="A655">
        <f>INDEX(resultados!$A$2:$ZZ$1797, 649, MATCH($B$1, resultados!$A$1:$ZZ$1, 0))</f>
        <v/>
      </c>
      <c r="B655">
        <f>INDEX(resultados!$A$2:$ZZ$1797, 649, MATCH($B$2, resultados!$A$1:$ZZ$1, 0))</f>
        <v/>
      </c>
      <c r="C655">
        <f>INDEX(resultados!$A$2:$ZZ$1797, 649, MATCH($B$3, resultados!$A$1:$ZZ$1, 0))</f>
        <v/>
      </c>
    </row>
    <row r="656">
      <c r="A656">
        <f>INDEX(resultados!$A$2:$ZZ$1797, 650, MATCH($B$1, resultados!$A$1:$ZZ$1, 0))</f>
        <v/>
      </c>
      <c r="B656">
        <f>INDEX(resultados!$A$2:$ZZ$1797, 650, MATCH($B$2, resultados!$A$1:$ZZ$1, 0))</f>
        <v/>
      </c>
      <c r="C656">
        <f>INDEX(resultados!$A$2:$ZZ$1797, 650, MATCH($B$3, resultados!$A$1:$ZZ$1, 0))</f>
        <v/>
      </c>
    </row>
    <row r="657">
      <c r="A657">
        <f>INDEX(resultados!$A$2:$ZZ$1797, 651, MATCH($B$1, resultados!$A$1:$ZZ$1, 0))</f>
        <v/>
      </c>
      <c r="B657">
        <f>INDEX(resultados!$A$2:$ZZ$1797, 651, MATCH($B$2, resultados!$A$1:$ZZ$1, 0))</f>
        <v/>
      </c>
      <c r="C657">
        <f>INDEX(resultados!$A$2:$ZZ$1797, 651, MATCH($B$3, resultados!$A$1:$ZZ$1, 0))</f>
        <v/>
      </c>
    </row>
    <row r="658">
      <c r="A658">
        <f>INDEX(resultados!$A$2:$ZZ$1797, 652, MATCH($B$1, resultados!$A$1:$ZZ$1, 0))</f>
        <v/>
      </c>
      <c r="B658">
        <f>INDEX(resultados!$A$2:$ZZ$1797, 652, MATCH($B$2, resultados!$A$1:$ZZ$1, 0))</f>
        <v/>
      </c>
      <c r="C658">
        <f>INDEX(resultados!$A$2:$ZZ$1797, 652, MATCH($B$3, resultados!$A$1:$ZZ$1, 0))</f>
        <v/>
      </c>
    </row>
    <row r="659">
      <c r="A659">
        <f>INDEX(resultados!$A$2:$ZZ$1797, 653, MATCH($B$1, resultados!$A$1:$ZZ$1, 0))</f>
        <v/>
      </c>
      <c r="B659">
        <f>INDEX(resultados!$A$2:$ZZ$1797, 653, MATCH($B$2, resultados!$A$1:$ZZ$1, 0))</f>
        <v/>
      </c>
      <c r="C659">
        <f>INDEX(resultados!$A$2:$ZZ$1797, 653, MATCH($B$3, resultados!$A$1:$ZZ$1, 0))</f>
        <v/>
      </c>
    </row>
    <row r="660">
      <c r="A660">
        <f>INDEX(resultados!$A$2:$ZZ$1797, 654, MATCH($B$1, resultados!$A$1:$ZZ$1, 0))</f>
        <v/>
      </c>
      <c r="B660">
        <f>INDEX(resultados!$A$2:$ZZ$1797, 654, MATCH($B$2, resultados!$A$1:$ZZ$1, 0))</f>
        <v/>
      </c>
      <c r="C660">
        <f>INDEX(resultados!$A$2:$ZZ$1797, 654, MATCH($B$3, resultados!$A$1:$ZZ$1, 0))</f>
        <v/>
      </c>
    </row>
    <row r="661">
      <c r="A661">
        <f>INDEX(resultados!$A$2:$ZZ$1797, 655, MATCH($B$1, resultados!$A$1:$ZZ$1, 0))</f>
        <v/>
      </c>
      <c r="B661">
        <f>INDEX(resultados!$A$2:$ZZ$1797, 655, MATCH($B$2, resultados!$A$1:$ZZ$1, 0))</f>
        <v/>
      </c>
      <c r="C661">
        <f>INDEX(resultados!$A$2:$ZZ$1797, 655, MATCH($B$3, resultados!$A$1:$ZZ$1, 0))</f>
        <v/>
      </c>
    </row>
    <row r="662">
      <c r="A662">
        <f>INDEX(resultados!$A$2:$ZZ$1797, 656, MATCH($B$1, resultados!$A$1:$ZZ$1, 0))</f>
        <v/>
      </c>
      <c r="B662">
        <f>INDEX(resultados!$A$2:$ZZ$1797, 656, MATCH($B$2, resultados!$A$1:$ZZ$1, 0))</f>
        <v/>
      </c>
      <c r="C662">
        <f>INDEX(resultados!$A$2:$ZZ$1797, 656, MATCH($B$3, resultados!$A$1:$ZZ$1, 0))</f>
        <v/>
      </c>
    </row>
    <row r="663">
      <c r="A663">
        <f>INDEX(resultados!$A$2:$ZZ$1797, 657, MATCH($B$1, resultados!$A$1:$ZZ$1, 0))</f>
        <v/>
      </c>
      <c r="B663">
        <f>INDEX(resultados!$A$2:$ZZ$1797, 657, MATCH($B$2, resultados!$A$1:$ZZ$1, 0))</f>
        <v/>
      </c>
      <c r="C663">
        <f>INDEX(resultados!$A$2:$ZZ$1797, 657, MATCH($B$3, resultados!$A$1:$ZZ$1, 0))</f>
        <v/>
      </c>
    </row>
    <row r="664">
      <c r="A664">
        <f>INDEX(resultados!$A$2:$ZZ$1797, 658, MATCH($B$1, resultados!$A$1:$ZZ$1, 0))</f>
        <v/>
      </c>
      <c r="B664">
        <f>INDEX(resultados!$A$2:$ZZ$1797, 658, MATCH($B$2, resultados!$A$1:$ZZ$1, 0))</f>
        <v/>
      </c>
      <c r="C664">
        <f>INDEX(resultados!$A$2:$ZZ$1797, 658, MATCH($B$3, resultados!$A$1:$ZZ$1, 0))</f>
        <v/>
      </c>
    </row>
    <row r="665">
      <c r="A665">
        <f>INDEX(resultados!$A$2:$ZZ$1797, 659, MATCH($B$1, resultados!$A$1:$ZZ$1, 0))</f>
        <v/>
      </c>
      <c r="B665">
        <f>INDEX(resultados!$A$2:$ZZ$1797, 659, MATCH($B$2, resultados!$A$1:$ZZ$1, 0))</f>
        <v/>
      </c>
      <c r="C665">
        <f>INDEX(resultados!$A$2:$ZZ$1797, 659, MATCH($B$3, resultados!$A$1:$ZZ$1, 0))</f>
        <v/>
      </c>
    </row>
    <row r="666">
      <c r="A666">
        <f>INDEX(resultados!$A$2:$ZZ$1797, 660, MATCH($B$1, resultados!$A$1:$ZZ$1, 0))</f>
        <v/>
      </c>
      <c r="B666">
        <f>INDEX(resultados!$A$2:$ZZ$1797, 660, MATCH($B$2, resultados!$A$1:$ZZ$1, 0))</f>
        <v/>
      </c>
      <c r="C666">
        <f>INDEX(resultados!$A$2:$ZZ$1797, 660, MATCH($B$3, resultados!$A$1:$ZZ$1, 0))</f>
        <v/>
      </c>
    </row>
    <row r="667">
      <c r="A667">
        <f>INDEX(resultados!$A$2:$ZZ$1797, 661, MATCH($B$1, resultados!$A$1:$ZZ$1, 0))</f>
        <v/>
      </c>
      <c r="B667">
        <f>INDEX(resultados!$A$2:$ZZ$1797, 661, MATCH($B$2, resultados!$A$1:$ZZ$1, 0))</f>
        <v/>
      </c>
      <c r="C667">
        <f>INDEX(resultados!$A$2:$ZZ$1797, 661, MATCH($B$3, resultados!$A$1:$ZZ$1, 0))</f>
        <v/>
      </c>
    </row>
    <row r="668">
      <c r="A668">
        <f>INDEX(resultados!$A$2:$ZZ$1797, 662, MATCH($B$1, resultados!$A$1:$ZZ$1, 0))</f>
        <v/>
      </c>
      <c r="B668">
        <f>INDEX(resultados!$A$2:$ZZ$1797, 662, MATCH($B$2, resultados!$A$1:$ZZ$1, 0))</f>
        <v/>
      </c>
      <c r="C668">
        <f>INDEX(resultados!$A$2:$ZZ$1797, 662, MATCH($B$3, resultados!$A$1:$ZZ$1, 0))</f>
        <v/>
      </c>
    </row>
    <row r="669">
      <c r="A669">
        <f>INDEX(resultados!$A$2:$ZZ$1797, 663, MATCH($B$1, resultados!$A$1:$ZZ$1, 0))</f>
        <v/>
      </c>
      <c r="B669">
        <f>INDEX(resultados!$A$2:$ZZ$1797, 663, MATCH($B$2, resultados!$A$1:$ZZ$1, 0))</f>
        <v/>
      </c>
      <c r="C669">
        <f>INDEX(resultados!$A$2:$ZZ$1797, 663, MATCH($B$3, resultados!$A$1:$ZZ$1, 0))</f>
        <v/>
      </c>
    </row>
    <row r="670">
      <c r="A670">
        <f>INDEX(resultados!$A$2:$ZZ$1797, 664, MATCH($B$1, resultados!$A$1:$ZZ$1, 0))</f>
        <v/>
      </c>
      <c r="B670">
        <f>INDEX(resultados!$A$2:$ZZ$1797, 664, MATCH($B$2, resultados!$A$1:$ZZ$1, 0))</f>
        <v/>
      </c>
      <c r="C670">
        <f>INDEX(resultados!$A$2:$ZZ$1797, 664, MATCH($B$3, resultados!$A$1:$ZZ$1, 0))</f>
        <v/>
      </c>
    </row>
    <row r="671">
      <c r="A671">
        <f>INDEX(resultados!$A$2:$ZZ$1797, 665, MATCH($B$1, resultados!$A$1:$ZZ$1, 0))</f>
        <v/>
      </c>
      <c r="B671">
        <f>INDEX(resultados!$A$2:$ZZ$1797, 665, MATCH($B$2, resultados!$A$1:$ZZ$1, 0))</f>
        <v/>
      </c>
      <c r="C671">
        <f>INDEX(resultados!$A$2:$ZZ$1797, 665, MATCH($B$3, resultados!$A$1:$ZZ$1, 0))</f>
        <v/>
      </c>
    </row>
    <row r="672">
      <c r="A672">
        <f>INDEX(resultados!$A$2:$ZZ$1797, 666, MATCH($B$1, resultados!$A$1:$ZZ$1, 0))</f>
        <v/>
      </c>
      <c r="B672">
        <f>INDEX(resultados!$A$2:$ZZ$1797, 666, MATCH($B$2, resultados!$A$1:$ZZ$1, 0))</f>
        <v/>
      </c>
      <c r="C672">
        <f>INDEX(resultados!$A$2:$ZZ$1797, 666, MATCH($B$3, resultados!$A$1:$ZZ$1, 0))</f>
        <v/>
      </c>
    </row>
    <row r="673">
      <c r="A673">
        <f>INDEX(resultados!$A$2:$ZZ$1797, 667, MATCH($B$1, resultados!$A$1:$ZZ$1, 0))</f>
        <v/>
      </c>
      <c r="B673">
        <f>INDEX(resultados!$A$2:$ZZ$1797, 667, MATCH($B$2, resultados!$A$1:$ZZ$1, 0))</f>
        <v/>
      </c>
      <c r="C673">
        <f>INDEX(resultados!$A$2:$ZZ$1797, 667, MATCH($B$3, resultados!$A$1:$ZZ$1, 0))</f>
        <v/>
      </c>
    </row>
    <row r="674">
      <c r="A674">
        <f>INDEX(resultados!$A$2:$ZZ$1797, 668, MATCH($B$1, resultados!$A$1:$ZZ$1, 0))</f>
        <v/>
      </c>
      <c r="B674">
        <f>INDEX(resultados!$A$2:$ZZ$1797, 668, MATCH($B$2, resultados!$A$1:$ZZ$1, 0))</f>
        <v/>
      </c>
      <c r="C674">
        <f>INDEX(resultados!$A$2:$ZZ$1797, 668, MATCH($B$3, resultados!$A$1:$ZZ$1, 0))</f>
        <v/>
      </c>
    </row>
    <row r="675">
      <c r="A675">
        <f>INDEX(resultados!$A$2:$ZZ$1797, 669, MATCH($B$1, resultados!$A$1:$ZZ$1, 0))</f>
        <v/>
      </c>
      <c r="B675">
        <f>INDEX(resultados!$A$2:$ZZ$1797, 669, MATCH($B$2, resultados!$A$1:$ZZ$1, 0))</f>
        <v/>
      </c>
      <c r="C675">
        <f>INDEX(resultados!$A$2:$ZZ$1797, 669, MATCH($B$3, resultados!$A$1:$ZZ$1, 0))</f>
        <v/>
      </c>
    </row>
    <row r="676">
      <c r="A676">
        <f>INDEX(resultados!$A$2:$ZZ$1797, 670, MATCH($B$1, resultados!$A$1:$ZZ$1, 0))</f>
        <v/>
      </c>
      <c r="B676">
        <f>INDEX(resultados!$A$2:$ZZ$1797, 670, MATCH($B$2, resultados!$A$1:$ZZ$1, 0))</f>
        <v/>
      </c>
      <c r="C676">
        <f>INDEX(resultados!$A$2:$ZZ$1797, 670, MATCH($B$3, resultados!$A$1:$ZZ$1, 0))</f>
        <v/>
      </c>
    </row>
    <row r="677">
      <c r="A677">
        <f>INDEX(resultados!$A$2:$ZZ$1797, 671, MATCH($B$1, resultados!$A$1:$ZZ$1, 0))</f>
        <v/>
      </c>
      <c r="B677">
        <f>INDEX(resultados!$A$2:$ZZ$1797, 671, MATCH($B$2, resultados!$A$1:$ZZ$1, 0))</f>
        <v/>
      </c>
      <c r="C677">
        <f>INDEX(resultados!$A$2:$ZZ$1797, 671, MATCH($B$3, resultados!$A$1:$ZZ$1, 0))</f>
        <v/>
      </c>
    </row>
    <row r="678">
      <c r="A678">
        <f>INDEX(resultados!$A$2:$ZZ$1797, 672, MATCH($B$1, resultados!$A$1:$ZZ$1, 0))</f>
        <v/>
      </c>
      <c r="B678">
        <f>INDEX(resultados!$A$2:$ZZ$1797, 672, MATCH($B$2, resultados!$A$1:$ZZ$1, 0))</f>
        <v/>
      </c>
      <c r="C678">
        <f>INDEX(resultados!$A$2:$ZZ$1797, 672, MATCH($B$3, resultados!$A$1:$ZZ$1, 0))</f>
        <v/>
      </c>
    </row>
    <row r="679">
      <c r="A679">
        <f>INDEX(resultados!$A$2:$ZZ$1797, 673, MATCH($B$1, resultados!$A$1:$ZZ$1, 0))</f>
        <v/>
      </c>
      <c r="B679">
        <f>INDEX(resultados!$A$2:$ZZ$1797, 673, MATCH($B$2, resultados!$A$1:$ZZ$1, 0))</f>
        <v/>
      </c>
      <c r="C679">
        <f>INDEX(resultados!$A$2:$ZZ$1797, 673, MATCH($B$3, resultados!$A$1:$ZZ$1, 0))</f>
        <v/>
      </c>
    </row>
    <row r="680">
      <c r="A680">
        <f>INDEX(resultados!$A$2:$ZZ$1797, 674, MATCH($B$1, resultados!$A$1:$ZZ$1, 0))</f>
        <v/>
      </c>
      <c r="B680">
        <f>INDEX(resultados!$A$2:$ZZ$1797, 674, MATCH($B$2, resultados!$A$1:$ZZ$1, 0))</f>
        <v/>
      </c>
      <c r="C680">
        <f>INDEX(resultados!$A$2:$ZZ$1797, 674, MATCH($B$3, resultados!$A$1:$ZZ$1, 0))</f>
        <v/>
      </c>
    </row>
    <row r="681">
      <c r="A681">
        <f>INDEX(resultados!$A$2:$ZZ$1797, 675, MATCH($B$1, resultados!$A$1:$ZZ$1, 0))</f>
        <v/>
      </c>
      <c r="B681">
        <f>INDEX(resultados!$A$2:$ZZ$1797, 675, MATCH($B$2, resultados!$A$1:$ZZ$1, 0))</f>
        <v/>
      </c>
      <c r="C681">
        <f>INDEX(resultados!$A$2:$ZZ$1797, 675, MATCH($B$3, resultados!$A$1:$ZZ$1, 0))</f>
        <v/>
      </c>
    </row>
    <row r="682">
      <c r="A682">
        <f>INDEX(resultados!$A$2:$ZZ$1797, 676, MATCH($B$1, resultados!$A$1:$ZZ$1, 0))</f>
        <v/>
      </c>
      <c r="B682">
        <f>INDEX(resultados!$A$2:$ZZ$1797, 676, MATCH($B$2, resultados!$A$1:$ZZ$1, 0))</f>
        <v/>
      </c>
      <c r="C682">
        <f>INDEX(resultados!$A$2:$ZZ$1797, 676, MATCH($B$3, resultados!$A$1:$ZZ$1, 0))</f>
        <v/>
      </c>
    </row>
    <row r="683">
      <c r="A683">
        <f>INDEX(resultados!$A$2:$ZZ$1797, 677, MATCH($B$1, resultados!$A$1:$ZZ$1, 0))</f>
        <v/>
      </c>
      <c r="B683">
        <f>INDEX(resultados!$A$2:$ZZ$1797, 677, MATCH($B$2, resultados!$A$1:$ZZ$1, 0))</f>
        <v/>
      </c>
      <c r="C683">
        <f>INDEX(resultados!$A$2:$ZZ$1797, 677, MATCH($B$3, resultados!$A$1:$ZZ$1, 0))</f>
        <v/>
      </c>
    </row>
    <row r="684">
      <c r="A684">
        <f>INDEX(resultados!$A$2:$ZZ$1797, 678, MATCH($B$1, resultados!$A$1:$ZZ$1, 0))</f>
        <v/>
      </c>
      <c r="B684">
        <f>INDEX(resultados!$A$2:$ZZ$1797, 678, MATCH($B$2, resultados!$A$1:$ZZ$1, 0))</f>
        <v/>
      </c>
      <c r="C684">
        <f>INDEX(resultados!$A$2:$ZZ$1797, 678, MATCH($B$3, resultados!$A$1:$ZZ$1, 0))</f>
        <v/>
      </c>
    </row>
    <row r="685">
      <c r="A685">
        <f>INDEX(resultados!$A$2:$ZZ$1797, 679, MATCH($B$1, resultados!$A$1:$ZZ$1, 0))</f>
        <v/>
      </c>
      <c r="B685">
        <f>INDEX(resultados!$A$2:$ZZ$1797, 679, MATCH($B$2, resultados!$A$1:$ZZ$1, 0))</f>
        <v/>
      </c>
      <c r="C685">
        <f>INDEX(resultados!$A$2:$ZZ$1797, 679, MATCH($B$3, resultados!$A$1:$ZZ$1, 0))</f>
        <v/>
      </c>
    </row>
    <row r="686">
      <c r="A686">
        <f>INDEX(resultados!$A$2:$ZZ$1797, 680, MATCH($B$1, resultados!$A$1:$ZZ$1, 0))</f>
        <v/>
      </c>
      <c r="B686">
        <f>INDEX(resultados!$A$2:$ZZ$1797, 680, MATCH($B$2, resultados!$A$1:$ZZ$1, 0))</f>
        <v/>
      </c>
      <c r="C686">
        <f>INDEX(resultados!$A$2:$ZZ$1797, 680, MATCH($B$3, resultados!$A$1:$ZZ$1, 0))</f>
        <v/>
      </c>
    </row>
    <row r="687">
      <c r="A687">
        <f>INDEX(resultados!$A$2:$ZZ$1797, 681, MATCH($B$1, resultados!$A$1:$ZZ$1, 0))</f>
        <v/>
      </c>
      <c r="B687">
        <f>INDEX(resultados!$A$2:$ZZ$1797, 681, MATCH($B$2, resultados!$A$1:$ZZ$1, 0))</f>
        <v/>
      </c>
      <c r="C687">
        <f>INDEX(resultados!$A$2:$ZZ$1797, 681, MATCH($B$3, resultados!$A$1:$ZZ$1, 0))</f>
        <v/>
      </c>
    </row>
    <row r="688">
      <c r="A688">
        <f>INDEX(resultados!$A$2:$ZZ$1797, 682, MATCH($B$1, resultados!$A$1:$ZZ$1, 0))</f>
        <v/>
      </c>
      <c r="B688">
        <f>INDEX(resultados!$A$2:$ZZ$1797, 682, MATCH($B$2, resultados!$A$1:$ZZ$1, 0))</f>
        <v/>
      </c>
      <c r="C688">
        <f>INDEX(resultados!$A$2:$ZZ$1797, 682, MATCH($B$3, resultados!$A$1:$ZZ$1, 0))</f>
        <v/>
      </c>
    </row>
    <row r="689">
      <c r="A689">
        <f>INDEX(resultados!$A$2:$ZZ$1797, 683, MATCH($B$1, resultados!$A$1:$ZZ$1, 0))</f>
        <v/>
      </c>
      <c r="B689">
        <f>INDEX(resultados!$A$2:$ZZ$1797, 683, MATCH($B$2, resultados!$A$1:$ZZ$1, 0))</f>
        <v/>
      </c>
      <c r="C689">
        <f>INDEX(resultados!$A$2:$ZZ$1797, 683, MATCH($B$3, resultados!$A$1:$ZZ$1, 0))</f>
        <v/>
      </c>
    </row>
    <row r="690">
      <c r="A690">
        <f>INDEX(resultados!$A$2:$ZZ$1797, 684, MATCH($B$1, resultados!$A$1:$ZZ$1, 0))</f>
        <v/>
      </c>
      <c r="B690">
        <f>INDEX(resultados!$A$2:$ZZ$1797, 684, MATCH($B$2, resultados!$A$1:$ZZ$1, 0))</f>
        <v/>
      </c>
      <c r="C690">
        <f>INDEX(resultados!$A$2:$ZZ$1797, 684, MATCH($B$3, resultados!$A$1:$ZZ$1, 0))</f>
        <v/>
      </c>
    </row>
    <row r="691">
      <c r="A691">
        <f>INDEX(resultados!$A$2:$ZZ$1797, 685, MATCH($B$1, resultados!$A$1:$ZZ$1, 0))</f>
        <v/>
      </c>
      <c r="B691">
        <f>INDEX(resultados!$A$2:$ZZ$1797, 685, MATCH($B$2, resultados!$A$1:$ZZ$1, 0))</f>
        <v/>
      </c>
      <c r="C691">
        <f>INDEX(resultados!$A$2:$ZZ$1797, 685, MATCH($B$3, resultados!$A$1:$ZZ$1, 0))</f>
        <v/>
      </c>
    </row>
    <row r="692">
      <c r="A692">
        <f>INDEX(resultados!$A$2:$ZZ$1797, 686, MATCH($B$1, resultados!$A$1:$ZZ$1, 0))</f>
        <v/>
      </c>
      <c r="B692">
        <f>INDEX(resultados!$A$2:$ZZ$1797, 686, MATCH($B$2, resultados!$A$1:$ZZ$1, 0))</f>
        <v/>
      </c>
      <c r="C692">
        <f>INDEX(resultados!$A$2:$ZZ$1797, 686, MATCH($B$3, resultados!$A$1:$ZZ$1, 0))</f>
        <v/>
      </c>
    </row>
    <row r="693">
      <c r="A693">
        <f>INDEX(resultados!$A$2:$ZZ$1797, 687, MATCH($B$1, resultados!$A$1:$ZZ$1, 0))</f>
        <v/>
      </c>
      <c r="B693">
        <f>INDEX(resultados!$A$2:$ZZ$1797, 687, MATCH($B$2, resultados!$A$1:$ZZ$1, 0))</f>
        <v/>
      </c>
      <c r="C693">
        <f>INDEX(resultados!$A$2:$ZZ$1797, 687, MATCH($B$3, resultados!$A$1:$ZZ$1, 0))</f>
        <v/>
      </c>
    </row>
    <row r="694">
      <c r="A694">
        <f>INDEX(resultados!$A$2:$ZZ$1797, 688, MATCH($B$1, resultados!$A$1:$ZZ$1, 0))</f>
        <v/>
      </c>
      <c r="B694">
        <f>INDEX(resultados!$A$2:$ZZ$1797, 688, MATCH($B$2, resultados!$A$1:$ZZ$1, 0))</f>
        <v/>
      </c>
      <c r="C694">
        <f>INDEX(resultados!$A$2:$ZZ$1797, 688, MATCH($B$3, resultados!$A$1:$ZZ$1, 0))</f>
        <v/>
      </c>
    </row>
    <row r="695">
      <c r="A695">
        <f>INDEX(resultados!$A$2:$ZZ$1797, 689, MATCH($B$1, resultados!$A$1:$ZZ$1, 0))</f>
        <v/>
      </c>
      <c r="B695">
        <f>INDEX(resultados!$A$2:$ZZ$1797, 689, MATCH($B$2, resultados!$A$1:$ZZ$1, 0))</f>
        <v/>
      </c>
      <c r="C695">
        <f>INDEX(resultados!$A$2:$ZZ$1797, 689, MATCH($B$3, resultados!$A$1:$ZZ$1, 0))</f>
        <v/>
      </c>
    </row>
    <row r="696">
      <c r="A696">
        <f>INDEX(resultados!$A$2:$ZZ$1797, 690, MATCH($B$1, resultados!$A$1:$ZZ$1, 0))</f>
        <v/>
      </c>
      <c r="B696">
        <f>INDEX(resultados!$A$2:$ZZ$1797, 690, MATCH($B$2, resultados!$A$1:$ZZ$1, 0))</f>
        <v/>
      </c>
      <c r="C696">
        <f>INDEX(resultados!$A$2:$ZZ$1797, 690, MATCH($B$3, resultados!$A$1:$ZZ$1, 0))</f>
        <v/>
      </c>
    </row>
    <row r="697">
      <c r="A697">
        <f>INDEX(resultados!$A$2:$ZZ$1797, 691, MATCH($B$1, resultados!$A$1:$ZZ$1, 0))</f>
        <v/>
      </c>
      <c r="B697">
        <f>INDEX(resultados!$A$2:$ZZ$1797, 691, MATCH($B$2, resultados!$A$1:$ZZ$1, 0))</f>
        <v/>
      </c>
      <c r="C697">
        <f>INDEX(resultados!$A$2:$ZZ$1797, 691, MATCH($B$3, resultados!$A$1:$ZZ$1, 0))</f>
        <v/>
      </c>
    </row>
    <row r="698">
      <c r="A698">
        <f>INDEX(resultados!$A$2:$ZZ$1797, 692, MATCH($B$1, resultados!$A$1:$ZZ$1, 0))</f>
        <v/>
      </c>
      <c r="B698">
        <f>INDEX(resultados!$A$2:$ZZ$1797, 692, MATCH($B$2, resultados!$A$1:$ZZ$1, 0))</f>
        <v/>
      </c>
      <c r="C698">
        <f>INDEX(resultados!$A$2:$ZZ$1797, 692, MATCH($B$3, resultados!$A$1:$ZZ$1, 0))</f>
        <v/>
      </c>
    </row>
    <row r="699">
      <c r="A699">
        <f>INDEX(resultados!$A$2:$ZZ$1797, 693, MATCH($B$1, resultados!$A$1:$ZZ$1, 0))</f>
        <v/>
      </c>
      <c r="B699">
        <f>INDEX(resultados!$A$2:$ZZ$1797, 693, MATCH($B$2, resultados!$A$1:$ZZ$1, 0))</f>
        <v/>
      </c>
      <c r="C699">
        <f>INDEX(resultados!$A$2:$ZZ$1797, 693, MATCH($B$3, resultados!$A$1:$ZZ$1, 0))</f>
        <v/>
      </c>
    </row>
    <row r="700">
      <c r="A700">
        <f>INDEX(resultados!$A$2:$ZZ$1797, 694, MATCH($B$1, resultados!$A$1:$ZZ$1, 0))</f>
        <v/>
      </c>
      <c r="B700">
        <f>INDEX(resultados!$A$2:$ZZ$1797, 694, MATCH($B$2, resultados!$A$1:$ZZ$1, 0))</f>
        <v/>
      </c>
      <c r="C700">
        <f>INDEX(resultados!$A$2:$ZZ$1797, 694, MATCH($B$3, resultados!$A$1:$ZZ$1, 0))</f>
        <v/>
      </c>
    </row>
    <row r="701">
      <c r="A701">
        <f>INDEX(resultados!$A$2:$ZZ$1797, 695, MATCH($B$1, resultados!$A$1:$ZZ$1, 0))</f>
        <v/>
      </c>
      <c r="B701">
        <f>INDEX(resultados!$A$2:$ZZ$1797, 695, MATCH($B$2, resultados!$A$1:$ZZ$1, 0))</f>
        <v/>
      </c>
      <c r="C701">
        <f>INDEX(resultados!$A$2:$ZZ$1797, 695, MATCH($B$3, resultados!$A$1:$ZZ$1, 0))</f>
        <v/>
      </c>
    </row>
    <row r="702">
      <c r="A702">
        <f>INDEX(resultados!$A$2:$ZZ$1797, 696, MATCH($B$1, resultados!$A$1:$ZZ$1, 0))</f>
        <v/>
      </c>
      <c r="B702">
        <f>INDEX(resultados!$A$2:$ZZ$1797, 696, MATCH($B$2, resultados!$A$1:$ZZ$1, 0))</f>
        <v/>
      </c>
      <c r="C702">
        <f>INDEX(resultados!$A$2:$ZZ$1797, 696, MATCH($B$3, resultados!$A$1:$ZZ$1, 0))</f>
        <v/>
      </c>
    </row>
    <row r="703">
      <c r="A703">
        <f>INDEX(resultados!$A$2:$ZZ$1797, 697, MATCH($B$1, resultados!$A$1:$ZZ$1, 0))</f>
        <v/>
      </c>
      <c r="B703">
        <f>INDEX(resultados!$A$2:$ZZ$1797, 697, MATCH($B$2, resultados!$A$1:$ZZ$1, 0))</f>
        <v/>
      </c>
      <c r="C703">
        <f>INDEX(resultados!$A$2:$ZZ$1797, 697, MATCH($B$3, resultados!$A$1:$ZZ$1, 0))</f>
        <v/>
      </c>
    </row>
    <row r="704">
      <c r="A704">
        <f>INDEX(resultados!$A$2:$ZZ$1797, 698, MATCH($B$1, resultados!$A$1:$ZZ$1, 0))</f>
        <v/>
      </c>
      <c r="B704">
        <f>INDEX(resultados!$A$2:$ZZ$1797, 698, MATCH($B$2, resultados!$A$1:$ZZ$1, 0))</f>
        <v/>
      </c>
      <c r="C704">
        <f>INDEX(resultados!$A$2:$ZZ$1797, 698, MATCH($B$3, resultados!$A$1:$ZZ$1, 0))</f>
        <v/>
      </c>
    </row>
    <row r="705">
      <c r="A705">
        <f>INDEX(resultados!$A$2:$ZZ$1797, 699, MATCH($B$1, resultados!$A$1:$ZZ$1, 0))</f>
        <v/>
      </c>
      <c r="B705">
        <f>INDEX(resultados!$A$2:$ZZ$1797, 699, MATCH($B$2, resultados!$A$1:$ZZ$1, 0))</f>
        <v/>
      </c>
      <c r="C705">
        <f>INDEX(resultados!$A$2:$ZZ$1797, 699, MATCH($B$3, resultados!$A$1:$ZZ$1, 0))</f>
        <v/>
      </c>
    </row>
    <row r="706">
      <c r="A706">
        <f>INDEX(resultados!$A$2:$ZZ$1797, 700, MATCH($B$1, resultados!$A$1:$ZZ$1, 0))</f>
        <v/>
      </c>
      <c r="B706">
        <f>INDEX(resultados!$A$2:$ZZ$1797, 700, MATCH($B$2, resultados!$A$1:$ZZ$1, 0))</f>
        <v/>
      </c>
      <c r="C706">
        <f>INDEX(resultados!$A$2:$ZZ$1797, 700, MATCH($B$3, resultados!$A$1:$ZZ$1, 0))</f>
        <v/>
      </c>
    </row>
    <row r="707">
      <c r="A707">
        <f>INDEX(resultados!$A$2:$ZZ$1797, 701, MATCH($B$1, resultados!$A$1:$ZZ$1, 0))</f>
        <v/>
      </c>
      <c r="B707">
        <f>INDEX(resultados!$A$2:$ZZ$1797, 701, MATCH($B$2, resultados!$A$1:$ZZ$1, 0))</f>
        <v/>
      </c>
      <c r="C707">
        <f>INDEX(resultados!$A$2:$ZZ$1797, 701, MATCH($B$3, resultados!$A$1:$ZZ$1, 0))</f>
        <v/>
      </c>
    </row>
    <row r="708">
      <c r="A708">
        <f>INDEX(resultados!$A$2:$ZZ$1797, 702, MATCH($B$1, resultados!$A$1:$ZZ$1, 0))</f>
        <v/>
      </c>
      <c r="B708">
        <f>INDEX(resultados!$A$2:$ZZ$1797, 702, MATCH($B$2, resultados!$A$1:$ZZ$1, 0))</f>
        <v/>
      </c>
      <c r="C708">
        <f>INDEX(resultados!$A$2:$ZZ$1797, 702, MATCH($B$3, resultados!$A$1:$ZZ$1, 0))</f>
        <v/>
      </c>
    </row>
    <row r="709">
      <c r="A709">
        <f>INDEX(resultados!$A$2:$ZZ$1797, 703, MATCH($B$1, resultados!$A$1:$ZZ$1, 0))</f>
        <v/>
      </c>
      <c r="B709">
        <f>INDEX(resultados!$A$2:$ZZ$1797, 703, MATCH($B$2, resultados!$A$1:$ZZ$1, 0))</f>
        <v/>
      </c>
      <c r="C709">
        <f>INDEX(resultados!$A$2:$ZZ$1797, 703, MATCH($B$3, resultados!$A$1:$ZZ$1, 0))</f>
        <v/>
      </c>
    </row>
    <row r="710">
      <c r="A710">
        <f>INDEX(resultados!$A$2:$ZZ$1797, 704, MATCH($B$1, resultados!$A$1:$ZZ$1, 0))</f>
        <v/>
      </c>
      <c r="B710">
        <f>INDEX(resultados!$A$2:$ZZ$1797, 704, MATCH($B$2, resultados!$A$1:$ZZ$1, 0))</f>
        <v/>
      </c>
      <c r="C710">
        <f>INDEX(resultados!$A$2:$ZZ$1797, 704, MATCH($B$3, resultados!$A$1:$ZZ$1, 0))</f>
        <v/>
      </c>
    </row>
    <row r="711">
      <c r="A711">
        <f>INDEX(resultados!$A$2:$ZZ$1797, 705, MATCH($B$1, resultados!$A$1:$ZZ$1, 0))</f>
        <v/>
      </c>
      <c r="B711">
        <f>INDEX(resultados!$A$2:$ZZ$1797, 705, MATCH($B$2, resultados!$A$1:$ZZ$1, 0))</f>
        <v/>
      </c>
      <c r="C711">
        <f>INDEX(resultados!$A$2:$ZZ$1797, 705, MATCH($B$3, resultados!$A$1:$ZZ$1, 0))</f>
        <v/>
      </c>
    </row>
    <row r="712">
      <c r="A712">
        <f>INDEX(resultados!$A$2:$ZZ$1797, 706, MATCH($B$1, resultados!$A$1:$ZZ$1, 0))</f>
        <v/>
      </c>
      <c r="B712">
        <f>INDEX(resultados!$A$2:$ZZ$1797, 706, MATCH($B$2, resultados!$A$1:$ZZ$1, 0))</f>
        <v/>
      </c>
      <c r="C712">
        <f>INDEX(resultados!$A$2:$ZZ$1797, 706, MATCH($B$3, resultados!$A$1:$ZZ$1, 0))</f>
        <v/>
      </c>
    </row>
    <row r="713">
      <c r="A713">
        <f>INDEX(resultados!$A$2:$ZZ$1797, 707, MATCH($B$1, resultados!$A$1:$ZZ$1, 0))</f>
        <v/>
      </c>
      <c r="B713">
        <f>INDEX(resultados!$A$2:$ZZ$1797, 707, MATCH($B$2, resultados!$A$1:$ZZ$1, 0))</f>
        <v/>
      </c>
      <c r="C713">
        <f>INDEX(resultados!$A$2:$ZZ$1797, 707, MATCH($B$3, resultados!$A$1:$ZZ$1, 0))</f>
        <v/>
      </c>
    </row>
    <row r="714">
      <c r="A714">
        <f>INDEX(resultados!$A$2:$ZZ$1797, 708, MATCH($B$1, resultados!$A$1:$ZZ$1, 0))</f>
        <v/>
      </c>
      <c r="B714">
        <f>INDEX(resultados!$A$2:$ZZ$1797, 708, MATCH($B$2, resultados!$A$1:$ZZ$1, 0))</f>
        <v/>
      </c>
      <c r="C714">
        <f>INDEX(resultados!$A$2:$ZZ$1797, 708, MATCH($B$3, resultados!$A$1:$ZZ$1, 0))</f>
        <v/>
      </c>
    </row>
    <row r="715">
      <c r="A715">
        <f>INDEX(resultados!$A$2:$ZZ$1797, 709, MATCH($B$1, resultados!$A$1:$ZZ$1, 0))</f>
        <v/>
      </c>
      <c r="B715">
        <f>INDEX(resultados!$A$2:$ZZ$1797, 709, MATCH($B$2, resultados!$A$1:$ZZ$1, 0))</f>
        <v/>
      </c>
      <c r="C715">
        <f>INDEX(resultados!$A$2:$ZZ$1797, 709, MATCH($B$3, resultados!$A$1:$ZZ$1, 0))</f>
        <v/>
      </c>
    </row>
    <row r="716">
      <c r="A716">
        <f>INDEX(resultados!$A$2:$ZZ$1797, 710, MATCH($B$1, resultados!$A$1:$ZZ$1, 0))</f>
        <v/>
      </c>
      <c r="B716">
        <f>INDEX(resultados!$A$2:$ZZ$1797, 710, MATCH($B$2, resultados!$A$1:$ZZ$1, 0))</f>
        <v/>
      </c>
      <c r="C716">
        <f>INDEX(resultados!$A$2:$ZZ$1797, 710, MATCH($B$3, resultados!$A$1:$ZZ$1, 0))</f>
        <v/>
      </c>
    </row>
    <row r="717">
      <c r="A717">
        <f>INDEX(resultados!$A$2:$ZZ$1797, 711, MATCH($B$1, resultados!$A$1:$ZZ$1, 0))</f>
        <v/>
      </c>
      <c r="B717">
        <f>INDEX(resultados!$A$2:$ZZ$1797, 711, MATCH($B$2, resultados!$A$1:$ZZ$1, 0))</f>
        <v/>
      </c>
      <c r="C717">
        <f>INDEX(resultados!$A$2:$ZZ$1797, 711, MATCH($B$3, resultados!$A$1:$ZZ$1, 0))</f>
        <v/>
      </c>
    </row>
    <row r="718">
      <c r="A718">
        <f>INDEX(resultados!$A$2:$ZZ$1797, 712, MATCH($B$1, resultados!$A$1:$ZZ$1, 0))</f>
        <v/>
      </c>
      <c r="B718">
        <f>INDEX(resultados!$A$2:$ZZ$1797, 712, MATCH($B$2, resultados!$A$1:$ZZ$1, 0))</f>
        <v/>
      </c>
      <c r="C718">
        <f>INDEX(resultados!$A$2:$ZZ$1797, 712, MATCH($B$3, resultados!$A$1:$ZZ$1, 0))</f>
        <v/>
      </c>
    </row>
    <row r="719">
      <c r="A719">
        <f>INDEX(resultados!$A$2:$ZZ$1797, 713, MATCH($B$1, resultados!$A$1:$ZZ$1, 0))</f>
        <v/>
      </c>
      <c r="B719">
        <f>INDEX(resultados!$A$2:$ZZ$1797, 713, MATCH($B$2, resultados!$A$1:$ZZ$1, 0))</f>
        <v/>
      </c>
      <c r="C719">
        <f>INDEX(resultados!$A$2:$ZZ$1797, 713, MATCH($B$3, resultados!$A$1:$ZZ$1, 0))</f>
        <v/>
      </c>
    </row>
    <row r="720">
      <c r="A720">
        <f>INDEX(resultados!$A$2:$ZZ$1797, 714, MATCH($B$1, resultados!$A$1:$ZZ$1, 0))</f>
        <v/>
      </c>
      <c r="B720">
        <f>INDEX(resultados!$A$2:$ZZ$1797, 714, MATCH($B$2, resultados!$A$1:$ZZ$1, 0))</f>
        <v/>
      </c>
      <c r="C720">
        <f>INDEX(resultados!$A$2:$ZZ$1797, 714, MATCH($B$3, resultados!$A$1:$ZZ$1, 0))</f>
        <v/>
      </c>
    </row>
    <row r="721">
      <c r="A721">
        <f>INDEX(resultados!$A$2:$ZZ$1797, 715, MATCH($B$1, resultados!$A$1:$ZZ$1, 0))</f>
        <v/>
      </c>
      <c r="B721">
        <f>INDEX(resultados!$A$2:$ZZ$1797, 715, MATCH($B$2, resultados!$A$1:$ZZ$1, 0))</f>
        <v/>
      </c>
      <c r="C721">
        <f>INDEX(resultados!$A$2:$ZZ$1797, 715, MATCH($B$3, resultados!$A$1:$ZZ$1, 0))</f>
        <v/>
      </c>
    </row>
    <row r="722">
      <c r="A722">
        <f>INDEX(resultados!$A$2:$ZZ$1797, 716, MATCH($B$1, resultados!$A$1:$ZZ$1, 0))</f>
        <v/>
      </c>
      <c r="B722">
        <f>INDEX(resultados!$A$2:$ZZ$1797, 716, MATCH($B$2, resultados!$A$1:$ZZ$1, 0))</f>
        <v/>
      </c>
      <c r="C722">
        <f>INDEX(resultados!$A$2:$ZZ$1797, 716, MATCH($B$3, resultados!$A$1:$ZZ$1, 0))</f>
        <v/>
      </c>
    </row>
    <row r="723">
      <c r="A723">
        <f>INDEX(resultados!$A$2:$ZZ$1797, 717, MATCH($B$1, resultados!$A$1:$ZZ$1, 0))</f>
        <v/>
      </c>
      <c r="B723">
        <f>INDEX(resultados!$A$2:$ZZ$1797, 717, MATCH($B$2, resultados!$A$1:$ZZ$1, 0))</f>
        <v/>
      </c>
      <c r="C723">
        <f>INDEX(resultados!$A$2:$ZZ$1797, 717, MATCH($B$3, resultados!$A$1:$ZZ$1, 0))</f>
        <v/>
      </c>
    </row>
    <row r="724">
      <c r="A724">
        <f>INDEX(resultados!$A$2:$ZZ$1797, 718, MATCH($B$1, resultados!$A$1:$ZZ$1, 0))</f>
        <v/>
      </c>
      <c r="B724">
        <f>INDEX(resultados!$A$2:$ZZ$1797, 718, MATCH($B$2, resultados!$A$1:$ZZ$1, 0))</f>
        <v/>
      </c>
      <c r="C724">
        <f>INDEX(resultados!$A$2:$ZZ$1797, 718, MATCH($B$3, resultados!$A$1:$ZZ$1, 0))</f>
        <v/>
      </c>
    </row>
    <row r="725">
      <c r="A725">
        <f>INDEX(resultados!$A$2:$ZZ$1797, 719, MATCH($B$1, resultados!$A$1:$ZZ$1, 0))</f>
        <v/>
      </c>
      <c r="B725">
        <f>INDEX(resultados!$A$2:$ZZ$1797, 719, MATCH($B$2, resultados!$A$1:$ZZ$1, 0))</f>
        <v/>
      </c>
      <c r="C725">
        <f>INDEX(resultados!$A$2:$ZZ$1797, 719, MATCH($B$3, resultados!$A$1:$ZZ$1, 0))</f>
        <v/>
      </c>
    </row>
    <row r="726">
      <c r="A726">
        <f>INDEX(resultados!$A$2:$ZZ$1797, 720, MATCH($B$1, resultados!$A$1:$ZZ$1, 0))</f>
        <v/>
      </c>
      <c r="B726">
        <f>INDEX(resultados!$A$2:$ZZ$1797, 720, MATCH($B$2, resultados!$A$1:$ZZ$1, 0))</f>
        <v/>
      </c>
      <c r="C726">
        <f>INDEX(resultados!$A$2:$ZZ$1797, 720, MATCH($B$3, resultados!$A$1:$ZZ$1, 0))</f>
        <v/>
      </c>
    </row>
    <row r="727">
      <c r="A727">
        <f>INDEX(resultados!$A$2:$ZZ$1797, 721, MATCH($B$1, resultados!$A$1:$ZZ$1, 0))</f>
        <v/>
      </c>
      <c r="B727">
        <f>INDEX(resultados!$A$2:$ZZ$1797, 721, MATCH($B$2, resultados!$A$1:$ZZ$1, 0))</f>
        <v/>
      </c>
      <c r="C727">
        <f>INDEX(resultados!$A$2:$ZZ$1797, 721, MATCH($B$3, resultados!$A$1:$ZZ$1, 0))</f>
        <v/>
      </c>
    </row>
    <row r="728">
      <c r="A728">
        <f>INDEX(resultados!$A$2:$ZZ$1797, 722, MATCH($B$1, resultados!$A$1:$ZZ$1, 0))</f>
        <v/>
      </c>
      <c r="B728">
        <f>INDEX(resultados!$A$2:$ZZ$1797, 722, MATCH($B$2, resultados!$A$1:$ZZ$1, 0))</f>
        <v/>
      </c>
      <c r="C728">
        <f>INDEX(resultados!$A$2:$ZZ$1797, 722, MATCH($B$3, resultados!$A$1:$ZZ$1, 0))</f>
        <v/>
      </c>
    </row>
    <row r="729">
      <c r="A729">
        <f>INDEX(resultados!$A$2:$ZZ$1797, 723, MATCH($B$1, resultados!$A$1:$ZZ$1, 0))</f>
        <v/>
      </c>
      <c r="B729">
        <f>INDEX(resultados!$A$2:$ZZ$1797, 723, MATCH($B$2, resultados!$A$1:$ZZ$1, 0))</f>
        <v/>
      </c>
      <c r="C729">
        <f>INDEX(resultados!$A$2:$ZZ$1797, 723, MATCH($B$3, resultados!$A$1:$ZZ$1, 0))</f>
        <v/>
      </c>
    </row>
    <row r="730">
      <c r="A730">
        <f>INDEX(resultados!$A$2:$ZZ$1797, 724, MATCH($B$1, resultados!$A$1:$ZZ$1, 0))</f>
        <v/>
      </c>
      <c r="B730">
        <f>INDEX(resultados!$A$2:$ZZ$1797, 724, MATCH($B$2, resultados!$A$1:$ZZ$1, 0))</f>
        <v/>
      </c>
      <c r="C730">
        <f>INDEX(resultados!$A$2:$ZZ$1797, 724, MATCH($B$3, resultados!$A$1:$ZZ$1, 0))</f>
        <v/>
      </c>
    </row>
    <row r="731">
      <c r="A731">
        <f>INDEX(resultados!$A$2:$ZZ$1797, 725, MATCH($B$1, resultados!$A$1:$ZZ$1, 0))</f>
        <v/>
      </c>
      <c r="B731">
        <f>INDEX(resultados!$A$2:$ZZ$1797, 725, MATCH($B$2, resultados!$A$1:$ZZ$1, 0))</f>
        <v/>
      </c>
      <c r="C731">
        <f>INDEX(resultados!$A$2:$ZZ$1797, 725, MATCH($B$3, resultados!$A$1:$ZZ$1, 0))</f>
        <v/>
      </c>
    </row>
    <row r="732">
      <c r="A732">
        <f>INDEX(resultados!$A$2:$ZZ$1797, 726, MATCH($B$1, resultados!$A$1:$ZZ$1, 0))</f>
        <v/>
      </c>
      <c r="B732">
        <f>INDEX(resultados!$A$2:$ZZ$1797, 726, MATCH($B$2, resultados!$A$1:$ZZ$1, 0))</f>
        <v/>
      </c>
      <c r="C732">
        <f>INDEX(resultados!$A$2:$ZZ$1797, 726, MATCH($B$3, resultados!$A$1:$ZZ$1, 0))</f>
        <v/>
      </c>
    </row>
    <row r="733">
      <c r="A733">
        <f>INDEX(resultados!$A$2:$ZZ$1797, 727, MATCH($B$1, resultados!$A$1:$ZZ$1, 0))</f>
        <v/>
      </c>
      <c r="B733">
        <f>INDEX(resultados!$A$2:$ZZ$1797, 727, MATCH($B$2, resultados!$A$1:$ZZ$1, 0))</f>
        <v/>
      </c>
      <c r="C733">
        <f>INDEX(resultados!$A$2:$ZZ$1797, 727, MATCH($B$3, resultados!$A$1:$ZZ$1, 0))</f>
        <v/>
      </c>
    </row>
    <row r="734">
      <c r="A734">
        <f>INDEX(resultados!$A$2:$ZZ$1797, 728, MATCH($B$1, resultados!$A$1:$ZZ$1, 0))</f>
        <v/>
      </c>
      <c r="B734">
        <f>INDEX(resultados!$A$2:$ZZ$1797, 728, MATCH($B$2, resultados!$A$1:$ZZ$1, 0))</f>
        <v/>
      </c>
      <c r="C734">
        <f>INDEX(resultados!$A$2:$ZZ$1797, 728, MATCH($B$3, resultados!$A$1:$ZZ$1, 0))</f>
        <v/>
      </c>
    </row>
    <row r="735">
      <c r="A735">
        <f>INDEX(resultados!$A$2:$ZZ$1797, 729, MATCH($B$1, resultados!$A$1:$ZZ$1, 0))</f>
        <v/>
      </c>
      <c r="B735">
        <f>INDEX(resultados!$A$2:$ZZ$1797, 729, MATCH($B$2, resultados!$A$1:$ZZ$1, 0))</f>
        <v/>
      </c>
      <c r="C735">
        <f>INDEX(resultados!$A$2:$ZZ$1797, 729, MATCH($B$3, resultados!$A$1:$ZZ$1, 0))</f>
        <v/>
      </c>
    </row>
    <row r="736">
      <c r="A736">
        <f>INDEX(resultados!$A$2:$ZZ$1797, 730, MATCH($B$1, resultados!$A$1:$ZZ$1, 0))</f>
        <v/>
      </c>
      <c r="B736">
        <f>INDEX(resultados!$A$2:$ZZ$1797, 730, MATCH($B$2, resultados!$A$1:$ZZ$1, 0))</f>
        <v/>
      </c>
      <c r="C736">
        <f>INDEX(resultados!$A$2:$ZZ$1797, 730, MATCH($B$3, resultados!$A$1:$ZZ$1, 0))</f>
        <v/>
      </c>
    </row>
    <row r="737">
      <c r="A737">
        <f>INDEX(resultados!$A$2:$ZZ$1797, 731, MATCH($B$1, resultados!$A$1:$ZZ$1, 0))</f>
        <v/>
      </c>
      <c r="B737">
        <f>INDEX(resultados!$A$2:$ZZ$1797, 731, MATCH($B$2, resultados!$A$1:$ZZ$1, 0))</f>
        <v/>
      </c>
      <c r="C737">
        <f>INDEX(resultados!$A$2:$ZZ$1797, 731, MATCH($B$3, resultados!$A$1:$ZZ$1, 0))</f>
        <v/>
      </c>
    </row>
    <row r="738">
      <c r="A738">
        <f>INDEX(resultados!$A$2:$ZZ$1797, 732, MATCH($B$1, resultados!$A$1:$ZZ$1, 0))</f>
        <v/>
      </c>
      <c r="B738">
        <f>INDEX(resultados!$A$2:$ZZ$1797, 732, MATCH($B$2, resultados!$A$1:$ZZ$1, 0))</f>
        <v/>
      </c>
      <c r="C738">
        <f>INDEX(resultados!$A$2:$ZZ$1797, 732, MATCH($B$3, resultados!$A$1:$ZZ$1, 0))</f>
        <v/>
      </c>
    </row>
    <row r="739">
      <c r="A739">
        <f>INDEX(resultados!$A$2:$ZZ$1797, 733, MATCH($B$1, resultados!$A$1:$ZZ$1, 0))</f>
        <v/>
      </c>
      <c r="B739">
        <f>INDEX(resultados!$A$2:$ZZ$1797, 733, MATCH($B$2, resultados!$A$1:$ZZ$1, 0))</f>
        <v/>
      </c>
      <c r="C739">
        <f>INDEX(resultados!$A$2:$ZZ$1797, 733, MATCH($B$3, resultados!$A$1:$ZZ$1, 0))</f>
        <v/>
      </c>
    </row>
    <row r="740">
      <c r="A740">
        <f>INDEX(resultados!$A$2:$ZZ$1797, 734, MATCH($B$1, resultados!$A$1:$ZZ$1, 0))</f>
        <v/>
      </c>
      <c r="B740">
        <f>INDEX(resultados!$A$2:$ZZ$1797, 734, MATCH($B$2, resultados!$A$1:$ZZ$1, 0))</f>
        <v/>
      </c>
      <c r="C740">
        <f>INDEX(resultados!$A$2:$ZZ$1797, 734, MATCH($B$3, resultados!$A$1:$ZZ$1, 0))</f>
        <v/>
      </c>
    </row>
    <row r="741">
      <c r="A741">
        <f>INDEX(resultados!$A$2:$ZZ$1797, 735, MATCH($B$1, resultados!$A$1:$ZZ$1, 0))</f>
        <v/>
      </c>
      <c r="B741">
        <f>INDEX(resultados!$A$2:$ZZ$1797, 735, MATCH($B$2, resultados!$A$1:$ZZ$1, 0))</f>
        <v/>
      </c>
      <c r="C741">
        <f>INDEX(resultados!$A$2:$ZZ$1797, 735, MATCH($B$3, resultados!$A$1:$ZZ$1, 0))</f>
        <v/>
      </c>
    </row>
    <row r="742">
      <c r="A742">
        <f>INDEX(resultados!$A$2:$ZZ$1797, 736, MATCH($B$1, resultados!$A$1:$ZZ$1, 0))</f>
        <v/>
      </c>
      <c r="B742">
        <f>INDEX(resultados!$A$2:$ZZ$1797, 736, MATCH($B$2, resultados!$A$1:$ZZ$1, 0))</f>
        <v/>
      </c>
      <c r="C742">
        <f>INDEX(resultados!$A$2:$ZZ$1797, 736, MATCH($B$3, resultados!$A$1:$ZZ$1, 0))</f>
        <v/>
      </c>
    </row>
    <row r="743">
      <c r="A743">
        <f>INDEX(resultados!$A$2:$ZZ$1797, 737, MATCH($B$1, resultados!$A$1:$ZZ$1, 0))</f>
        <v/>
      </c>
      <c r="B743">
        <f>INDEX(resultados!$A$2:$ZZ$1797, 737, MATCH($B$2, resultados!$A$1:$ZZ$1, 0))</f>
        <v/>
      </c>
      <c r="C743">
        <f>INDEX(resultados!$A$2:$ZZ$1797, 737, MATCH($B$3, resultados!$A$1:$ZZ$1, 0))</f>
        <v/>
      </c>
    </row>
    <row r="744">
      <c r="A744">
        <f>INDEX(resultados!$A$2:$ZZ$1797, 738, MATCH($B$1, resultados!$A$1:$ZZ$1, 0))</f>
        <v/>
      </c>
      <c r="B744">
        <f>INDEX(resultados!$A$2:$ZZ$1797, 738, MATCH($B$2, resultados!$A$1:$ZZ$1, 0))</f>
        <v/>
      </c>
      <c r="C744">
        <f>INDEX(resultados!$A$2:$ZZ$1797, 738, MATCH($B$3, resultados!$A$1:$ZZ$1, 0))</f>
        <v/>
      </c>
    </row>
    <row r="745">
      <c r="A745">
        <f>INDEX(resultados!$A$2:$ZZ$1797, 739, MATCH($B$1, resultados!$A$1:$ZZ$1, 0))</f>
        <v/>
      </c>
      <c r="B745">
        <f>INDEX(resultados!$A$2:$ZZ$1797, 739, MATCH($B$2, resultados!$A$1:$ZZ$1, 0))</f>
        <v/>
      </c>
      <c r="C745">
        <f>INDEX(resultados!$A$2:$ZZ$1797, 739, MATCH($B$3, resultados!$A$1:$ZZ$1, 0))</f>
        <v/>
      </c>
    </row>
    <row r="746">
      <c r="A746">
        <f>INDEX(resultados!$A$2:$ZZ$1797, 740, MATCH($B$1, resultados!$A$1:$ZZ$1, 0))</f>
        <v/>
      </c>
      <c r="B746">
        <f>INDEX(resultados!$A$2:$ZZ$1797, 740, MATCH($B$2, resultados!$A$1:$ZZ$1, 0))</f>
        <v/>
      </c>
      <c r="C746">
        <f>INDEX(resultados!$A$2:$ZZ$1797, 740, MATCH($B$3, resultados!$A$1:$ZZ$1, 0))</f>
        <v/>
      </c>
    </row>
    <row r="747">
      <c r="A747">
        <f>INDEX(resultados!$A$2:$ZZ$1797, 741, MATCH($B$1, resultados!$A$1:$ZZ$1, 0))</f>
        <v/>
      </c>
      <c r="B747">
        <f>INDEX(resultados!$A$2:$ZZ$1797, 741, MATCH($B$2, resultados!$A$1:$ZZ$1, 0))</f>
        <v/>
      </c>
      <c r="C747">
        <f>INDEX(resultados!$A$2:$ZZ$1797, 741, MATCH($B$3, resultados!$A$1:$ZZ$1, 0))</f>
        <v/>
      </c>
    </row>
    <row r="748">
      <c r="A748">
        <f>INDEX(resultados!$A$2:$ZZ$1797, 742, MATCH($B$1, resultados!$A$1:$ZZ$1, 0))</f>
        <v/>
      </c>
      <c r="B748">
        <f>INDEX(resultados!$A$2:$ZZ$1797, 742, MATCH($B$2, resultados!$A$1:$ZZ$1, 0))</f>
        <v/>
      </c>
      <c r="C748">
        <f>INDEX(resultados!$A$2:$ZZ$1797, 742, MATCH($B$3, resultados!$A$1:$ZZ$1, 0))</f>
        <v/>
      </c>
    </row>
    <row r="749">
      <c r="A749">
        <f>INDEX(resultados!$A$2:$ZZ$1797, 743, MATCH($B$1, resultados!$A$1:$ZZ$1, 0))</f>
        <v/>
      </c>
      <c r="B749">
        <f>INDEX(resultados!$A$2:$ZZ$1797, 743, MATCH($B$2, resultados!$A$1:$ZZ$1, 0))</f>
        <v/>
      </c>
      <c r="C749">
        <f>INDEX(resultados!$A$2:$ZZ$1797, 743, MATCH($B$3, resultados!$A$1:$ZZ$1, 0))</f>
        <v/>
      </c>
    </row>
    <row r="750">
      <c r="A750">
        <f>INDEX(resultados!$A$2:$ZZ$1797, 744, MATCH($B$1, resultados!$A$1:$ZZ$1, 0))</f>
        <v/>
      </c>
      <c r="B750">
        <f>INDEX(resultados!$A$2:$ZZ$1797, 744, MATCH($B$2, resultados!$A$1:$ZZ$1, 0))</f>
        <v/>
      </c>
      <c r="C750">
        <f>INDEX(resultados!$A$2:$ZZ$1797, 744, MATCH($B$3, resultados!$A$1:$ZZ$1, 0))</f>
        <v/>
      </c>
    </row>
    <row r="751">
      <c r="A751">
        <f>INDEX(resultados!$A$2:$ZZ$1797, 745, MATCH($B$1, resultados!$A$1:$ZZ$1, 0))</f>
        <v/>
      </c>
      <c r="B751">
        <f>INDEX(resultados!$A$2:$ZZ$1797, 745, MATCH($B$2, resultados!$A$1:$ZZ$1, 0))</f>
        <v/>
      </c>
      <c r="C751">
        <f>INDEX(resultados!$A$2:$ZZ$1797, 745, MATCH($B$3, resultados!$A$1:$ZZ$1, 0))</f>
        <v/>
      </c>
    </row>
    <row r="752">
      <c r="A752">
        <f>INDEX(resultados!$A$2:$ZZ$1797, 746, MATCH($B$1, resultados!$A$1:$ZZ$1, 0))</f>
        <v/>
      </c>
      <c r="B752">
        <f>INDEX(resultados!$A$2:$ZZ$1797, 746, MATCH($B$2, resultados!$A$1:$ZZ$1, 0))</f>
        <v/>
      </c>
      <c r="C752">
        <f>INDEX(resultados!$A$2:$ZZ$1797, 746, MATCH($B$3, resultados!$A$1:$ZZ$1, 0))</f>
        <v/>
      </c>
    </row>
    <row r="753">
      <c r="A753">
        <f>INDEX(resultados!$A$2:$ZZ$1797, 747, MATCH($B$1, resultados!$A$1:$ZZ$1, 0))</f>
        <v/>
      </c>
      <c r="B753">
        <f>INDEX(resultados!$A$2:$ZZ$1797, 747, MATCH($B$2, resultados!$A$1:$ZZ$1, 0))</f>
        <v/>
      </c>
      <c r="C753">
        <f>INDEX(resultados!$A$2:$ZZ$1797, 747, MATCH($B$3, resultados!$A$1:$ZZ$1, 0))</f>
        <v/>
      </c>
    </row>
    <row r="754">
      <c r="A754">
        <f>INDEX(resultados!$A$2:$ZZ$1797, 748, MATCH($B$1, resultados!$A$1:$ZZ$1, 0))</f>
        <v/>
      </c>
      <c r="B754">
        <f>INDEX(resultados!$A$2:$ZZ$1797, 748, MATCH($B$2, resultados!$A$1:$ZZ$1, 0))</f>
        <v/>
      </c>
      <c r="C754">
        <f>INDEX(resultados!$A$2:$ZZ$1797, 748, MATCH($B$3, resultados!$A$1:$ZZ$1, 0))</f>
        <v/>
      </c>
    </row>
    <row r="755">
      <c r="A755">
        <f>INDEX(resultados!$A$2:$ZZ$1797, 749, MATCH($B$1, resultados!$A$1:$ZZ$1, 0))</f>
        <v/>
      </c>
      <c r="B755">
        <f>INDEX(resultados!$A$2:$ZZ$1797, 749, MATCH($B$2, resultados!$A$1:$ZZ$1, 0))</f>
        <v/>
      </c>
      <c r="C755">
        <f>INDEX(resultados!$A$2:$ZZ$1797, 749, MATCH($B$3, resultados!$A$1:$ZZ$1, 0))</f>
        <v/>
      </c>
    </row>
    <row r="756">
      <c r="A756">
        <f>INDEX(resultados!$A$2:$ZZ$1797, 750, MATCH($B$1, resultados!$A$1:$ZZ$1, 0))</f>
        <v/>
      </c>
      <c r="B756">
        <f>INDEX(resultados!$A$2:$ZZ$1797, 750, MATCH($B$2, resultados!$A$1:$ZZ$1, 0))</f>
        <v/>
      </c>
      <c r="C756">
        <f>INDEX(resultados!$A$2:$ZZ$1797, 750, MATCH($B$3, resultados!$A$1:$ZZ$1, 0))</f>
        <v/>
      </c>
    </row>
    <row r="757">
      <c r="A757">
        <f>INDEX(resultados!$A$2:$ZZ$1797, 751, MATCH($B$1, resultados!$A$1:$ZZ$1, 0))</f>
        <v/>
      </c>
      <c r="B757">
        <f>INDEX(resultados!$A$2:$ZZ$1797, 751, MATCH($B$2, resultados!$A$1:$ZZ$1, 0))</f>
        <v/>
      </c>
      <c r="C757">
        <f>INDEX(resultados!$A$2:$ZZ$1797, 751, MATCH($B$3, resultados!$A$1:$ZZ$1, 0))</f>
        <v/>
      </c>
    </row>
    <row r="758">
      <c r="A758">
        <f>INDEX(resultados!$A$2:$ZZ$1797, 752, MATCH($B$1, resultados!$A$1:$ZZ$1, 0))</f>
        <v/>
      </c>
      <c r="B758">
        <f>INDEX(resultados!$A$2:$ZZ$1797, 752, MATCH($B$2, resultados!$A$1:$ZZ$1, 0))</f>
        <v/>
      </c>
      <c r="C758">
        <f>INDEX(resultados!$A$2:$ZZ$1797, 752, MATCH($B$3, resultados!$A$1:$ZZ$1, 0))</f>
        <v/>
      </c>
    </row>
    <row r="759">
      <c r="A759">
        <f>INDEX(resultados!$A$2:$ZZ$1797, 753, MATCH($B$1, resultados!$A$1:$ZZ$1, 0))</f>
        <v/>
      </c>
      <c r="B759">
        <f>INDEX(resultados!$A$2:$ZZ$1797, 753, MATCH($B$2, resultados!$A$1:$ZZ$1, 0))</f>
        <v/>
      </c>
      <c r="C759">
        <f>INDEX(resultados!$A$2:$ZZ$1797, 753, MATCH($B$3, resultados!$A$1:$ZZ$1, 0))</f>
        <v/>
      </c>
    </row>
    <row r="760">
      <c r="A760">
        <f>INDEX(resultados!$A$2:$ZZ$1797, 754, MATCH($B$1, resultados!$A$1:$ZZ$1, 0))</f>
        <v/>
      </c>
      <c r="B760">
        <f>INDEX(resultados!$A$2:$ZZ$1797, 754, MATCH($B$2, resultados!$A$1:$ZZ$1, 0))</f>
        <v/>
      </c>
      <c r="C760">
        <f>INDEX(resultados!$A$2:$ZZ$1797, 754, MATCH($B$3, resultados!$A$1:$ZZ$1, 0))</f>
        <v/>
      </c>
    </row>
    <row r="761">
      <c r="A761">
        <f>INDEX(resultados!$A$2:$ZZ$1797, 755, MATCH($B$1, resultados!$A$1:$ZZ$1, 0))</f>
        <v/>
      </c>
      <c r="B761">
        <f>INDEX(resultados!$A$2:$ZZ$1797, 755, MATCH($B$2, resultados!$A$1:$ZZ$1, 0))</f>
        <v/>
      </c>
      <c r="C761">
        <f>INDEX(resultados!$A$2:$ZZ$1797, 755, MATCH($B$3, resultados!$A$1:$ZZ$1, 0))</f>
        <v/>
      </c>
    </row>
    <row r="762">
      <c r="A762">
        <f>INDEX(resultados!$A$2:$ZZ$1797, 756, MATCH($B$1, resultados!$A$1:$ZZ$1, 0))</f>
        <v/>
      </c>
      <c r="B762">
        <f>INDEX(resultados!$A$2:$ZZ$1797, 756, MATCH($B$2, resultados!$A$1:$ZZ$1, 0))</f>
        <v/>
      </c>
      <c r="C762">
        <f>INDEX(resultados!$A$2:$ZZ$1797, 756, MATCH($B$3, resultados!$A$1:$ZZ$1, 0))</f>
        <v/>
      </c>
    </row>
    <row r="763">
      <c r="A763">
        <f>INDEX(resultados!$A$2:$ZZ$1797, 757, MATCH($B$1, resultados!$A$1:$ZZ$1, 0))</f>
        <v/>
      </c>
      <c r="B763">
        <f>INDEX(resultados!$A$2:$ZZ$1797, 757, MATCH($B$2, resultados!$A$1:$ZZ$1, 0))</f>
        <v/>
      </c>
      <c r="C763">
        <f>INDEX(resultados!$A$2:$ZZ$1797, 757, MATCH($B$3, resultados!$A$1:$ZZ$1, 0))</f>
        <v/>
      </c>
    </row>
    <row r="764">
      <c r="A764">
        <f>INDEX(resultados!$A$2:$ZZ$1797, 758, MATCH($B$1, resultados!$A$1:$ZZ$1, 0))</f>
        <v/>
      </c>
      <c r="B764">
        <f>INDEX(resultados!$A$2:$ZZ$1797, 758, MATCH($B$2, resultados!$A$1:$ZZ$1, 0))</f>
        <v/>
      </c>
      <c r="C764">
        <f>INDEX(resultados!$A$2:$ZZ$1797, 758, MATCH($B$3, resultados!$A$1:$ZZ$1, 0))</f>
        <v/>
      </c>
    </row>
    <row r="765">
      <c r="A765">
        <f>INDEX(resultados!$A$2:$ZZ$1797, 759, MATCH($B$1, resultados!$A$1:$ZZ$1, 0))</f>
        <v/>
      </c>
      <c r="B765">
        <f>INDEX(resultados!$A$2:$ZZ$1797, 759, MATCH($B$2, resultados!$A$1:$ZZ$1, 0))</f>
        <v/>
      </c>
      <c r="C765">
        <f>INDEX(resultados!$A$2:$ZZ$1797, 759, MATCH($B$3, resultados!$A$1:$ZZ$1, 0))</f>
        <v/>
      </c>
    </row>
    <row r="766">
      <c r="A766">
        <f>INDEX(resultados!$A$2:$ZZ$1797, 760, MATCH($B$1, resultados!$A$1:$ZZ$1, 0))</f>
        <v/>
      </c>
      <c r="B766">
        <f>INDEX(resultados!$A$2:$ZZ$1797, 760, MATCH($B$2, resultados!$A$1:$ZZ$1, 0))</f>
        <v/>
      </c>
      <c r="C766">
        <f>INDEX(resultados!$A$2:$ZZ$1797, 760, MATCH($B$3, resultados!$A$1:$ZZ$1, 0))</f>
        <v/>
      </c>
    </row>
    <row r="767">
      <c r="A767">
        <f>INDEX(resultados!$A$2:$ZZ$1797, 761, MATCH($B$1, resultados!$A$1:$ZZ$1, 0))</f>
        <v/>
      </c>
      <c r="B767">
        <f>INDEX(resultados!$A$2:$ZZ$1797, 761, MATCH($B$2, resultados!$A$1:$ZZ$1, 0))</f>
        <v/>
      </c>
      <c r="C767">
        <f>INDEX(resultados!$A$2:$ZZ$1797, 761, MATCH($B$3, resultados!$A$1:$ZZ$1, 0))</f>
        <v/>
      </c>
    </row>
    <row r="768">
      <c r="A768">
        <f>INDEX(resultados!$A$2:$ZZ$1797, 762, MATCH($B$1, resultados!$A$1:$ZZ$1, 0))</f>
        <v/>
      </c>
      <c r="B768">
        <f>INDEX(resultados!$A$2:$ZZ$1797, 762, MATCH($B$2, resultados!$A$1:$ZZ$1, 0))</f>
        <v/>
      </c>
      <c r="C768">
        <f>INDEX(resultados!$A$2:$ZZ$1797, 762, MATCH($B$3, resultados!$A$1:$ZZ$1, 0))</f>
        <v/>
      </c>
    </row>
    <row r="769">
      <c r="A769">
        <f>INDEX(resultados!$A$2:$ZZ$1797, 763, MATCH($B$1, resultados!$A$1:$ZZ$1, 0))</f>
        <v/>
      </c>
      <c r="B769">
        <f>INDEX(resultados!$A$2:$ZZ$1797, 763, MATCH($B$2, resultados!$A$1:$ZZ$1, 0))</f>
        <v/>
      </c>
      <c r="C769">
        <f>INDEX(resultados!$A$2:$ZZ$1797, 763, MATCH($B$3, resultados!$A$1:$ZZ$1, 0))</f>
        <v/>
      </c>
    </row>
    <row r="770">
      <c r="A770">
        <f>INDEX(resultados!$A$2:$ZZ$1797, 764, MATCH($B$1, resultados!$A$1:$ZZ$1, 0))</f>
        <v/>
      </c>
      <c r="B770">
        <f>INDEX(resultados!$A$2:$ZZ$1797, 764, MATCH($B$2, resultados!$A$1:$ZZ$1, 0))</f>
        <v/>
      </c>
      <c r="C770">
        <f>INDEX(resultados!$A$2:$ZZ$1797, 764, MATCH($B$3, resultados!$A$1:$ZZ$1, 0))</f>
        <v/>
      </c>
    </row>
    <row r="771">
      <c r="A771">
        <f>INDEX(resultados!$A$2:$ZZ$1797, 765, MATCH($B$1, resultados!$A$1:$ZZ$1, 0))</f>
        <v/>
      </c>
      <c r="B771">
        <f>INDEX(resultados!$A$2:$ZZ$1797, 765, MATCH($B$2, resultados!$A$1:$ZZ$1, 0))</f>
        <v/>
      </c>
      <c r="C771">
        <f>INDEX(resultados!$A$2:$ZZ$1797, 765, MATCH($B$3, resultados!$A$1:$ZZ$1, 0))</f>
        <v/>
      </c>
    </row>
    <row r="772">
      <c r="A772">
        <f>INDEX(resultados!$A$2:$ZZ$1797, 766, MATCH($B$1, resultados!$A$1:$ZZ$1, 0))</f>
        <v/>
      </c>
      <c r="B772">
        <f>INDEX(resultados!$A$2:$ZZ$1797, 766, MATCH($B$2, resultados!$A$1:$ZZ$1, 0))</f>
        <v/>
      </c>
      <c r="C772">
        <f>INDEX(resultados!$A$2:$ZZ$1797, 766, MATCH($B$3, resultados!$A$1:$ZZ$1, 0))</f>
        <v/>
      </c>
    </row>
    <row r="773">
      <c r="A773">
        <f>INDEX(resultados!$A$2:$ZZ$1797, 767, MATCH($B$1, resultados!$A$1:$ZZ$1, 0))</f>
        <v/>
      </c>
      <c r="B773">
        <f>INDEX(resultados!$A$2:$ZZ$1797, 767, MATCH($B$2, resultados!$A$1:$ZZ$1, 0))</f>
        <v/>
      </c>
      <c r="C773">
        <f>INDEX(resultados!$A$2:$ZZ$1797, 767, MATCH($B$3, resultados!$A$1:$ZZ$1, 0))</f>
        <v/>
      </c>
    </row>
    <row r="774">
      <c r="A774">
        <f>INDEX(resultados!$A$2:$ZZ$1797, 768, MATCH($B$1, resultados!$A$1:$ZZ$1, 0))</f>
        <v/>
      </c>
      <c r="B774">
        <f>INDEX(resultados!$A$2:$ZZ$1797, 768, MATCH($B$2, resultados!$A$1:$ZZ$1, 0))</f>
        <v/>
      </c>
      <c r="C774">
        <f>INDEX(resultados!$A$2:$ZZ$1797, 768, MATCH($B$3, resultados!$A$1:$ZZ$1, 0))</f>
        <v/>
      </c>
    </row>
    <row r="775">
      <c r="A775">
        <f>INDEX(resultados!$A$2:$ZZ$1797, 769, MATCH($B$1, resultados!$A$1:$ZZ$1, 0))</f>
        <v/>
      </c>
      <c r="B775">
        <f>INDEX(resultados!$A$2:$ZZ$1797, 769, MATCH($B$2, resultados!$A$1:$ZZ$1, 0))</f>
        <v/>
      </c>
      <c r="C775">
        <f>INDEX(resultados!$A$2:$ZZ$1797, 769, MATCH($B$3, resultados!$A$1:$ZZ$1, 0))</f>
        <v/>
      </c>
    </row>
    <row r="776">
      <c r="A776">
        <f>INDEX(resultados!$A$2:$ZZ$1797, 770, MATCH($B$1, resultados!$A$1:$ZZ$1, 0))</f>
        <v/>
      </c>
      <c r="B776">
        <f>INDEX(resultados!$A$2:$ZZ$1797, 770, MATCH($B$2, resultados!$A$1:$ZZ$1, 0))</f>
        <v/>
      </c>
      <c r="C776">
        <f>INDEX(resultados!$A$2:$ZZ$1797, 770, MATCH($B$3, resultados!$A$1:$ZZ$1, 0))</f>
        <v/>
      </c>
    </row>
    <row r="777">
      <c r="A777">
        <f>INDEX(resultados!$A$2:$ZZ$1797, 771, MATCH($B$1, resultados!$A$1:$ZZ$1, 0))</f>
        <v/>
      </c>
      <c r="B777">
        <f>INDEX(resultados!$A$2:$ZZ$1797, 771, MATCH($B$2, resultados!$A$1:$ZZ$1, 0))</f>
        <v/>
      </c>
      <c r="C777">
        <f>INDEX(resultados!$A$2:$ZZ$1797, 771, MATCH($B$3, resultados!$A$1:$ZZ$1, 0))</f>
        <v/>
      </c>
    </row>
    <row r="778">
      <c r="A778">
        <f>INDEX(resultados!$A$2:$ZZ$1797, 772, MATCH($B$1, resultados!$A$1:$ZZ$1, 0))</f>
        <v/>
      </c>
      <c r="B778">
        <f>INDEX(resultados!$A$2:$ZZ$1797, 772, MATCH($B$2, resultados!$A$1:$ZZ$1, 0))</f>
        <v/>
      </c>
      <c r="C778">
        <f>INDEX(resultados!$A$2:$ZZ$1797, 772, MATCH($B$3, resultados!$A$1:$ZZ$1, 0))</f>
        <v/>
      </c>
    </row>
    <row r="779">
      <c r="A779">
        <f>INDEX(resultados!$A$2:$ZZ$1797, 773, MATCH($B$1, resultados!$A$1:$ZZ$1, 0))</f>
        <v/>
      </c>
      <c r="B779">
        <f>INDEX(resultados!$A$2:$ZZ$1797, 773, MATCH($B$2, resultados!$A$1:$ZZ$1, 0))</f>
        <v/>
      </c>
      <c r="C779">
        <f>INDEX(resultados!$A$2:$ZZ$1797, 773, MATCH($B$3, resultados!$A$1:$ZZ$1, 0))</f>
        <v/>
      </c>
    </row>
    <row r="780">
      <c r="A780">
        <f>INDEX(resultados!$A$2:$ZZ$1797, 774, MATCH($B$1, resultados!$A$1:$ZZ$1, 0))</f>
        <v/>
      </c>
      <c r="B780">
        <f>INDEX(resultados!$A$2:$ZZ$1797, 774, MATCH($B$2, resultados!$A$1:$ZZ$1, 0))</f>
        <v/>
      </c>
      <c r="C780">
        <f>INDEX(resultados!$A$2:$ZZ$1797, 774, MATCH($B$3, resultados!$A$1:$ZZ$1, 0))</f>
        <v/>
      </c>
    </row>
    <row r="781">
      <c r="A781">
        <f>INDEX(resultados!$A$2:$ZZ$1797, 775, MATCH($B$1, resultados!$A$1:$ZZ$1, 0))</f>
        <v/>
      </c>
      <c r="B781">
        <f>INDEX(resultados!$A$2:$ZZ$1797, 775, MATCH($B$2, resultados!$A$1:$ZZ$1, 0))</f>
        <v/>
      </c>
      <c r="C781">
        <f>INDEX(resultados!$A$2:$ZZ$1797, 775, MATCH($B$3, resultados!$A$1:$ZZ$1, 0))</f>
        <v/>
      </c>
    </row>
    <row r="782">
      <c r="A782">
        <f>INDEX(resultados!$A$2:$ZZ$1797, 776, MATCH($B$1, resultados!$A$1:$ZZ$1, 0))</f>
        <v/>
      </c>
      <c r="B782">
        <f>INDEX(resultados!$A$2:$ZZ$1797, 776, MATCH($B$2, resultados!$A$1:$ZZ$1, 0))</f>
        <v/>
      </c>
      <c r="C782">
        <f>INDEX(resultados!$A$2:$ZZ$1797, 776, MATCH($B$3, resultados!$A$1:$ZZ$1, 0))</f>
        <v/>
      </c>
    </row>
    <row r="783">
      <c r="A783">
        <f>INDEX(resultados!$A$2:$ZZ$1797, 777, MATCH($B$1, resultados!$A$1:$ZZ$1, 0))</f>
        <v/>
      </c>
      <c r="B783">
        <f>INDEX(resultados!$A$2:$ZZ$1797, 777, MATCH($B$2, resultados!$A$1:$ZZ$1, 0))</f>
        <v/>
      </c>
      <c r="C783">
        <f>INDEX(resultados!$A$2:$ZZ$1797, 777, MATCH($B$3, resultados!$A$1:$ZZ$1, 0))</f>
        <v/>
      </c>
    </row>
    <row r="784">
      <c r="A784">
        <f>INDEX(resultados!$A$2:$ZZ$1797, 778, MATCH($B$1, resultados!$A$1:$ZZ$1, 0))</f>
        <v/>
      </c>
      <c r="B784">
        <f>INDEX(resultados!$A$2:$ZZ$1797, 778, MATCH($B$2, resultados!$A$1:$ZZ$1, 0))</f>
        <v/>
      </c>
      <c r="C784">
        <f>INDEX(resultados!$A$2:$ZZ$1797, 778, MATCH($B$3, resultados!$A$1:$ZZ$1, 0))</f>
        <v/>
      </c>
    </row>
    <row r="785">
      <c r="A785">
        <f>INDEX(resultados!$A$2:$ZZ$1797, 779, MATCH($B$1, resultados!$A$1:$ZZ$1, 0))</f>
        <v/>
      </c>
      <c r="B785">
        <f>INDEX(resultados!$A$2:$ZZ$1797, 779, MATCH($B$2, resultados!$A$1:$ZZ$1, 0))</f>
        <v/>
      </c>
      <c r="C785">
        <f>INDEX(resultados!$A$2:$ZZ$1797, 779, MATCH($B$3, resultados!$A$1:$ZZ$1, 0))</f>
        <v/>
      </c>
    </row>
    <row r="786">
      <c r="A786">
        <f>INDEX(resultados!$A$2:$ZZ$1797, 780, MATCH($B$1, resultados!$A$1:$ZZ$1, 0))</f>
        <v/>
      </c>
      <c r="B786">
        <f>INDEX(resultados!$A$2:$ZZ$1797, 780, MATCH($B$2, resultados!$A$1:$ZZ$1, 0))</f>
        <v/>
      </c>
      <c r="C786">
        <f>INDEX(resultados!$A$2:$ZZ$1797, 780, MATCH($B$3, resultados!$A$1:$ZZ$1, 0))</f>
        <v/>
      </c>
    </row>
    <row r="787">
      <c r="A787">
        <f>INDEX(resultados!$A$2:$ZZ$1797, 781, MATCH($B$1, resultados!$A$1:$ZZ$1, 0))</f>
        <v/>
      </c>
      <c r="B787">
        <f>INDEX(resultados!$A$2:$ZZ$1797, 781, MATCH($B$2, resultados!$A$1:$ZZ$1, 0))</f>
        <v/>
      </c>
      <c r="C787">
        <f>INDEX(resultados!$A$2:$ZZ$1797, 781, MATCH($B$3, resultados!$A$1:$ZZ$1, 0))</f>
        <v/>
      </c>
    </row>
    <row r="788">
      <c r="A788">
        <f>INDEX(resultados!$A$2:$ZZ$1797, 782, MATCH($B$1, resultados!$A$1:$ZZ$1, 0))</f>
        <v/>
      </c>
      <c r="B788">
        <f>INDEX(resultados!$A$2:$ZZ$1797, 782, MATCH($B$2, resultados!$A$1:$ZZ$1, 0))</f>
        <v/>
      </c>
      <c r="C788">
        <f>INDEX(resultados!$A$2:$ZZ$1797, 782, MATCH($B$3, resultados!$A$1:$ZZ$1, 0))</f>
        <v/>
      </c>
    </row>
    <row r="789">
      <c r="A789">
        <f>INDEX(resultados!$A$2:$ZZ$1797, 783, MATCH($B$1, resultados!$A$1:$ZZ$1, 0))</f>
        <v/>
      </c>
      <c r="B789">
        <f>INDEX(resultados!$A$2:$ZZ$1797, 783, MATCH($B$2, resultados!$A$1:$ZZ$1, 0))</f>
        <v/>
      </c>
      <c r="C789">
        <f>INDEX(resultados!$A$2:$ZZ$1797, 783, MATCH($B$3, resultados!$A$1:$ZZ$1, 0))</f>
        <v/>
      </c>
    </row>
    <row r="790">
      <c r="A790">
        <f>INDEX(resultados!$A$2:$ZZ$1797, 784, MATCH($B$1, resultados!$A$1:$ZZ$1, 0))</f>
        <v/>
      </c>
      <c r="B790">
        <f>INDEX(resultados!$A$2:$ZZ$1797, 784, MATCH($B$2, resultados!$A$1:$ZZ$1, 0))</f>
        <v/>
      </c>
      <c r="C790">
        <f>INDEX(resultados!$A$2:$ZZ$1797, 784, MATCH($B$3, resultados!$A$1:$ZZ$1, 0))</f>
        <v/>
      </c>
    </row>
    <row r="791">
      <c r="A791">
        <f>INDEX(resultados!$A$2:$ZZ$1797, 785, MATCH($B$1, resultados!$A$1:$ZZ$1, 0))</f>
        <v/>
      </c>
      <c r="B791">
        <f>INDEX(resultados!$A$2:$ZZ$1797, 785, MATCH($B$2, resultados!$A$1:$ZZ$1, 0))</f>
        <v/>
      </c>
      <c r="C791">
        <f>INDEX(resultados!$A$2:$ZZ$1797, 785, MATCH($B$3, resultados!$A$1:$ZZ$1, 0))</f>
        <v/>
      </c>
    </row>
    <row r="792">
      <c r="A792">
        <f>INDEX(resultados!$A$2:$ZZ$1797, 786, MATCH($B$1, resultados!$A$1:$ZZ$1, 0))</f>
        <v/>
      </c>
      <c r="B792">
        <f>INDEX(resultados!$A$2:$ZZ$1797, 786, MATCH($B$2, resultados!$A$1:$ZZ$1, 0))</f>
        <v/>
      </c>
      <c r="C792">
        <f>INDEX(resultados!$A$2:$ZZ$1797, 786, MATCH($B$3, resultados!$A$1:$ZZ$1, 0))</f>
        <v/>
      </c>
    </row>
    <row r="793">
      <c r="A793">
        <f>INDEX(resultados!$A$2:$ZZ$1797, 787, MATCH($B$1, resultados!$A$1:$ZZ$1, 0))</f>
        <v/>
      </c>
      <c r="B793">
        <f>INDEX(resultados!$A$2:$ZZ$1797, 787, MATCH($B$2, resultados!$A$1:$ZZ$1, 0))</f>
        <v/>
      </c>
      <c r="C793">
        <f>INDEX(resultados!$A$2:$ZZ$1797, 787, MATCH($B$3, resultados!$A$1:$ZZ$1, 0))</f>
        <v/>
      </c>
    </row>
    <row r="794">
      <c r="A794">
        <f>INDEX(resultados!$A$2:$ZZ$1797, 788, MATCH($B$1, resultados!$A$1:$ZZ$1, 0))</f>
        <v/>
      </c>
      <c r="B794">
        <f>INDEX(resultados!$A$2:$ZZ$1797, 788, MATCH($B$2, resultados!$A$1:$ZZ$1, 0))</f>
        <v/>
      </c>
      <c r="C794">
        <f>INDEX(resultados!$A$2:$ZZ$1797, 788, MATCH($B$3, resultados!$A$1:$ZZ$1, 0))</f>
        <v/>
      </c>
    </row>
    <row r="795">
      <c r="A795">
        <f>INDEX(resultados!$A$2:$ZZ$1797, 789, MATCH($B$1, resultados!$A$1:$ZZ$1, 0))</f>
        <v/>
      </c>
      <c r="B795">
        <f>INDEX(resultados!$A$2:$ZZ$1797, 789, MATCH($B$2, resultados!$A$1:$ZZ$1, 0))</f>
        <v/>
      </c>
      <c r="C795">
        <f>INDEX(resultados!$A$2:$ZZ$1797, 789, MATCH($B$3, resultados!$A$1:$ZZ$1, 0))</f>
        <v/>
      </c>
    </row>
    <row r="796">
      <c r="A796">
        <f>INDEX(resultados!$A$2:$ZZ$1797, 790, MATCH($B$1, resultados!$A$1:$ZZ$1, 0))</f>
        <v/>
      </c>
      <c r="B796">
        <f>INDEX(resultados!$A$2:$ZZ$1797, 790, MATCH($B$2, resultados!$A$1:$ZZ$1, 0))</f>
        <v/>
      </c>
      <c r="C796">
        <f>INDEX(resultados!$A$2:$ZZ$1797, 790, MATCH($B$3, resultados!$A$1:$ZZ$1, 0))</f>
        <v/>
      </c>
    </row>
    <row r="797">
      <c r="A797">
        <f>INDEX(resultados!$A$2:$ZZ$1797, 791, MATCH($B$1, resultados!$A$1:$ZZ$1, 0))</f>
        <v/>
      </c>
      <c r="B797">
        <f>INDEX(resultados!$A$2:$ZZ$1797, 791, MATCH($B$2, resultados!$A$1:$ZZ$1, 0))</f>
        <v/>
      </c>
      <c r="C797">
        <f>INDEX(resultados!$A$2:$ZZ$1797, 791, MATCH($B$3, resultados!$A$1:$ZZ$1, 0))</f>
        <v/>
      </c>
    </row>
    <row r="798">
      <c r="A798">
        <f>INDEX(resultados!$A$2:$ZZ$1797, 792, MATCH($B$1, resultados!$A$1:$ZZ$1, 0))</f>
        <v/>
      </c>
      <c r="B798">
        <f>INDEX(resultados!$A$2:$ZZ$1797, 792, MATCH($B$2, resultados!$A$1:$ZZ$1, 0))</f>
        <v/>
      </c>
      <c r="C798">
        <f>INDEX(resultados!$A$2:$ZZ$1797, 792, MATCH($B$3, resultados!$A$1:$ZZ$1, 0))</f>
        <v/>
      </c>
    </row>
    <row r="799">
      <c r="A799">
        <f>INDEX(resultados!$A$2:$ZZ$1797, 793, MATCH($B$1, resultados!$A$1:$ZZ$1, 0))</f>
        <v/>
      </c>
      <c r="B799">
        <f>INDEX(resultados!$A$2:$ZZ$1797, 793, MATCH($B$2, resultados!$A$1:$ZZ$1, 0))</f>
        <v/>
      </c>
      <c r="C799">
        <f>INDEX(resultados!$A$2:$ZZ$1797, 793, MATCH($B$3, resultados!$A$1:$ZZ$1, 0))</f>
        <v/>
      </c>
    </row>
    <row r="800">
      <c r="A800">
        <f>INDEX(resultados!$A$2:$ZZ$1797, 794, MATCH($B$1, resultados!$A$1:$ZZ$1, 0))</f>
        <v/>
      </c>
      <c r="B800">
        <f>INDEX(resultados!$A$2:$ZZ$1797, 794, MATCH($B$2, resultados!$A$1:$ZZ$1, 0))</f>
        <v/>
      </c>
      <c r="C800">
        <f>INDEX(resultados!$A$2:$ZZ$1797, 794, MATCH($B$3, resultados!$A$1:$ZZ$1, 0))</f>
        <v/>
      </c>
    </row>
    <row r="801">
      <c r="A801">
        <f>INDEX(resultados!$A$2:$ZZ$1797, 795, MATCH($B$1, resultados!$A$1:$ZZ$1, 0))</f>
        <v/>
      </c>
      <c r="B801">
        <f>INDEX(resultados!$A$2:$ZZ$1797, 795, MATCH($B$2, resultados!$A$1:$ZZ$1, 0))</f>
        <v/>
      </c>
      <c r="C801">
        <f>INDEX(resultados!$A$2:$ZZ$1797, 795, MATCH($B$3, resultados!$A$1:$ZZ$1, 0))</f>
        <v/>
      </c>
    </row>
    <row r="802">
      <c r="A802">
        <f>INDEX(resultados!$A$2:$ZZ$1797, 796, MATCH($B$1, resultados!$A$1:$ZZ$1, 0))</f>
        <v/>
      </c>
      <c r="B802">
        <f>INDEX(resultados!$A$2:$ZZ$1797, 796, MATCH($B$2, resultados!$A$1:$ZZ$1, 0))</f>
        <v/>
      </c>
      <c r="C802">
        <f>INDEX(resultados!$A$2:$ZZ$1797, 796, MATCH($B$3, resultados!$A$1:$ZZ$1, 0))</f>
        <v/>
      </c>
    </row>
    <row r="803">
      <c r="A803">
        <f>INDEX(resultados!$A$2:$ZZ$1797, 797, MATCH($B$1, resultados!$A$1:$ZZ$1, 0))</f>
        <v/>
      </c>
      <c r="B803">
        <f>INDEX(resultados!$A$2:$ZZ$1797, 797, MATCH($B$2, resultados!$A$1:$ZZ$1, 0))</f>
        <v/>
      </c>
      <c r="C803">
        <f>INDEX(resultados!$A$2:$ZZ$1797, 797, MATCH($B$3, resultados!$A$1:$ZZ$1, 0))</f>
        <v/>
      </c>
    </row>
    <row r="804">
      <c r="A804">
        <f>INDEX(resultados!$A$2:$ZZ$1797, 798, MATCH($B$1, resultados!$A$1:$ZZ$1, 0))</f>
        <v/>
      </c>
      <c r="B804">
        <f>INDEX(resultados!$A$2:$ZZ$1797, 798, MATCH($B$2, resultados!$A$1:$ZZ$1, 0))</f>
        <v/>
      </c>
      <c r="C804">
        <f>INDEX(resultados!$A$2:$ZZ$1797, 798, MATCH($B$3, resultados!$A$1:$ZZ$1, 0))</f>
        <v/>
      </c>
    </row>
    <row r="805">
      <c r="A805">
        <f>INDEX(resultados!$A$2:$ZZ$1797, 799, MATCH($B$1, resultados!$A$1:$ZZ$1, 0))</f>
        <v/>
      </c>
      <c r="B805">
        <f>INDEX(resultados!$A$2:$ZZ$1797, 799, MATCH($B$2, resultados!$A$1:$ZZ$1, 0))</f>
        <v/>
      </c>
      <c r="C805">
        <f>INDEX(resultados!$A$2:$ZZ$1797, 799, MATCH($B$3, resultados!$A$1:$ZZ$1, 0))</f>
        <v/>
      </c>
    </row>
    <row r="806">
      <c r="A806">
        <f>INDEX(resultados!$A$2:$ZZ$1797, 800, MATCH($B$1, resultados!$A$1:$ZZ$1, 0))</f>
        <v/>
      </c>
      <c r="B806">
        <f>INDEX(resultados!$A$2:$ZZ$1797, 800, MATCH($B$2, resultados!$A$1:$ZZ$1, 0))</f>
        <v/>
      </c>
      <c r="C806">
        <f>INDEX(resultados!$A$2:$ZZ$1797, 800, MATCH($B$3, resultados!$A$1:$ZZ$1, 0))</f>
        <v/>
      </c>
    </row>
    <row r="807">
      <c r="A807">
        <f>INDEX(resultados!$A$2:$ZZ$1797, 801, MATCH($B$1, resultados!$A$1:$ZZ$1, 0))</f>
        <v/>
      </c>
      <c r="B807">
        <f>INDEX(resultados!$A$2:$ZZ$1797, 801, MATCH($B$2, resultados!$A$1:$ZZ$1, 0))</f>
        <v/>
      </c>
      <c r="C807">
        <f>INDEX(resultados!$A$2:$ZZ$1797, 801, MATCH($B$3, resultados!$A$1:$ZZ$1, 0))</f>
        <v/>
      </c>
    </row>
    <row r="808">
      <c r="A808">
        <f>INDEX(resultados!$A$2:$ZZ$1797, 802, MATCH($B$1, resultados!$A$1:$ZZ$1, 0))</f>
        <v/>
      </c>
      <c r="B808">
        <f>INDEX(resultados!$A$2:$ZZ$1797, 802, MATCH($B$2, resultados!$A$1:$ZZ$1, 0))</f>
        <v/>
      </c>
      <c r="C808">
        <f>INDEX(resultados!$A$2:$ZZ$1797, 802, MATCH($B$3, resultados!$A$1:$ZZ$1, 0))</f>
        <v/>
      </c>
    </row>
    <row r="809">
      <c r="A809">
        <f>INDEX(resultados!$A$2:$ZZ$1797, 803, MATCH($B$1, resultados!$A$1:$ZZ$1, 0))</f>
        <v/>
      </c>
      <c r="B809">
        <f>INDEX(resultados!$A$2:$ZZ$1797, 803, MATCH($B$2, resultados!$A$1:$ZZ$1, 0))</f>
        <v/>
      </c>
      <c r="C809">
        <f>INDEX(resultados!$A$2:$ZZ$1797, 803, MATCH($B$3, resultados!$A$1:$ZZ$1, 0))</f>
        <v/>
      </c>
    </row>
    <row r="810">
      <c r="A810">
        <f>INDEX(resultados!$A$2:$ZZ$1797, 804, MATCH($B$1, resultados!$A$1:$ZZ$1, 0))</f>
        <v/>
      </c>
      <c r="B810">
        <f>INDEX(resultados!$A$2:$ZZ$1797, 804, MATCH($B$2, resultados!$A$1:$ZZ$1, 0))</f>
        <v/>
      </c>
      <c r="C810">
        <f>INDEX(resultados!$A$2:$ZZ$1797, 804, MATCH($B$3, resultados!$A$1:$ZZ$1, 0))</f>
        <v/>
      </c>
    </row>
    <row r="811">
      <c r="A811">
        <f>INDEX(resultados!$A$2:$ZZ$1797, 805, MATCH($B$1, resultados!$A$1:$ZZ$1, 0))</f>
        <v/>
      </c>
      <c r="B811">
        <f>INDEX(resultados!$A$2:$ZZ$1797, 805, MATCH($B$2, resultados!$A$1:$ZZ$1, 0))</f>
        <v/>
      </c>
      <c r="C811">
        <f>INDEX(resultados!$A$2:$ZZ$1797, 805, MATCH($B$3, resultados!$A$1:$ZZ$1, 0))</f>
        <v/>
      </c>
    </row>
    <row r="812">
      <c r="A812">
        <f>INDEX(resultados!$A$2:$ZZ$1797, 806, MATCH($B$1, resultados!$A$1:$ZZ$1, 0))</f>
        <v/>
      </c>
      <c r="B812">
        <f>INDEX(resultados!$A$2:$ZZ$1797, 806, MATCH($B$2, resultados!$A$1:$ZZ$1, 0))</f>
        <v/>
      </c>
      <c r="C812">
        <f>INDEX(resultados!$A$2:$ZZ$1797, 806, MATCH($B$3, resultados!$A$1:$ZZ$1, 0))</f>
        <v/>
      </c>
    </row>
    <row r="813">
      <c r="A813">
        <f>INDEX(resultados!$A$2:$ZZ$1797, 807, MATCH($B$1, resultados!$A$1:$ZZ$1, 0))</f>
        <v/>
      </c>
      <c r="B813">
        <f>INDEX(resultados!$A$2:$ZZ$1797, 807, MATCH($B$2, resultados!$A$1:$ZZ$1, 0))</f>
        <v/>
      </c>
      <c r="C813">
        <f>INDEX(resultados!$A$2:$ZZ$1797, 807, MATCH($B$3, resultados!$A$1:$ZZ$1, 0))</f>
        <v/>
      </c>
    </row>
    <row r="814">
      <c r="A814">
        <f>INDEX(resultados!$A$2:$ZZ$1797, 808, MATCH($B$1, resultados!$A$1:$ZZ$1, 0))</f>
        <v/>
      </c>
      <c r="B814">
        <f>INDEX(resultados!$A$2:$ZZ$1797, 808, MATCH($B$2, resultados!$A$1:$ZZ$1, 0))</f>
        <v/>
      </c>
      <c r="C814">
        <f>INDEX(resultados!$A$2:$ZZ$1797, 808, MATCH($B$3, resultados!$A$1:$ZZ$1, 0))</f>
        <v/>
      </c>
    </row>
    <row r="815">
      <c r="A815">
        <f>INDEX(resultados!$A$2:$ZZ$1797, 809, MATCH($B$1, resultados!$A$1:$ZZ$1, 0))</f>
        <v/>
      </c>
      <c r="B815">
        <f>INDEX(resultados!$A$2:$ZZ$1797, 809, MATCH($B$2, resultados!$A$1:$ZZ$1, 0))</f>
        <v/>
      </c>
      <c r="C815">
        <f>INDEX(resultados!$A$2:$ZZ$1797, 809, MATCH($B$3, resultados!$A$1:$ZZ$1, 0))</f>
        <v/>
      </c>
    </row>
    <row r="816">
      <c r="A816">
        <f>INDEX(resultados!$A$2:$ZZ$1797, 810, MATCH($B$1, resultados!$A$1:$ZZ$1, 0))</f>
        <v/>
      </c>
      <c r="B816">
        <f>INDEX(resultados!$A$2:$ZZ$1797, 810, MATCH($B$2, resultados!$A$1:$ZZ$1, 0))</f>
        <v/>
      </c>
      <c r="C816">
        <f>INDEX(resultados!$A$2:$ZZ$1797, 810, MATCH($B$3, resultados!$A$1:$ZZ$1, 0))</f>
        <v/>
      </c>
    </row>
    <row r="817">
      <c r="A817">
        <f>INDEX(resultados!$A$2:$ZZ$1797, 811, MATCH($B$1, resultados!$A$1:$ZZ$1, 0))</f>
        <v/>
      </c>
      <c r="B817">
        <f>INDEX(resultados!$A$2:$ZZ$1797, 811, MATCH($B$2, resultados!$A$1:$ZZ$1, 0))</f>
        <v/>
      </c>
      <c r="C817">
        <f>INDEX(resultados!$A$2:$ZZ$1797, 811, MATCH($B$3, resultados!$A$1:$ZZ$1, 0))</f>
        <v/>
      </c>
    </row>
    <row r="818">
      <c r="A818">
        <f>INDEX(resultados!$A$2:$ZZ$1797, 812, MATCH($B$1, resultados!$A$1:$ZZ$1, 0))</f>
        <v/>
      </c>
      <c r="B818">
        <f>INDEX(resultados!$A$2:$ZZ$1797, 812, MATCH($B$2, resultados!$A$1:$ZZ$1, 0))</f>
        <v/>
      </c>
      <c r="C818">
        <f>INDEX(resultados!$A$2:$ZZ$1797, 812, MATCH($B$3, resultados!$A$1:$ZZ$1, 0))</f>
        <v/>
      </c>
    </row>
    <row r="819">
      <c r="A819">
        <f>INDEX(resultados!$A$2:$ZZ$1797, 813, MATCH($B$1, resultados!$A$1:$ZZ$1, 0))</f>
        <v/>
      </c>
      <c r="B819">
        <f>INDEX(resultados!$A$2:$ZZ$1797, 813, MATCH($B$2, resultados!$A$1:$ZZ$1, 0))</f>
        <v/>
      </c>
      <c r="C819">
        <f>INDEX(resultados!$A$2:$ZZ$1797, 813, MATCH($B$3, resultados!$A$1:$ZZ$1, 0))</f>
        <v/>
      </c>
    </row>
    <row r="820">
      <c r="A820">
        <f>INDEX(resultados!$A$2:$ZZ$1797, 814, MATCH($B$1, resultados!$A$1:$ZZ$1, 0))</f>
        <v/>
      </c>
      <c r="B820">
        <f>INDEX(resultados!$A$2:$ZZ$1797, 814, MATCH($B$2, resultados!$A$1:$ZZ$1, 0))</f>
        <v/>
      </c>
      <c r="C820">
        <f>INDEX(resultados!$A$2:$ZZ$1797, 814, MATCH($B$3, resultados!$A$1:$ZZ$1, 0))</f>
        <v/>
      </c>
    </row>
    <row r="821">
      <c r="A821">
        <f>INDEX(resultados!$A$2:$ZZ$1797, 815, MATCH($B$1, resultados!$A$1:$ZZ$1, 0))</f>
        <v/>
      </c>
      <c r="B821">
        <f>INDEX(resultados!$A$2:$ZZ$1797, 815, MATCH($B$2, resultados!$A$1:$ZZ$1, 0))</f>
        <v/>
      </c>
      <c r="C821">
        <f>INDEX(resultados!$A$2:$ZZ$1797, 815, MATCH($B$3, resultados!$A$1:$ZZ$1, 0))</f>
        <v/>
      </c>
    </row>
    <row r="822">
      <c r="A822">
        <f>INDEX(resultados!$A$2:$ZZ$1797, 816, MATCH($B$1, resultados!$A$1:$ZZ$1, 0))</f>
        <v/>
      </c>
      <c r="B822">
        <f>INDEX(resultados!$A$2:$ZZ$1797, 816, MATCH($B$2, resultados!$A$1:$ZZ$1, 0))</f>
        <v/>
      </c>
      <c r="C822">
        <f>INDEX(resultados!$A$2:$ZZ$1797, 816, MATCH($B$3, resultados!$A$1:$ZZ$1, 0))</f>
        <v/>
      </c>
    </row>
    <row r="823">
      <c r="A823">
        <f>INDEX(resultados!$A$2:$ZZ$1797, 817, MATCH($B$1, resultados!$A$1:$ZZ$1, 0))</f>
        <v/>
      </c>
      <c r="B823">
        <f>INDEX(resultados!$A$2:$ZZ$1797, 817, MATCH($B$2, resultados!$A$1:$ZZ$1, 0))</f>
        <v/>
      </c>
      <c r="C823">
        <f>INDEX(resultados!$A$2:$ZZ$1797, 817, MATCH($B$3, resultados!$A$1:$ZZ$1, 0))</f>
        <v/>
      </c>
    </row>
    <row r="824">
      <c r="A824">
        <f>INDEX(resultados!$A$2:$ZZ$1797, 818, MATCH($B$1, resultados!$A$1:$ZZ$1, 0))</f>
        <v/>
      </c>
      <c r="B824">
        <f>INDEX(resultados!$A$2:$ZZ$1797, 818, MATCH($B$2, resultados!$A$1:$ZZ$1, 0))</f>
        <v/>
      </c>
      <c r="C824">
        <f>INDEX(resultados!$A$2:$ZZ$1797, 818, MATCH($B$3, resultados!$A$1:$ZZ$1, 0))</f>
        <v/>
      </c>
    </row>
    <row r="825">
      <c r="A825">
        <f>INDEX(resultados!$A$2:$ZZ$1797, 819, MATCH($B$1, resultados!$A$1:$ZZ$1, 0))</f>
        <v/>
      </c>
      <c r="B825">
        <f>INDEX(resultados!$A$2:$ZZ$1797, 819, MATCH($B$2, resultados!$A$1:$ZZ$1, 0))</f>
        <v/>
      </c>
      <c r="C825">
        <f>INDEX(resultados!$A$2:$ZZ$1797, 819, MATCH($B$3, resultados!$A$1:$ZZ$1, 0))</f>
        <v/>
      </c>
    </row>
    <row r="826">
      <c r="A826">
        <f>INDEX(resultados!$A$2:$ZZ$1797, 820, MATCH($B$1, resultados!$A$1:$ZZ$1, 0))</f>
        <v/>
      </c>
      <c r="B826">
        <f>INDEX(resultados!$A$2:$ZZ$1797, 820, MATCH($B$2, resultados!$A$1:$ZZ$1, 0))</f>
        <v/>
      </c>
      <c r="C826">
        <f>INDEX(resultados!$A$2:$ZZ$1797, 820, MATCH($B$3, resultados!$A$1:$ZZ$1, 0))</f>
        <v/>
      </c>
    </row>
    <row r="827">
      <c r="A827">
        <f>INDEX(resultados!$A$2:$ZZ$1797, 821, MATCH($B$1, resultados!$A$1:$ZZ$1, 0))</f>
        <v/>
      </c>
      <c r="B827">
        <f>INDEX(resultados!$A$2:$ZZ$1797, 821, MATCH($B$2, resultados!$A$1:$ZZ$1, 0))</f>
        <v/>
      </c>
      <c r="C827">
        <f>INDEX(resultados!$A$2:$ZZ$1797, 821, MATCH($B$3, resultados!$A$1:$ZZ$1, 0))</f>
        <v/>
      </c>
    </row>
    <row r="828">
      <c r="A828">
        <f>INDEX(resultados!$A$2:$ZZ$1797, 822, MATCH($B$1, resultados!$A$1:$ZZ$1, 0))</f>
        <v/>
      </c>
      <c r="B828">
        <f>INDEX(resultados!$A$2:$ZZ$1797, 822, MATCH($B$2, resultados!$A$1:$ZZ$1, 0))</f>
        <v/>
      </c>
      <c r="C828">
        <f>INDEX(resultados!$A$2:$ZZ$1797, 822, MATCH($B$3, resultados!$A$1:$ZZ$1, 0))</f>
        <v/>
      </c>
    </row>
    <row r="829">
      <c r="A829">
        <f>INDEX(resultados!$A$2:$ZZ$1797, 823, MATCH($B$1, resultados!$A$1:$ZZ$1, 0))</f>
        <v/>
      </c>
      <c r="B829">
        <f>INDEX(resultados!$A$2:$ZZ$1797, 823, MATCH($B$2, resultados!$A$1:$ZZ$1, 0))</f>
        <v/>
      </c>
      <c r="C829">
        <f>INDEX(resultados!$A$2:$ZZ$1797, 823, MATCH($B$3, resultados!$A$1:$ZZ$1, 0))</f>
        <v/>
      </c>
    </row>
    <row r="830">
      <c r="A830">
        <f>INDEX(resultados!$A$2:$ZZ$1797, 824, MATCH($B$1, resultados!$A$1:$ZZ$1, 0))</f>
        <v/>
      </c>
      <c r="B830">
        <f>INDEX(resultados!$A$2:$ZZ$1797, 824, MATCH($B$2, resultados!$A$1:$ZZ$1, 0))</f>
        <v/>
      </c>
      <c r="C830">
        <f>INDEX(resultados!$A$2:$ZZ$1797, 824, MATCH($B$3, resultados!$A$1:$ZZ$1, 0))</f>
        <v/>
      </c>
    </row>
    <row r="831">
      <c r="A831">
        <f>INDEX(resultados!$A$2:$ZZ$1797, 825, MATCH($B$1, resultados!$A$1:$ZZ$1, 0))</f>
        <v/>
      </c>
      <c r="B831">
        <f>INDEX(resultados!$A$2:$ZZ$1797, 825, MATCH($B$2, resultados!$A$1:$ZZ$1, 0))</f>
        <v/>
      </c>
      <c r="C831">
        <f>INDEX(resultados!$A$2:$ZZ$1797, 825, MATCH($B$3, resultados!$A$1:$ZZ$1, 0))</f>
        <v/>
      </c>
    </row>
    <row r="832">
      <c r="A832">
        <f>INDEX(resultados!$A$2:$ZZ$1797, 826, MATCH($B$1, resultados!$A$1:$ZZ$1, 0))</f>
        <v/>
      </c>
      <c r="B832">
        <f>INDEX(resultados!$A$2:$ZZ$1797, 826, MATCH($B$2, resultados!$A$1:$ZZ$1, 0))</f>
        <v/>
      </c>
      <c r="C832">
        <f>INDEX(resultados!$A$2:$ZZ$1797, 826, MATCH($B$3, resultados!$A$1:$ZZ$1, 0))</f>
        <v/>
      </c>
    </row>
    <row r="833">
      <c r="A833">
        <f>INDEX(resultados!$A$2:$ZZ$1797, 827, MATCH($B$1, resultados!$A$1:$ZZ$1, 0))</f>
        <v/>
      </c>
      <c r="B833">
        <f>INDEX(resultados!$A$2:$ZZ$1797, 827, MATCH($B$2, resultados!$A$1:$ZZ$1, 0))</f>
        <v/>
      </c>
      <c r="C833">
        <f>INDEX(resultados!$A$2:$ZZ$1797, 827, MATCH($B$3, resultados!$A$1:$ZZ$1, 0))</f>
        <v/>
      </c>
    </row>
    <row r="834">
      <c r="A834">
        <f>INDEX(resultados!$A$2:$ZZ$1797, 828, MATCH($B$1, resultados!$A$1:$ZZ$1, 0))</f>
        <v/>
      </c>
      <c r="B834">
        <f>INDEX(resultados!$A$2:$ZZ$1797, 828, MATCH($B$2, resultados!$A$1:$ZZ$1, 0))</f>
        <v/>
      </c>
      <c r="C834">
        <f>INDEX(resultados!$A$2:$ZZ$1797, 828, MATCH($B$3, resultados!$A$1:$ZZ$1, 0))</f>
        <v/>
      </c>
    </row>
    <row r="835">
      <c r="A835">
        <f>INDEX(resultados!$A$2:$ZZ$1797, 829, MATCH($B$1, resultados!$A$1:$ZZ$1, 0))</f>
        <v/>
      </c>
      <c r="B835">
        <f>INDEX(resultados!$A$2:$ZZ$1797, 829, MATCH($B$2, resultados!$A$1:$ZZ$1, 0))</f>
        <v/>
      </c>
      <c r="C835">
        <f>INDEX(resultados!$A$2:$ZZ$1797, 829, MATCH($B$3, resultados!$A$1:$ZZ$1, 0))</f>
        <v/>
      </c>
    </row>
    <row r="836">
      <c r="A836">
        <f>INDEX(resultados!$A$2:$ZZ$1797, 830, MATCH($B$1, resultados!$A$1:$ZZ$1, 0))</f>
        <v/>
      </c>
      <c r="B836">
        <f>INDEX(resultados!$A$2:$ZZ$1797, 830, MATCH($B$2, resultados!$A$1:$ZZ$1, 0))</f>
        <v/>
      </c>
      <c r="C836">
        <f>INDEX(resultados!$A$2:$ZZ$1797, 830, MATCH($B$3, resultados!$A$1:$ZZ$1, 0))</f>
        <v/>
      </c>
    </row>
    <row r="837">
      <c r="A837">
        <f>INDEX(resultados!$A$2:$ZZ$1797, 831, MATCH($B$1, resultados!$A$1:$ZZ$1, 0))</f>
        <v/>
      </c>
      <c r="B837">
        <f>INDEX(resultados!$A$2:$ZZ$1797, 831, MATCH($B$2, resultados!$A$1:$ZZ$1, 0))</f>
        <v/>
      </c>
      <c r="C837">
        <f>INDEX(resultados!$A$2:$ZZ$1797, 831, MATCH($B$3, resultados!$A$1:$ZZ$1, 0))</f>
        <v/>
      </c>
    </row>
    <row r="838">
      <c r="A838">
        <f>INDEX(resultados!$A$2:$ZZ$1797, 832, MATCH($B$1, resultados!$A$1:$ZZ$1, 0))</f>
        <v/>
      </c>
      <c r="B838">
        <f>INDEX(resultados!$A$2:$ZZ$1797, 832, MATCH($B$2, resultados!$A$1:$ZZ$1, 0))</f>
        <v/>
      </c>
      <c r="C838">
        <f>INDEX(resultados!$A$2:$ZZ$1797, 832, MATCH($B$3, resultados!$A$1:$ZZ$1, 0))</f>
        <v/>
      </c>
    </row>
    <row r="839">
      <c r="A839">
        <f>INDEX(resultados!$A$2:$ZZ$1797, 833, MATCH($B$1, resultados!$A$1:$ZZ$1, 0))</f>
        <v/>
      </c>
      <c r="B839">
        <f>INDEX(resultados!$A$2:$ZZ$1797, 833, MATCH($B$2, resultados!$A$1:$ZZ$1, 0))</f>
        <v/>
      </c>
      <c r="C839">
        <f>INDEX(resultados!$A$2:$ZZ$1797, 833, MATCH($B$3, resultados!$A$1:$ZZ$1, 0))</f>
        <v/>
      </c>
    </row>
    <row r="840">
      <c r="A840">
        <f>INDEX(resultados!$A$2:$ZZ$1797, 834, MATCH($B$1, resultados!$A$1:$ZZ$1, 0))</f>
        <v/>
      </c>
      <c r="B840">
        <f>INDEX(resultados!$A$2:$ZZ$1797, 834, MATCH($B$2, resultados!$A$1:$ZZ$1, 0))</f>
        <v/>
      </c>
      <c r="C840">
        <f>INDEX(resultados!$A$2:$ZZ$1797, 834, MATCH($B$3, resultados!$A$1:$ZZ$1, 0))</f>
        <v/>
      </c>
    </row>
    <row r="841">
      <c r="A841">
        <f>INDEX(resultados!$A$2:$ZZ$1797, 835, MATCH($B$1, resultados!$A$1:$ZZ$1, 0))</f>
        <v/>
      </c>
      <c r="B841">
        <f>INDEX(resultados!$A$2:$ZZ$1797, 835, MATCH($B$2, resultados!$A$1:$ZZ$1, 0))</f>
        <v/>
      </c>
      <c r="C841">
        <f>INDEX(resultados!$A$2:$ZZ$1797, 835, MATCH($B$3, resultados!$A$1:$ZZ$1, 0))</f>
        <v/>
      </c>
    </row>
    <row r="842">
      <c r="A842">
        <f>INDEX(resultados!$A$2:$ZZ$1797, 836, MATCH($B$1, resultados!$A$1:$ZZ$1, 0))</f>
        <v/>
      </c>
      <c r="B842">
        <f>INDEX(resultados!$A$2:$ZZ$1797, 836, MATCH($B$2, resultados!$A$1:$ZZ$1, 0))</f>
        <v/>
      </c>
      <c r="C842">
        <f>INDEX(resultados!$A$2:$ZZ$1797, 836, MATCH($B$3, resultados!$A$1:$ZZ$1, 0))</f>
        <v/>
      </c>
    </row>
    <row r="843">
      <c r="A843">
        <f>INDEX(resultados!$A$2:$ZZ$1797, 837, MATCH($B$1, resultados!$A$1:$ZZ$1, 0))</f>
        <v/>
      </c>
      <c r="B843">
        <f>INDEX(resultados!$A$2:$ZZ$1797, 837, MATCH($B$2, resultados!$A$1:$ZZ$1, 0))</f>
        <v/>
      </c>
      <c r="C843">
        <f>INDEX(resultados!$A$2:$ZZ$1797, 837, MATCH($B$3, resultados!$A$1:$ZZ$1, 0))</f>
        <v/>
      </c>
    </row>
    <row r="844">
      <c r="A844">
        <f>INDEX(resultados!$A$2:$ZZ$1797, 838, MATCH($B$1, resultados!$A$1:$ZZ$1, 0))</f>
        <v/>
      </c>
      <c r="B844">
        <f>INDEX(resultados!$A$2:$ZZ$1797, 838, MATCH($B$2, resultados!$A$1:$ZZ$1, 0))</f>
        <v/>
      </c>
      <c r="C844">
        <f>INDEX(resultados!$A$2:$ZZ$1797, 838, MATCH($B$3, resultados!$A$1:$ZZ$1, 0))</f>
        <v/>
      </c>
    </row>
    <row r="845">
      <c r="A845">
        <f>INDEX(resultados!$A$2:$ZZ$1797, 839, MATCH($B$1, resultados!$A$1:$ZZ$1, 0))</f>
        <v/>
      </c>
      <c r="B845">
        <f>INDEX(resultados!$A$2:$ZZ$1797, 839, MATCH($B$2, resultados!$A$1:$ZZ$1, 0))</f>
        <v/>
      </c>
      <c r="C845">
        <f>INDEX(resultados!$A$2:$ZZ$1797, 839, MATCH($B$3, resultados!$A$1:$ZZ$1, 0))</f>
        <v/>
      </c>
    </row>
    <row r="846">
      <c r="A846">
        <f>INDEX(resultados!$A$2:$ZZ$1797, 840, MATCH($B$1, resultados!$A$1:$ZZ$1, 0))</f>
        <v/>
      </c>
      <c r="B846">
        <f>INDEX(resultados!$A$2:$ZZ$1797, 840, MATCH($B$2, resultados!$A$1:$ZZ$1, 0))</f>
        <v/>
      </c>
      <c r="C846">
        <f>INDEX(resultados!$A$2:$ZZ$1797, 840, MATCH($B$3, resultados!$A$1:$ZZ$1, 0))</f>
        <v/>
      </c>
    </row>
    <row r="847">
      <c r="A847">
        <f>INDEX(resultados!$A$2:$ZZ$1797, 841, MATCH($B$1, resultados!$A$1:$ZZ$1, 0))</f>
        <v/>
      </c>
      <c r="B847">
        <f>INDEX(resultados!$A$2:$ZZ$1797, 841, MATCH($B$2, resultados!$A$1:$ZZ$1, 0))</f>
        <v/>
      </c>
      <c r="C847">
        <f>INDEX(resultados!$A$2:$ZZ$1797, 841, MATCH($B$3, resultados!$A$1:$ZZ$1, 0))</f>
        <v/>
      </c>
    </row>
    <row r="848">
      <c r="A848">
        <f>INDEX(resultados!$A$2:$ZZ$1797, 842, MATCH($B$1, resultados!$A$1:$ZZ$1, 0))</f>
        <v/>
      </c>
      <c r="B848">
        <f>INDEX(resultados!$A$2:$ZZ$1797, 842, MATCH($B$2, resultados!$A$1:$ZZ$1, 0))</f>
        <v/>
      </c>
      <c r="C848">
        <f>INDEX(resultados!$A$2:$ZZ$1797, 842, MATCH($B$3, resultados!$A$1:$ZZ$1, 0))</f>
        <v/>
      </c>
    </row>
    <row r="849">
      <c r="A849">
        <f>INDEX(resultados!$A$2:$ZZ$1797, 843, MATCH($B$1, resultados!$A$1:$ZZ$1, 0))</f>
        <v/>
      </c>
      <c r="B849">
        <f>INDEX(resultados!$A$2:$ZZ$1797, 843, MATCH($B$2, resultados!$A$1:$ZZ$1, 0))</f>
        <v/>
      </c>
      <c r="C849">
        <f>INDEX(resultados!$A$2:$ZZ$1797, 843, MATCH($B$3, resultados!$A$1:$ZZ$1, 0))</f>
        <v/>
      </c>
    </row>
    <row r="850">
      <c r="A850">
        <f>INDEX(resultados!$A$2:$ZZ$1797, 844, MATCH($B$1, resultados!$A$1:$ZZ$1, 0))</f>
        <v/>
      </c>
      <c r="B850">
        <f>INDEX(resultados!$A$2:$ZZ$1797, 844, MATCH($B$2, resultados!$A$1:$ZZ$1, 0))</f>
        <v/>
      </c>
      <c r="C850">
        <f>INDEX(resultados!$A$2:$ZZ$1797, 844, MATCH($B$3, resultados!$A$1:$ZZ$1, 0))</f>
        <v/>
      </c>
    </row>
    <row r="851">
      <c r="A851">
        <f>INDEX(resultados!$A$2:$ZZ$1797, 845, MATCH($B$1, resultados!$A$1:$ZZ$1, 0))</f>
        <v/>
      </c>
      <c r="B851">
        <f>INDEX(resultados!$A$2:$ZZ$1797, 845, MATCH($B$2, resultados!$A$1:$ZZ$1, 0))</f>
        <v/>
      </c>
      <c r="C851">
        <f>INDEX(resultados!$A$2:$ZZ$1797, 845, MATCH($B$3, resultados!$A$1:$ZZ$1, 0))</f>
        <v/>
      </c>
    </row>
    <row r="852">
      <c r="A852">
        <f>INDEX(resultados!$A$2:$ZZ$1797, 846, MATCH($B$1, resultados!$A$1:$ZZ$1, 0))</f>
        <v/>
      </c>
      <c r="B852">
        <f>INDEX(resultados!$A$2:$ZZ$1797, 846, MATCH($B$2, resultados!$A$1:$ZZ$1, 0))</f>
        <v/>
      </c>
      <c r="C852">
        <f>INDEX(resultados!$A$2:$ZZ$1797, 846, MATCH($B$3, resultados!$A$1:$ZZ$1, 0))</f>
        <v/>
      </c>
    </row>
    <row r="853">
      <c r="A853">
        <f>INDEX(resultados!$A$2:$ZZ$1797, 847, MATCH($B$1, resultados!$A$1:$ZZ$1, 0))</f>
        <v/>
      </c>
      <c r="B853">
        <f>INDEX(resultados!$A$2:$ZZ$1797, 847, MATCH($B$2, resultados!$A$1:$ZZ$1, 0))</f>
        <v/>
      </c>
      <c r="C853">
        <f>INDEX(resultados!$A$2:$ZZ$1797, 847, MATCH($B$3, resultados!$A$1:$ZZ$1, 0))</f>
        <v/>
      </c>
    </row>
    <row r="854">
      <c r="A854">
        <f>INDEX(resultados!$A$2:$ZZ$1797, 848, MATCH($B$1, resultados!$A$1:$ZZ$1, 0))</f>
        <v/>
      </c>
      <c r="B854">
        <f>INDEX(resultados!$A$2:$ZZ$1797, 848, MATCH($B$2, resultados!$A$1:$ZZ$1, 0))</f>
        <v/>
      </c>
      <c r="C854">
        <f>INDEX(resultados!$A$2:$ZZ$1797, 848, MATCH($B$3, resultados!$A$1:$ZZ$1, 0))</f>
        <v/>
      </c>
    </row>
    <row r="855">
      <c r="A855">
        <f>INDEX(resultados!$A$2:$ZZ$1797, 849, MATCH($B$1, resultados!$A$1:$ZZ$1, 0))</f>
        <v/>
      </c>
      <c r="B855">
        <f>INDEX(resultados!$A$2:$ZZ$1797, 849, MATCH($B$2, resultados!$A$1:$ZZ$1, 0))</f>
        <v/>
      </c>
      <c r="C855">
        <f>INDEX(resultados!$A$2:$ZZ$1797, 849, MATCH($B$3, resultados!$A$1:$ZZ$1, 0))</f>
        <v/>
      </c>
    </row>
    <row r="856">
      <c r="A856">
        <f>INDEX(resultados!$A$2:$ZZ$1797, 850, MATCH($B$1, resultados!$A$1:$ZZ$1, 0))</f>
        <v/>
      </c>
      <c r="B856">
        <f>INDEX(resultados!$A$2:$ZZ$1797, 850, MATCH($B$2, resultados!$A$1:$ZZ$1, 0))</f>
        <v/>
      </c>
      <c r="C856">
        <f>INDEX(resultados!$A$2:$ZZ$1797, 850, MATCH($B$3, resultados!$A$1:$ZZ$1, 0))</f>
        <v/>
      </c>
    </row>
    <row r="857">
      <c r="A857">
        <f>INDEX(resultados!$A$2:$ZZ$1797, 851, MATCH($B$1, resultados!$A$1:$ZZ$1, 0))</f>
        <v/>
      </c>
      <c r="B857">
        <f>INDEX(resultados!$A$2:$ZZ$1797, 851, MATCH($B$2, resultados!$A$1:$ZZ$1, 0))</f>
        <v/>
      </c>
      <c r="C857">
        <f>INDEX(resultados!$A$2:$ZZ$1797, 851, MATCH($B$3, resultados!$A$1:$ZZ$1, 0))</f>
        <v/>
      </c>
    </row>
    <row r="858">
      <c r="A858">
        <f>INDEX(resultados!$A$2:$ZZ$1797, 852, MATCH($B$1, resultados!$A$1:$ZZ$1, 0))</f>
        <v/>
      </c>
      <c r="B858">
        <f>INDEX(resultados!$A$2:$ZZ$1797, 852, MATCH($B$2, resultados!$A$1:$ZZ$1, 0))</f>
        <v/>
      </c>
      <c r="C858">
        <f>INDEX(resultados!$A$2:$ZZ$1797, 852, MATCH($B$3, resultados!$A$1:$ZZ$1, 0))</f>
        <v/>
      </c>
    </row>
    <row r="859">
      <c r="A859">
        <f>INDEX(resultados!$A$2:$ZZ$1797, 853, MATCH($B$1, resultados!$A$1:$ZZ$1, 0))</f>
        <v/>
      </c>
      <c r="B859">
        <f>INDEX(resultados!$A$2:$ZZ$1797, 853, MATCH($B$2, resultados!$A$1:$ZZ$1, 0))</f>
        <v/>
      </c>
      <c r="C859">
        <f>INDEX(resultados!$A$2:$ZZ$1797, 853, MATCH($B$3, resultados!$A$1:$ZZ$1, 0))</f>
        <v/>
      </c>
    </row>
    <row r="860">
      <c r="A860">
        <f>INDEX(resultados!$A$2:$ZZ$1797, 854, MATCH($B$1, resultados!$A$1:$ZZ$1, 0))</f>
        <v/>
      </c>
      <c r="B860">
        <f>INDEX(resultados!$A$2:$ZZ$1797, 854, MATCH($B$2, resultados!$A$1:$ZZ$1, 0))</f>
        <v/>
      </c>
      <c r="C860">
        <f>INDEX(resultados!$A$2:$ZZ$1797, 854, MATCH($B$3, resultados!$A$1:$ZZ$1, 0))</f>
        <v/>
      </c>
    </row>
    <row r="861">
      <c r="A861">
        <f>INDEX(resultados!$A$2:$ZZ$1797, 855, MATCH($B$1, resultados!$A$1:$ZZ$1, 0))</f>
        <v/>
      </c>
      <c r="B861">
        <f>INDEX(resultados!$A$2:$ZZ$1797, 855, MATCH($B$2, resultados!$A$1:$ZZ$1, 0))</f>
        <v/>
      </c>
      <c r="C861">
        <f>INDEX(resultados!$A$2:$ZZ$1797, 855, MATCH($B$3, resultados!$A$1:$ZZ$1, 0))</f>
        <v/>
      </c>
    </row>
    <row r="862">
      <c r="A862">
        <f>INDEX(resultados!$A$2:$ZZ$1797, 856, MATCH($B$1, resultados!$A$1:$ZZ$1, 0))</f>
        <v/>
      </c>
      <c r="B862">
        <f>INDEX(resultados!$A$2:$ZZ$1797, 856, MATCH($B$2, resultados!$A$1:$ZZ$1, 0))</f>
        <v/>
      </c>
      <c r="C862">
        <f>INDEX(resultados!$A$2:$ZZ$1797, 856, MATCH($B$3, resultados!$A$1:$ZZ$1, 0))</f>
        <v/>
      </c>
    </row>
    <row r="863">
      <c r="A863">
        <f>INDEX(resultados!$A$2:$ZZ$1797, 857, MATCH($B$1, resultados!$A$1:$ZZ$1, 0))</f>
        <v/>
      </c>
      <c r="B863">
        <f>INDEX(resultados!$A$2:$ZZ$1797, 857, MATCH($B$2, resultados!$A$1:$ZZ$1, 0))</f>
        <v/>
      </c>
      <c r="C863">
        <f>INDEX(resultados!$A$2:$ZZ$1797, 857, MATCH($B$3, resultados!$A$1:$ZZ$1, 0))</f>
        <v/>
      </c>
    </row>
    <row r="864">
      <c r="A864">
        <f>INDEX(resultados!$A$2:$ZZ$1797, 858, MATCH($B$1, resultados!$A$1:$ZZ$1, 0))</f>
        <v/>
      </c>
      <c r="B864">
        <f>INDEX(resultados!$A$2:$ZZ$1797, 858, MATCH($B$2, resultados!$A$1:$ZZ$1, 0))</f>
        <v/>
      </c>
      <c r="C864">
        <f>INDEX(resultados!$A$2:$ZZ$1797, 858, MATCH($B$3, resultados!$A$1:$ZZ$1, 0))</f>
        <v/>
      </c>
    </row>
    <row r="865">
      <c r="A865">
        <f>INDEX(resultados!$A$2:$ZZ$1797, 859, MATCH($B$1, resultados!$A$1:$ZZ$1, 0))</f>
        <v/>
      </c>
      <c r="B865">
        <f>INDEX(resultados!$A$2:$ZZ$1797, 859, MATCH($B$2, resultados!$A$1:$ZZ$1, 0))</f>
        <v/>
      </c>
      <c r="C865">
        <f>INDEX(resultados!$A$2:$ZZ$1797, 859, MATCH($B$3, resultados!$A$1:$ZZ$1, 0))</f>
        <v/>
      </c>
    </row>
    <row r="866">
      <c r="A866">
        <f>INDEX(resultados!$A$2:$ZZ$1797, 860, MATCH($B$1, resultados!$A$1:$ZZ$1, 0))</f>
        <v/>
      </c>
      <c r="B866">
        <f>INDEX(resultados!$A$2:$ZZ$1797, 860, MATCH($B$2, resultados!$A$1:$ZZ$1, 0))</f>
        <v/>
      </c>
      <c r="C866">
        <f>INDEX(resultados!$A$2:$ZZ$1797, 860, MATCH($B$3, resultados!$A$1:$ZZ$1, 0))</f>
        <v/>
      </c>
    </row>
    <row r="867">
      <c r="A867">
        <f>INDEX(resultados!$A$2:$ZZ$1797, 861, MATCH($B$1, resultados!$A$1:$ZZ$1, 0))</f>
        <v/>
      </c>
      <c r="B867">
        <f>INDEX(resultados!$A$2:$ZZ$1797, 861, MATCH($B$2, resultados!$A$1:$ZZ$1, 0))</f>
        <v/>
      </c>
      <c r="C867">
        <f>INDEX(resultados!$A$2:$ZZ$1797, 861, MATCH($B$3, resultados!$A$1:$ZZ$1, 0))</f>
        <v/>
      </c>
    </row>
    <row r="868">
      <c r="A868">
        <f>INDEX(resultados!$A$2:$ZZ$1797, 862, MATCH($B$1, resultados!$A$1:$ZZ$1, 0))</f>
        <v/>
      </c>
      <c r="B868">
        <f>INDEX(resultados!$A$2:$ZZ$1797, 862, MATCH($B$2, resultados!$A$1:$ZZ$1, 0))</f>
        <v/>
      </c>
      <c r="C868">
        <f>INDEX(resultados!$A$2:$ZZ$1797, 862, MATCH($B$3, resultados!$A$1:$ZZ$1, 0))</f>
        <v/>
      </c>
    </row>
    <row r="869">
      <c r="A869">
        <f>INDEX(resultados!$A$2:$ZZ$1797, 863, MATCH($B$1, resultados!$A$1:$ZZ$1, 0))</f>
        <v/>
      </c>
      <c r="B869">
        <f>INDEX(resultados!$A$2:$ZZ$1797, 863, MATCH($B$2, resultados!$A$1:$ZZ$1, 0))</f>
        <v/>
      </c>
      <c r="C869">
        <f>INDEX(resultados!$A$2:$ZZ$1797, 863, MATCH($B$3, resultados!$A$1:$ZZ$1, 0))</f>
        <v/>
      </c>
    </row>
    <row r="870">
      <c r="A870">
        <f>INDEX(resultados!$A$2:$ZZ$1797, 864, MATCH($B$1, resultados!$A$1:$ZZ$1, 0))</f>
        <v/>
      </c>
      <c r="B870">
        <f>INDEX(resultados!$A$2:$ZZ$1797, 864, MATCH($B$2, resultados!$A$1:$ZZ$1, 0))</f>
        <v/>
      </c>
      <c r="C870">
        <f>INDEX(resultados!$A$2:$ZZ$1797, 864, MATCH($B$3, resultados!$A$1:$ZZ$1, 0))</f>
        <v/>
      </c>
    </row>
    <row r="871">
      <c r="A871">
        <f>INDEX(resultados!$A$2:$ZZ$1797, 865, MATCH($B$1, resultados!$A$1:$ZZ$1, 0))</f>
        <v/>
      </c>
      <c r="B871">
        <f>INDEX(resultados!$A$2:$ZZ$1797, 865, MATCH($B$2, resultados!$A$1:$ZZ$1, 0))</f>
        <v/>
      </c>
      <c r="C871">
        <f>INDEX(resultados!$A$2:$ZZ$1797, 865, MATCH($B$3, resultados!$A$1:$ZZ$1, 0))</f>
        <v/>
      </c>
    </row>
    <row r="872">
      <c r="A872">
        <f>INDEX(resultados!$A$2:$ZZ$1797, 866, MATCH($B$1, resultados!$A$1:$ZZ$1, 0))</f>
        <v/>
      </c>
      <c r="B872">
        <f>INDEX(resultados!$A$2:$ZZ$1797, 866, MATCH($B$2, resultados!$A$1:$ZZ$1, 0))</f>
        <v/>
      </c>
      <c r="C872">
        <f>INDEX(resultados!$A$2:$ZZ$1797, 866, MATCH($B$3, resultados!$A$1:$ZZ$1, 0))</f>
        <v/>
      </c>
    </row>
    <row r="873">
      <c r="A873">
        <f>INDEX(resultados!$A$2:$ZZ$1797, 867, MATCH($B$1, resultados!$A$1:$ZZ$1, 0))</f>
        <v/>
      </c>
      <c r="B873">
        <f>INDEX(resultados!$A$2:$ZZ$1797, 867, MATCH($B$2, resultados!$A$1:$ZZ$1, 0))</f>
        <v/>
      </c>
      <c r="C873">
        <f>INDEX(resultados!$A$2:$ZZ$1797, 867, MATCH($B$3, resultados!$A$1:$ZZ$1, 0))</f>
        <v/>
      </c>
    </row>
    <row r="874">
      <c r="A874">
        <f>INDEX(resultados!$A$2:$ZZ$1797, 868, MATCH($B$1, resultados!$A$1:$ZZ$1, 0))</f>
        <v/>
      </c>
      <c r="B874">
        <f>INDEX(resultados!$A$2:$ZZ$1797, 868, MATCH($B$2, resultados!$A$1:$ZZ$1, 0))</f>
        <v/>
      </c>
      <c r="C874">
        <f>INDEX(resultados!$A$2:$ZZ$1797, 868, MATCH($B$3, resultados!$A$1:$ZZ$1, 0))</f>
        <v/>
      </c>
    </row>
    <row r="875">
      <c r="A875">
        <f>INDEX(resultados!$A$2:$ZZ$1797, 869, MATCH($B$1, resultados!$A$1:$ZZ$1, 0))</f>
        <v/>
      </c>
      <c r="B875">
        <f>INDEX(resultados!$A$2:$ZZ$1797, 869, MATCH($B$2, resultados!$A$1:$ZZ$1, 0))</f>
        <v/>
      </c>
      <c r="C875">
        <f>INDEX(resultados!$A$2:$ZZ$1797, 869, MATCH($B$3, resultados!$A$1:$ZZ$1, 0))</f>
        <v/>
      </c>
    </row>
    <row r="876">
      <c r="A876">
        <f>INDEX(resultados!$A$2:$ZZ$1797, 870, MATCH($B$1, resultados!$A$1:$ZZ$1, 0))</f>
        <v/>
      </c>
      <c r="B876">
        <f>INDEX(resultados!$A$2:$ZZ$1797, 870, MATCH($B$2, resultados!$A$1:$ZZ$1, 0))</f>
        <v/>
      </c>
      <c r="C876">
        <f>INDEX(resultados!$A$2:$ZZ$1797, 870, MATCH($B$3, resultados!$A$1:$ZZ$1, 0))</f>
        <v/>
      </c>
    </row>
    <row r="877">
      <c r="A877">
        <f>INDEX(resultados!$A$2:$ZZ$1797, 871, MATCH($B$1, resultados!$A$1:$ZZ$1, 0))</f>
        <v/>
      </c>
      <c r="B877">
        <f>INDEX(resultados!$A$2:$ZZ$1797, 871, MATCH($B$2, resultados!$A$1:$ZZ$1, 0))</f>
        <v/>
      </c>
      <c r="C877">
        <f>INDEX(resultados!$A$2:$ZZ$1797, 871, MATCH($B$3, resultados!$A$1:$ZZ$1, 0))</f>
        <v/>
      </c>
    </row>
    <row r="878">
      <c r="A878">
        <f>INDEX(resultados!$A$2:$ZZ$1797, 872, MATCH($B$1, resultados!$A$1:$ZZ$1, 0))</f>
        <v/>
      </c>
      <c r="B878">
        <f>INDEX(resultados!$A$2:$ZZ$1797, 872, MATCH($B$2, resultados!$A$1:$ZZ$1, 0))</f>
        <v/>
      </c>
      <c r="C878">
        <f>INDEX(resultados!$A$2:$ZZ$1797, 872, MATCH($B$3, resultados!$A$1:$ZZ$1, 0))</f>
        <v/>
      </c>
    </row>
    <row r="879">
      <c r="A879">
        <f>INDEX(resultados!$A$2:$ZZ$1797, 873, MATCH($B$1, resultados!$A$1:$ZZ$1, 0))</f>
        <v/>
      </c>
      <c r="B879">
        <f>INDEX(resultados!$A$2:$ZZ$1797, 873, MATCH($B$2, resultados!$A$1:$ZZ$1, 0))</f>
        <v/>
      </c>
      <c r="C879">
        <f>INDEX(resultados!$A$2:$ZZ$1797, 873, MATCH($B$3, resultados!$A$1:$ZZ$1, 0))</f>
        <v/>
      </c>
    </row>
    <row r="880">
      <c r="A880">
        <f>INDEX(resultados!$A$2:$ZZ$1797, 874, MATCH($B$1, resultados!$A$1:$ZZ$1, 0))</f>
        <v/>
      </c>
      <c r="B880">
        <f>INDEX(resultados!$A$2:$ZZ$1797, 874, MATCH($B$2, resultados!$A$1:$ZZ$1, 0))</f>
        <v/>
      </c>
      <c r="C880">
        <f>INDEX(resultados!$A$2:$ZZ$1797, 874, MATCH($B$3, resultados!$A$1:$ZZ$1, 0))</f>
        <v/>
      </c>
    </row>
    <row r="881">
      <c r="A881">
        <f>INDEX(resultados!$A$2:$ZZ$1797, 875, MATCH($B$1, resultados!$A$1:$ZZ$1, 0))</f>
        <v/>
      </c>
      <c r="B881">
        <f>INDEX(resultados!$A$2:$ZZ$1797, 875, MATCH($B$2, resultados!$A$1:$ZZ$1, 0))</f>
        <v/>
      </c>
      <c r="C881">
        <f>INDEX(resultados!$A$2:$ZZ$1797, 875, MATCH($B$3, resultados!$A$1:$ZZ$1, 0))</f>
        <v/>
      </c>
    </row>
    <row r="882">
      <c r="A882">
        <f>INDEX(resultados!$A$2:$ZZ$1797, 876, MATCH($B$1, resultados!$A$1:$ZZ$1, 0))</f>
        <v/>
      </c>
      <c r="B882">
        <f>INDEX(resultados!$A$2:$ZZ$1797, 876, MATCH($B$2, resultados!$A$1:$ZZ$1, 0))</f>
        <v/>
      </c>
      <c r="C882">
        <f>INDEX(resultados!$A$2:$ZZ$1797, 876, MATCH($B$3, resultados!$A$1:$ZZ$1, 0))</f>
        <v/>
      </c>
    </row>
    <row r="883">
      <c r="A883">
        <f>INDEX(resultados!$A$2:$ZZ$1797, 877, MATCH($B$1, resultados!$A$1:$ZZ$1, 0))</f>
        <v/>
      </c>
      <c r="B883">
        <f>INDEX(resultados!$A$2:$ZZ$1797, 877, MATCH($B$2, resultados!$A$1:$ZZ$1, 0))</f>
        <v/>
      </c>
      <c r="C883">
        <f>INDEX(resultados!$A$2:$ZZ$1797, 877, MATCH($B$3, resultados!$A$1:$ZZ$1, 0))</f>
        <v/>
      </c>
    </row>
    <row r="884">
      <c r="A884">
        <f>INDEX(resultados!$A$2:$ZZ$1797, 878, MATCH($B$1, resultados!$A$1:$ZZ$1, 0))</f>
        <v/>
      </c>
      <c r="B884">
        <f>INDEX(resultados!$A$2:$ZZ$1797, 878, MATCH($B$2, resultados!$A$1:$ZZ$1, 0))</f>
        <v/>
      </c>
      <c r="C884">
        <f>INDEX(resultados!$A$2:$ZZ$1797, 878, MATCH($B$3, resultados!$A$1:$ZZ$1, 0))</f>
        <v/>
      </c>
    </row>
    <row r="885">
      <c r="A885">
        <f>INDEX(resultados!$A$2:$ZZ$1797, 879, MATCH($B$1, resultados!$A$1:$ZZ$1, 0))</f>
        <v/>
      </c>
      <c r="B885">
        <f>INDEX(resultados!$A$2:$ZZ$1797, 879, MATCH($B$2, resultados!$A$1:$ZZ$1, 0))</f>
        <v/>
      </c>
      <c r="C885">
        <f>INDEX(resultados!$A$2:$ZZ$1797, 879, MATCH($B$3, resultados!$A$1:$ZZ$1, 0))</f>
        <v/>
      </c>
    </row>
    <row r="886">
      <c r="A886">
        <f>INDEX(resultados!$A$2:$ZZ$1797, 880, MATCH($B$1, resultados!$A$1:$ZZ$1, 0))</f>
        <v/>
      </c>
      <c r="B886">
        <f>INDEX(resultados!$A$2:$ZZ$1797, 880, MATCH($B$2, resultados!$A$1:$ZZ$1, 0))</f>
        <v/>
      </c>
      <c r="C886">
        <f>INDEX(resultados!$A$2:$ZZ$1797, 880, MATCH($B$3, resultados!$A$1:$ZZ$1, 0))</f>
        <v/>
      </c>
    </row>
    <row r="887">
      <c r="A887">
        <f>INDEX(resultados!$A$2:$ZZ$1797, 881, MATCH($B$1, resultados!$A$1:$ZZ$1, 0))</f>
        <v/>
      </c>
      <c r="B887">
        <f>INDEX(resultados!$A$2:$ZZ$1797, 881, MATCH($B$2, resultados!$A$1:$ZZ$1, 0))</f>
        <v/>
      </c>
      <c r="C887">
        <f>INDEX(resultados!$A$2:$ZZ$1797, 881, MATCH($B$3, resultados!$A$1:$ZZ$1, 0))</f>
        <v/>
      </c>
    </row>
    <row r="888">
      <c r="A888">
        <f>INDEX(resultados!$A$2:$ZZ$1797, 882, MATCH($B$1, resultados!$A$1:$ZZ$1, 0))</f>
        <v/>
      </c>
      <c r="B888">
        <f>INDEX(resultados!$A$2:$ZZ$1797, 882, MATCH($B$2, resultados!$A$1:$ZZ$1, 0))</f>
        <v/>
      </c>
      <c r="C888">
        <f>INDEX(resultados!$A$2:$ZZ$1797, 882, MATCH($B$3, resultados!$A$1:$ZZ$1, 0))</f>
        <v/>
      </c>
    </row>
    <row r="889">
      <c r="A889">
        <f>INDEX(resultados!$A$2:$ZZ$1797, 883, MATCH($B$1, resultados!$A$1:$ZZ$1, 0))</f>
        <v/>
      </c>
      <c r="B889">
        <f>INDEX(resultados!$A$2:$ZZ$1797, 883, MATCH($B$2, resultados!$A$1:$ZZ$1, 0))</f>
        <v/>
      </c>
      <c r="C889">
        <f>INDEX(resultados!$A$2:$ZZ$1797, 883, MATCH($B$3, resultados!$A$1:$ZZ$1, 0))</f>
        <v/>
      </c>
    </row>
    <row r="890">
      <c r="A890">
        <f>INDEX(resultados!$A$2:$ZZ$1797, 884, MATCH($B$1, resultados!$A$1:$ZZ$1, 0))</f>
        <v/>
      </c>
      <c r="B890">
        <f>INDEX(resultados!$A$2:$ZZ$1797, 884, MATCH($B$2, resultados!$A$1:$ZZ$1, 0))</f>
        <v/>
      </c>
      <c r="C890">
        <f>INDEX(resultados!$A$2:$ZZ$1797, 884, MATCH($B$3, resultados!$A$1:$ZZ$1, 0))</f>
        <v/>
      </c>
    </row>
    <row r="891">
      <c r="A891">
        <f>INDEX(resultados!$A$2:$ZZ$1797, 885, MATCH($B$1, resultados!$A$1:$ZZ$1, 0))</f>
        <v/>
      </c>
      <c r="B891">
        <f>INDEX(resultados!$A$2:$ZZ$1797, 885, MATCH($B$2, resultados!$A$1:$ZZ$1, 0))</f>
        <v/>
      </c>
      <c r="C891">
        <f>INDEX(resultados!$A$2:$ZZ$1797, 885, MATCH($B$3, resultados!$A$1:$ZZ$1, 0))</f>
        <v/>
      </c>
    </row>
    <row r="892">
      <c r="A892">
        <f>INDEX(resultados!$A$2:$ZZ$1797, 886, MATCH($B$1, resultados!$A$1:$ZZ$1, 0))</f>
        <v/>
      </c>
      <c r="B892">
        <f>INDEX(resultados!$A$2:$ZZ$1797, 886, MATCH($B$2, resultados!$A$1:$ZZ$1, 0))</f>
        <v/>
      </c>
      <c r="C892">
        <f>INDEX(resultados!$A$2:$ZZ$1797, 886, MATCH($B$3, resultados!$A$1:$ZZ$1, 0))</f>
        <v/>
      </c>
    </row>
    <row r="893">
      <c r="A893">
        <f>INDEX(resultados!$A$2:$ZZ$1797, 887, MATCH($B$1, resultados!$A$1:$ZZ$1, 0))</f>
        <v/>
      </c>
      <c r="B893">
        <f>INDEX(resultados!$A$2:$ZZ$1797, 887, MATCH($B$2, resultados!$A$1:$ZZ$1, 0))</f>
        <v/>
      </c>
      <c r="C893">
        <f>INDEX(resultados!$A$2:$ZZ$1797, 887, MATCH($B$3, resultados!$A$1:$ZZ$1, 0))</f>
        <v/>
      </c>
    </row>
    <row r="894">
      <c r="A894">
        <f>INDEX(resultados!$A$2:$ZZ$1797, 888, MATCH($B$1, resultados!$A$1:$ZZ$1, 0))</f>
        <v/>
      </c>
      <c r="B894">
        <f>INDEX(resultados!$A$2:$ZZ$1797, 888, MATCH($B$2, resultados!$A$1:$ZZ$1, 0))</f>
        <v/>
      </c>
      <c r="C894">
        <f>INDEX(resultados!$A$2:$ZZ$1797, 888, MATCH($B$3, resultados!$A$1:$ZZ$1, 0))</f>
        <v/>
      </c>
    </row>
    <row r="895">
      <c r="A895">
        <f>INDEX(resultados!$A$2:$ZZ$1797, 889, MATCH($B$1, resultados!$A$1:$ZZ$1, 0))</f>
        <v/>
      </c>
      <c r="B895">
        <f>INDEX(resultados!$A$2:$ZZ$1797, 889, MATCH($B$2, resultados!$A$1:$ZZ$1, 0))</f>
        <v/>
      </c>
      <c r="C895">
        <f>INDEX(resultados!$A$2:$ZZ$1797, 889, MATCH($B$3, resultados!$A$1:$ZZ$1, 0))</f>
        <v/>
      </c>
    </row>
    <row r="896">
      <c r="A896">
        <f>INDEX(resultados!$A$2:$ZZ$1797, 890, MATCH($B$1, resultados!$A$1:$ZZ$1, 0))</f>
        <v/>
      </c>
      <c r="B896">
        <f>INDEX(resultados!$A$2:$ZZ$1797, 890, MATCH($B$2, resultados!$A$1:$ZZ$1, 0))</f>
        <v/>
      </c>
      <c r="C896">
        <f>INDEX(resultados!$A$2:$ZZ$1797, 890, MATCH($B$3, resultados!$A$1:$ZZ$1, 0))</f>
        <v/>
      </c>
    </row>
    <row r="897">
      <c r="A897">
        <f>INDEX(resultados!$A$2:$ZZ$1797, 891, MATCH($B$1, resultados!$A$1:$ZZ$1, 0))</f>
        <v/>
      </c>
      <c r="B897">
        <f>INDEX(resultados!$A$2:$ZZ$1797, 891, MATCH($B$2, resultados!$A$1:$ZZ$1, 0))</f>
        <v/>
      </c>
      <c r="C897">
        <f>INDEX(resultados!$A$2:$ZZ$1797, 891, MATCH($B$3, resultados!$A$1:$ZZ$1, 0))</f>
        <v/>
      </c>
    </row>
    <row r="898">
      <c r="A898">
        <f>INDEX(resultados!$A$2:$ZZ$1797, 892, MATCH($B$1, resultados!$A$1:$ZZ$1, 0))</f>
        <v/>
      </c>
      <c r="B898">
        <f>INDEX(resultados!$A$2:$ZZ$1797, 892, MATCH($B$2, resultados!$A$1:$ZZ$1, 0))</f>
        <v/>
      </c>
      <c r="C898">
        <f>INDEX(resultados!$A$2:$ZZ$1797, 892, MATCH($B$3, resultados!$A$1:$ZZ$1, 0))</f>
        <v/>
      </c>
    </row>
    <row r="899">
      <c r="A899">
        <f>INDEX(resultados!$A$2:$ZZ$1797, 893, MATCH($B$1, resultados!$A$1:$ZZ$1, 0))</f>
        <v/>
      </c>
      <c r="B899">
        <f>INDEX(resultados!$A$2:$ZZ$1797, 893, MATCH($B$2, resultados!$A$1:$ZZ$1, 0))</f>
        <v/>
      </c>
      <c r="C899">
        <f>INDEX(resultados!$A$2:$ZZ$1797, 893, MATCH($B$3, resultados!$A$1:$ZZ$1, 0))</f>
        <v/>
      </c>
    </row>
    <row r="900">
      <c r="A900">
        <f>INDEX(resultados!$A$2:$ZZ$1797, 894, MATCH($B$1, resultados!$A$1:$ZZ$1, 0))</f>
        <v/>
      </c>
      <c r="B900">
        <f>INDEX(resultados!$A$2:$ZZ$1797, 894, MATCH($B$2, resultados!$A$1:$ZZ$1, 0))</f>
        <v/>
      </c>
      <c r="C900">
        <f>INDEX(resultados!$A$2:$ZZ$1797, 894, MATCH($B$3, resultados!$A$1:$ZZ$1, 0))</f>
        <v/>
      </c>
    </row>
    <row r="901">
      <c r="A901">
        <f>INDEX(resultados!$A$2:$ZZ$1797, 895, MATCH($B$1, resultados!$A$1:$ZZ$1, 0))</f>
        <v/>
      </c>
      <c r="B901">
        <f>INDEX(resultados!$A$2:$ZZ$1797, 895, MATCH($B$2, resultados!$A$1:$ZZ$1, 0))</f>
        <v/>
      </c>
      <c r="C901">
        <f>INDEX(resultados!$A$2:$ZZ$1797, 895, MATCH($B$3, resultados!$A$1:$ZZ$1, 0))</f>
        <v/>
      </c>
    </row>
    <row r="902">
      <c r="A902">
        <f>INDEX(resultados!$A$2:$ZZ$1797, 896, MATCH($B$1, resultados!$A$1:$ZZ$1, 0))</f>
        <v/>
      </c>
      <c r="B902">
        <f>INDEX(resultados!$A$2:$ZZ$1797, 896, MATCH($B$2, resultados!$A$1:$ZZ$1, 0))</f>
        <v/>
      </c>
      <c r="C902">
        <f>INDEX(resultados!$A$2:$ZZ$1797, 896, MATCH($B$3, resultados!$A$1:$ZZ$1, 0))</f>
        <v/>
      </c>
    </row>
    <row r="903">
      <c r="A903">
        <f>INDEX(resultados!$A$2:$ZZ$1797, 897, MATCH($B$1, resultados!$A$1:$ZZ$1, 0))</f>
        <v/>
      </c>
      <c r="B903">
        <f>INDEX(resultados!$A$2:$ZZ$1797, 897, MATCH($B$2, resultados!$A$1:$ZZ$1, 0))</f>
        <v/>
      </c>
      <c r="C903">
        <f>INDEX(resultados!$A$2:$ZZ$1797, 897, MATCH($B$3, resultados!$A$1:$ZZ$1, 0))</f>
        <v/>
      </c>
    </row>
    <row r="904">
      <c r="A904">
        <f>INDEX(resultados!$A$2:$ZZ$1797, 898, MATCH($B$1, resultados!$A$1:$ZZ$1, 0))</f>
        <v/>
      </c>
      <c r="B904">
        <f>INDEX(resultados!$A$2:$ZZ$1797, 898, MATCH($B$2, resultados!$A$1:$ZZ$1, 0))</f>
        <v/>
      </c>
      <c r="C904">
        <f>INDEX(resultados!$A$2:$ZZ$1797, 898, MATCH($B$3, resultados!$A$1:$ZZ$1, 0))</f>
        <v/>
      </c>
    </row>
    <row r="905">
      <c r="A905">
        <f>INDEX(resultados!$A$2:$ZZ$1797, 899, MATCH($B$1, resultados!$A$1:$ZZ$1, 0))</f>
        <v/>
      </c>
      <c r="B905">
        <f>INDEX(resultados!$A$2:$ZZ$1797, 899, MATCH($B$2, resultados!$A$1:$ZZ$1, 0))</f>
        <v/>
      </c>
      <c r="C905">
        <f>INDEX(resultados!$A$2:$ZZ$1797, 899, MATCH($B$3, resultados!$A$1:$ZZ$1, 0))</f>
        <v/>
      </c>
    </row>
    <row r="906">
      <c r="A906">
        <f>INDEX(resultados!$A$2:$ZZ$1797, 900, MATCH($B$1, resultados!$A$1:$ZZ$1, 0))</f>
        <v/>
      </c>
      <c r="B906">
        <f>INDEX(resultados!$A$2:$ZZ$1797, 900, MATCH($B$2, resultados!$A$1:$ZZ$1, 0))</f>
        <v/>
      </c>
      <c r="C906">
        <f>INDEX(resultados!$A$2:$ZZ$1797, 900, MATCH($B$3, resultados!$A$1:$ZZ$1, 0))</f>
        <v/>
      </c>
    </row>
    <row r="907">
      <c r="A907">
        <f>INDEX(resultados!$A$2:$ZZ$1797, 901, MATCH($B$1, resultados!$A$1:$ZZ$1, 0))</f>
        <v/>
      </c>
      <c r="B907">
        <f>INDEX(resultados!$A$2:$ZZ$1797, 901, MATCH($B$2, resultados!$A$1:$ZZ$1, 0))</f>
        <v/>
      </c>
      <c r="C907">
        <f>INDEX(resultados!$A$2:$ZZ$1797, 901, MATCH($B$3, resultados!$A$1:$ZZ$1, 0))</f>
        <v/>
      </c>
    </row>
    <row r="908">
      <c r="A908">
        <f>INDEX(resultados!$A$2:$ZZ$1797, 902, MATCH($B$1, resultados!$A$1:$ZZ$1, 0))</f>
        <v/>
      </c>
      <c r="B908">
        <f>INDEX(resultados!$A$2:$ZZ$1797, 902, MATCH($B$2, resultados!$A$1:$ZZ$1, 0))</f>
        <v/>
      </c>
      <c r="C908">
        <f>INDEX(resultados!$A$2:$ZZ$1797, 902, MATCH($B$3, resultados!$A$1:$ZZ$1, 0))</f>
        <v/>
      </c>
    </row>
    <row r="909">
      <c r="A909">
        <f>INDEX(resultados!$A$2:$ZZ$1797, 903, MATCH($B$1, resultados!$A$1:$ZZ$1, 0))</f>
        <v/>
      </c>
      <c r="B909">
        <f>INDEX(resultados!$A$2:$ZZ$1797, 903, MATCH($B$2, resultados!$A$1:$ZZ$1, 0))</f>
        <v/>
      </c>
      <c r="C909">
        <f>INDEX(resultados!$A$2:$ZZ$1797, 903, MATCH($B$3, resultados!$A$1:$ZZ$1, 0))</f>
        <v/>
      </c>
    </row>
    <row r="910">
      <c r="A910">
        <f>INDEX(resultados!$A$2:$ZZ$1797, 904, MATCH($B$1, resultados!$A$1:$ZZ$1, 0))</f>
        <v/>
      </c>
      <c r="B910">
        <f>INDEX(resultados!$A$2:$ZZ$1797, 904, MATCH($B$2, resultados!$A$1:$ZZ$1, 0))</f>
        <v/>
      </c>
      <c r="C910">
        <f>INDEX(resultados!$A$2:$ZZ$1797, 904, MATCH($B$3, resultados!$A$1:$ZZ$1, 0))</f>
        <v/>
      </c>
    </row>
    <row r="911">
      <c r="A911">
        <f>INDEX(resultados!$A$2:$ZZ$1797, 905, MATCH($B$1, resultados!$A$1:$ZZ$1, 0))</f>
        <v/>
      </c>
      <c r="B911">
        <f>INDEX(resultados!$A$2:$ZZ$1797, 905, MATCH($B$2, resultados!$A$1:$ZZ$1, 0))</f>
        <v/>
      </c>
      <c r="C911">
        <f>INDEX(resultados!$A$2:$ZZ$1797, 905, MATCH($B$3, resultados!$A$1:$ZZ$1, 0))</f>
        <v/>
      </c>
    </row>
    <row r="912">
      <c r="A912">
        <f>INDEX(resultados!$A$2:$ZZ$1797, 906, MATCH($B$1, resultados!$A$1:$ZZ$1, 0))</f>
        <v/>
      </c>
      <c r="B912">
        <f>INDEX(resultados!$A$2:$ZZ$1797, 906, MATCH($B$2, resultados!$A$1:$ZZ$1, 0))</f>
        <v/>
      </c>
      <c r="C912">
        <f>INDEX(resultados!$A$2:$ZZ$1797, 906, MATCH($B$3, resultados!$A$1:$ZZ$1, 0))</f>
        <v/>
      </c>
    </row>
    <row r="913">
      <c r="A913">
        <f>INDEX(resultados!$A$2:$ZZ$1797, 907, MATCH($B$1, resultados!$A$1:$ZZ$1, 0))</f>
        <v/>
      </c>
      <c r="B913">
        <f>INDEX(resultados!$A$2:$ZZ$1797, 907, MATCH($B$2, resultados!$A$1:$ZZ$1, 0))</f>
        <v/>
      </c>
      <c r="C913">
        <f>INDEX(resultados!$A$2:$ZZ$1797, 907, MATCH($B$3, resultados!$A$1:$ZZ$1, 0))</f>
        <v/>
      </c>
    </row>
    <row r="914">
      <c r="A914">
        <f>INDEX(resultados!$A$2:$ZZ$1797, 908, MATCH($B$1, resultados!$A$1:$ZZ$1, 0))</f>
        <v/>
      </c>
      <c r="B914">
        <f>INDEX(resultados!$A$2:$ZZ$1797, 908, MATCH($B$2, resultados!$A$1:$ZZ$1, 0))</f>
        <v/>
      </c>
      <c r="C914">
        <f>INDEX(resultados!$A$2:$ZZ$1797, 908, MATCH($B$3, resultados!$A$1:$ZZ$1, 0))</f>
        <v/>
      </c>
    </row>
    <row r="915">
      <c r="A915">
        <f>INDEX(resultados!$A$2:$ZZ$1797, 909, MATCH($B$1, resultados!$A$1:$ZZ$1, 0))</f>
        <v/>
      </c>
      <c r="B915">
        <f>INDEX(resultados!$A$2:$ZZ$1797, 909, MATCH($B$2, resultados!$A$1:$ZZ$1, 0))</f>
        <v/>
      </c>
      <c r="C915">
        <f>INDEX(resultados!$A$2:$ZZ$1797, 909, MATCH($B$3, resultados!$A$1:$ZZ$1, 0))</f>
        <v/>
      </c>
    </row>
    <row r="916">
      <c r="A916">
        <f>INDEX(resultados!$A$2:$ZZ$1797, 910, MATCH($B$1, resultados!$A$1:$ZZ$1, 0))</f>
        <v/>
      </c>
      <c r="B916">
        <f>INDEX(resultados!$A$2:$ZZ$1797, 910, MATCH($B$2, resultados!$A$1:$ZZ$1, 0))</f>
        <v/>
      </c>
      <c r="C916">
        <f>INDEX(resultados!$A$2:$ZZ$1797, 910, MATCH($B$3, resultados!$A$1:$ZZ$1, 0))</f>
        <v/>
      </c>
    </row>
    <row r="917">
      <c r="A917">
        <f>INDEX(resultados!$A$2:$ZZ$1797, 911, MATCH($B$1, resultados!$A$1:$ZZ$1, 0))</f>
        <v/>
      </c>
      <c r="B917">
        <f>INDEX(resultados!$A$2:$ZZ$1797, 911, MATCH($B$2, resultados!$A$1:$ZZ$1, 0))</f>
        <v/>
      </c>
      <c r="C917">
        <f>INDEX(resultados!$A$2:$ZZ$1797, 911, MATCH($B$3, resultados!$A$1:$ZZ$1, 0))</f>
        <v/>
      </c>
    </row>
    <row r="918">
      <c r="A918">
        <f>INDEX(resultados!$A$2:$ZZ$1797, 912, MATCH($B$1, resultados!$A$1:$ZZ$1, 0))</f>
        <v/>
      </c>
      <c r="B918">
        <f>INDEX(resultados!$A$2:$ZZ$1797, 912, MATCH($B$2, resultados!$A$1:$ZZ$1, 0))</f>
        <v/>
      </c>
      <c r="C918">
        <f>INDEX(resultados!$A$2:$ZZ$1797, 912, MATCH($B$3, resultados!$A$1:$ZZ$1, 0))</f>
        <v/>
      </c>
    </row>
    <row r="919">
      <c r="A919">
        <f>INDEX(resultados!$A$2:$ZZ$1797, 913, MATCH($B$1, resultados!$A$1:$ZZ$1, 0))</f>
        <v/>
      </c>
      <c r="B919">
        <f>INDEX(resultados!$A$2:$ZZ$1797, 913, MATCH($B$2, resultados!$A$1:$ZZ$1, 0))</f>
        <v/>
      </c>
      <c r="C919">
        <f>INDEX(resultados!$A$2:$ZZ$1797, 913, MATCH($B$3, resultados!$A$1:$ZZ$1, 0))</f>
        <v/>
      </c>
    </row>
    <row r="920">
      <c r="A920">
        <f>INDEX(resultados!$A$2:$ZZ$1797, 914, MATCH($B$1, resultados!$A$1:$ZZ$1, 0))</f>
        <v/>
      </c>
      <c r="B920">
        <f>INDEX(resultados!$A$2:$ZZ$1797, 914, MATCH($B$2, resultados!$A$1:$ZZ$1, 0))</f>
        <v/>
      </c>
      <c r="C920">
        <f>INDEX(resultados!$A$2:$ZZ$1797, 914, MATCH($B$3, resultados!$A$1:$ZZ$1, 0))</f>
        <v/>
      </c>
    </row>
    <row r="921">
      <c r="A921">
        <f>INDEX(resultados!$A$2:$ZZ$1797, 915, MATCH($B$1, resultados!$A$1:$ZZ$1, 0))</f>
        <v/>
      </c>
      <c r="B921">
        <f>INDEX(resultados!$A$2:$ZZ$1797, 915, MATCH($B$2, resultados!$A$1:$ZZ$1, 0))</f>
        <v/>
      </c>
      <c r="C921">
        <f>INDEX(resultados!$A$2:$ZZ$1797, 915, MATCH($B$3, resultados!$A$1:$ZZ$1, 0))</f>
        <v/>
      </c>
    </row>
    <row r="922">
      <c r="A922">
        <f>INDEX(resultados!$A$2:$ZZ$1797, 916, MATCH($B$1, resultados!$A$1:$ZZ$1, 0))</f>
        <v/>
      </c>
      <c r="B922">
        <f>INDEX(resultados!$A$2:$ZZ$1797, 916, MATCH($B$2, resultados!$A$1:$ZZ$1, 0))</f>
        <v/>
      </c>
      <c r="C922">
        <f>INDEX(resultados!$A$2:$ZZ$1797, 916, MATCH($B$3, resultados!$A$1:$ZZ$1, 0))</f>
        <v/>
      </c>
    </row>
    <row r="923">
      <c r="A923">
        <f>INDEX(resultados!$A$2:$ZZ$1797, 917, MATCH($B$1, resultados!$A$1:$ZZ$1, 0))</f>
        <v/>
      </c>
      <c r="B923">
        <f>INDEX(resultados!$A$2:$ZZ$1797, 917, MATCH($B$2, resultados!$A$1:$ZZ$1, 0))</f>
        <v/>
      </c>
      <c r="C923">
        <f>INDEX(resultados!$A$2:$ZZ$1797, 917, MATCH($B$3, resultados!$A$1:$ZZ$1, 0))</f>
        <v/>
      </c>
    </row>
    <row r="924">
      <c r="A924">
        <f>INDEX(resultados!$A$2:$ZZ$1797, 918, MATCH($B$1, resultados!$A$1:$ZZ$1, 0))</f>
        <v/>
      </c>
      <c r="B924">
        <f>INDEX(resultados!$A$2:$ZZ$1797, 918, MATCH($B$2, resultados!$A$1:$ZZ$1, 0))</f>
        <v/>
      </c>
      <c r="C924">
        <f>INDEX(resultados!$A$2:$ZZ$1797, 918, MATCH($B$3, resultados!$A$1:$ZZ$1, 0))</f>
        <v/>
      </c>
    </row>
    <row r="925">
      <c r="A925">
        <f>INDEX(resultados!$A$2:$ZZ$1797, 919, MATCH($B$1, resultados!$A$1:$ZZ$1, 0))</f>
        <v/>
      </c>
      <c r="B925">
        <f>INDEX(resultados!$A$2:$ZZ$1797, 919, MATCH($B$2, resultados!$A$1:$ZZ$1, 0))</f>
        <v/>
      </c>
      <c r="C925">
        <f>INDEX(resultados!$A$2:$ZZ$1797, 919, MATCH($B$3, resultados!$A$1:$ZZ$1, 0))</f>
        <v/>
      </c>
    </row>
    <row r="926">
      <c r="A926">
        <f>INDEX(resultados!$A$2:$ZZ$1797, 920, MATCH($B$1, resultados!$A$1:$ZZ$1, 0))</f>
        <v/>
      </c>
      <c r="B926">
        <f>INDEX(resultados!$A$2:$ZZ$1797, 920, MATCH($B$2, resultados!$A$1:$ZZ$1, 0))</f>
        <v/>
      </c>
      <c r="C926">
        <f>INDEX(resultados!$A$2:$ZZ$1797, 920, MATCH($B$3, resultados!$A$1:$ZZ$1, 0))</f>
        <v/>
      </c>
    </row>
    <row r="927">
      <c r="A927">
        <f>INDEX(resultados!$A$2:$ZZ$1797, 921, MATCH($B$1, resultados!$A$1:$ZZ$1, 0))</f>
        <v/>
      </c>
      <c r="B927">
        <f>INDEX(resultados!$A$2:$ZZ$1797, 921, MATCH($B$2, resultados!$A$1:$ZZ$1, 0))</f>
        <v/>
      </c>
      <c r="C927">
        <f>INDEX(resultados!$A$2:$ZZ$1797, 921, MATCH($B$3, resultados!$A$1:$ZZ$1, 0))</f>
        <v/>
      </c>
    </row>
    <row r="928">
      <c r="A928">
        <f>INDEX(resultados!$A$2:$ZZ$1797, 922, MATCH($B$1, resultados!$A$1:$ZZ$1, 0))</f>
        <v/>
      </c>
      <c r="B928">
        <f>INDEX(resultados!$A$2:$ZZ$1797, 922, MATCH($B$2, resultados!$A$1:$ZZ$1, 0))</f>
        <v/>
      </c>
      <c r="C928">
        <f>INDEX(resultados!$A$2:$ZZ$1797, 922, MATCH($B$3, resultados!$A$1:$ZZ$1, 0))</f>
        <v/>
      </c>
    </row>
    <row r="929">
      <c r="A929">
        <f>INDEX(resultados!$A$2:$ZZ$1797, 923, MATCH($B$1, resultados!$A$1:$ZZ$1, 0))</f>
        <v/>
      </c>
      <c r="B929">
        <f>INDEX(resultados!$A$2:$ZZ$1797, 923, MATCH($B$2, resultados!$A$1:$ZZ$1, 0))</f>
        <v/>
      </c>
      <c r="C929">
        <f>INDEX(resultados!$A$2:$ZZ$1797, 923, MATCH($B$3, resultados!$A$1:$ZZ$1, 0))</f>
        <v/>
      </c>
    </row>
    <row r="930">
      <c r="A930">
        <f>INDEX(resultados!$A$2:$ZZ$1797, 924, MATCH($B$1, resultados!$A$1:$ZZ$1, 0))</f>
        <v/>
      </c>
      <c r="B930">
        <f>INDEX(resultados!$A$2:$ZZ$1797, 924, MATCH($B$2, resultados!$A$1:$ZZ$1, 0))</f>
        <v/>
      </c>
      <c r="C930">
        <f>INDEX(resultados!$A$2:$ZZ$1797, 924, MATCH($B$3, resultados!$A$1:$ZZ$1, 0))</f>
        <v/>
      </c>
    </row>
    <row r="931">
      <c r="A931">
        <f>INDEX(resultados!$A$2:$ZZ$1797, 925, MATCH($B$1, resultados!$A$1:$ZZ$1, 0))</f>
        <v/>
      </c>
      <c r="B931">
        <f>INDEX(resultados!$A$2:$ZZ$1797, 925, MATCH($B$2, resultados!$A$1:$ZZ$1, 0))</f>
        <v/>
      </c>
      <c r="C931">
        <f>INDEX(resultados!$A$2:$ZZ$1797, 925, MATCH($B$3, resultados!$A$1:$ZZ$1, 0))</f>
        <v/>
      </c>
    </row>
    <row r="932">
      <c r="A932">
        <f>INDEX(resultados!$A$2:$ZZ$1797, 926, MATCH($B$1, resultados!$A$1:$ZZ$1, 0))</f>
        <v/>
      </c>
      <c r="B932">
        <f>INDEX(resultados!$A$2:$ZZ$1797, 926, MATCH($B$2, resultados!$A$1:$ZZ$1, 0))</f>
        <v/>
      </c>
      <c r="C932">
        <f>INDEX(resultados!$A$2:$ZZ$1797, 926, MATCH($B$3, resultados!$A$1:$ZZ$1, 0))</f>
        <v/>
      </c>
    </row>
    <row r="933">
      <c r="A933">
        <f>INDEX(resultados!$A$2:$ZZ$1797, 927, MATCH($B$1, resultados!$A$1:$ZZ$1, 0))</f>
        <v/>
      </c>
      <c r="B933">
        <f>INDEX(resultados!$A$2:$ZZ$1797, 927, MATCH($B$2, resultados!$A$1:$ZZ$1, 0))</f>
        <v/>
      </c>
      <c r="C933">
        <f>INDEX(resultados!$A$2:$ZZ$1797, 927, MATCH($B$3, resultados!$A$1:$ZZ$1, 0))</f>
        <v/>
      </c>
    </row>
    <row r="934">
      <c r="A934">
        <f>INDEX(resultados!$A$2:$ZZ$1797, 928, MATCH($B$1, resultados!$A$1:$ZZ$1, 0))</f>
        <v/>
      </c>
      <c r="B934">
        <f>INDEX(resultados!$A$2:$ZZ$1797, 928, MATCH($B$2, resultados!$A$1:$ZZ$1, 0))</f>
        <v/>
      </c>
      <c r="C934">
        <f>INDEX(resultados!$A$2:$ZZ$1797, 928, MATCH($B$3, resultados!$A$1:$ZZ$1, 0))</f>
        <v/>
      </c>
    </row>
    <row r="935">
      <c r="A935">
        <f>INDEX(resultados!$A$2:$ZZ$1797, 929, MATCH($B$1, resultados!$A$1:$ZZ$1, 0))</f>
        <v/>
      </c>
      <c r="B935">
        <f>INDEX(resultados!$A$2:$ZZ$1797, 929, MATCH($B$2, resultados!$A$1:$ZZ$1, 0))</f>
        <v/>
      </c>
      <c r="C935">
        <f>INDEX(resultados!$A$2:$ZZ$1797, 929, MATCH($B$3, resultados!$A$1:$ZZ$1, 0))</f>
        <v/>
      </c>
    </row>
    <row r="936">
      <c r="A936">
        <f>INDEX(resultados!$A$2:$ZZ$1797, 930, MATCH($B$1, resultados!$A$1:$ZZ$1, 0))</f>
        <v/>
      </c>
      <c r="B936">
        <f>INDEX(resultados!$A$2:$ZZ$1797, 930, MATCH($B$2, resultados!$A$1:$ZZ$1, 0))</f>
        <v/>
      </c>
      <c r="C936">
        <f>INDEX(resultados!$A$2:$ZZ$1797, 930, MATCH($B$3, resultados!$A$1:$ZZ$1, 0))</f>
        <v/>
      </c>
    </row>
    <row r="937">
      <c r="A937">
        <f>INDEX(resultados!$A$2:$ZZ$1797, 931, MATCH($B$1, resultados!$A$1:$ZZ$1, 0))</f>
        <v/>
      </c>
      <c r="B937">
        <f>INDEX(resultados!$A$2:$ZZ$1797, 931, MATCH($B$2, resultados!$A$1:$ZZ$1, 0))</f>
        <v/>
      </c>
      <c r="C937">
        <f>INDEX(resultados!$A$2:$ZZ$1797, 931, MATCH($B$3, resultados!$A$1:$ZZ$1, 0))</f>
        <v/>
      </c>
    </row>
    <row r="938">
      <c r="A938">
        <f>INDEX(resultados!$A$2:$ZZ$1797, 932, MATCH($B$1, resultados!$A$1:$ZZ$1, 0))</f>
        <v/>
      </c>
      <c r="B938">
        <f>INDEX(resultados!$A$2:$ZZ$1797, 932, MATCH($B$2, resultados!$A$1:$ZZ$1, 0))</f>
        <v/>
      </c>
      <c r="C938">
        <f>INDEX(resultados!$A$2:$ZZ$1797, 932, MATCH($B$3, resultados!$A$1:$ZZ$1, 0))</f>
        <v/>
      </c>
    </row>
    <row r="939">
      <c r="A939">
        <f>INDEX(resultados!$A$2:$ZZ$1797, 933, MATCH($B$1, resultados!$A$1:$ZZ$1, 0))</f>
        <v/>
      </c>
      <c r="B939">
        <f>INDEX(resultados!$A$2:$ZZ$1797, 933, MATCH($B$2, resultados!$A$1:$ZZ$1, 0))</f>
        <v/>
      </c>
      <c r="C939">
        <f>INDEX(resultados!$A$2:$ZZ$1797, 933, MATCH($B$3, resultados!$A$1:$ZZ$1, 0))</f>
        <v/>
      </c>
    </row>
    <row r="940">
      <c r="A940">
        <f>INDEX(resultados!$A$2:$ZZ$1797, 934, MATCH($B$1, resultados!$A$1:$ZZ$1, 0))</f>
        <v/>
      </c>
      <c r="B940">
        <f>INDEX(resultados!$A$2:$ZZ$1797, 934, MATCH($B$2, resultados!$A$1:$ZZ$1, 0))</f>
        <v/>
      </c>
      <c r="C940">
        <f>INDEX(resultados!$A$2:$ZZ$1797, 934, MATCH($B$3, resultados!$A$1:$ZZ$1, 0))</f>
        <v/>
      </c>
    </row>
    <row r="941">
      <c r="A941">
        <f>INDEX(resultados!$A$2:$ZZ$1797, 935, MATCH($B$1, resultados!$A$1:$ZZ$1, 0))</f>
        <v/>
      </c>
      <c r="B941">
        <f>INDEX(resultados!$A$2:$ZZ$1797, 935, MATCH($B$2, resultados!$A$1:$ZZ$1, 0))</f>
        <v/>
      </c>
      <c r="C941">
        <f>INDEX(resultados!$A$2:$ZZ$1797, 935, MATCH($B$3, resultados!$A$1:$ZZ$1, 0))</f>
        <v/>
      </c>
    </row>
    <row r="942">
      <c r="A942">
        <f>INDEX(resultados!$A$2:$ZZ$1797, 936, MATCH($B$1, resultados!$A$1:$ZZ$1, 0))</f>
        <v/>
      </c>
      <c r="B942">
        <f>INDEX(resultados!$A$2:$ZZ$1797, 936, MATCH($B$2, resultados!$A$1:$ZZ$1, 0))</f>
        <v/>
      </c>
      <c r="C942">
        <f>INDEX(resultados!$A$2:$ZZ$1797, 936, MATCH($B$3, resultados!$A$1:$ZZ$1, 0))</f>
        <v/>
      </c>
    </row>
    <row r="943">
      <c r="A943">
        <f>INDEX(resultados!$A$2:$ZZ$1797, 937, MATCH($B$1, resultados!$A$1:$ZZ$1, 0))</f>
        <v/>
      </c>
      <c r="B943">
        <f>INDEX(resultados!$A$2:$ZZ$1797, 937, MATCH($B$2, resultados!$A$1:$ZZ$1, 0))</f>
        <v/>
      </c>
      <c r="C943">
        <f>INDEX(resultados!$A$2:$ZZ$1797, 937, MATCH($B$3, resultados!$A$1:$ZZ$1, 0))</f>
        <v/>
      </c>
    </row>
    <row r="944">
      <c r="A944">
        <f>INDEX(resultados!$A$2:$ZZ$1797, 938, MATCH($B$1, resultados!$A$1:$ZZ$1, 0))</f>
        <v/>
      </c>
      <c r="B944">
        <f>INDEX(resultados!$A$2:$ZZ$1797, 938, MATCH($B$2, resultados!$A$1:$ZZ$1, 0))</f>
        <v/>
      </c>
      <c r="C944">
        <f>INDEX(resultados!$A$2:$ZZ$1797, 938, MATCH($B$3, resultados!$A$1:$ZZ$1, 0))</f>
        <v/>
      </c>
    </row>
    <row r="945">
      <c r="A945">
        <f>INDEX(resultados!$A$2:$ZZ$1797, 939, MATCH($B$1, resultados!$A$1:$ZZ$1, 0))</f>
        <v/>
      </c>
      <c r="B945">
        <f>INDEX(resultados!$A$2:$ZZ$1797, 939, MATCH($B$2, resultados!$A$1:$ZZ$1, 0))</f>
        <v/>
      </c>
      <c r="C945">
        <f>INDEX(resultados!$A$2:$ZZ$1797, 939, MATCH($B$3, resultados!$A$1:$ZZ$1, 0))</f>
        <v/>
      </c>
    </row>
    <row r="946">
      <c r="A946">
        <f>INDEX(resultados!$A$2:$ZZ$1797, 940, MATCH($B$1, resultados!$A$1:$ZZ$1, 0))</f>
        <v/>
      </c>
      <c r="B946">
        <f>INDEX(resultados!$A$2:$ZZ$1797, 940, MATCH($B$2, resultados!$A$1:$ZZ$1, 0))</f>
        <v/>
      </c>
      <c r="C946">
        <f>INDEX(resultados!$A$2:$ZZ$1797, 940, MATCH($B$3, resultados!$A$1:$ZZ$1, 0))</f>
        <v/>
      </c>
    </row>
    <row r="947">
      <c r="A947">
        <f>INDEX(resultados!$A$2:$ZZ$1797, 941, MATCH($B$1, resultados!$A$1:$ZZ$1, 0))</f>
        <v/>
      </c>
      <c r="B947">
        <f>INDEX(resultados!$A$2:$ZZ$1797, 941, MATCH($B$2, resultados!$A$1:$ZZ$1, 0))</f>
        <v/>
      </c>
      <c r="C947">
        <f>INDEX(resultados!$A$2:$ZZ$1797, 941, MATCH($B$3, resultados!$A$1:$ZZ$1, 0))</f>
        <v/>
      </c>
    </row>
    <row r="948">
      <c r="A948">
        <f>INDEX(resultados!$A$2:$ZZ$1797, 942, MATCH($B$1, resultados!$A$1:$ZZ$1, 0))</f>
        <v/>
      </c>
      <c r="B948">
        <f>INDEX(resultados!$A$2:$ZZ$1797, 942, MATCH($B$2, resultados!$A$1:$ZZ$1, 0))</f>
        <v/>
      </c>
      <c r="C948">
        <f>INDEX(resultados!$A$2:$ZZ$1797, 942, MATCH($B$3, resultados!$A$1:$ZZ$1, 0))</f>
        <v/>
      </c>
    </row>
    <row r="949">
      <c r="A949">
        <f>INDEX(resultados!$A$2:$ZZ$1797, 943, MATCH($B$1, resultados!$A$1:$ZZ$1, 0))</f>
        <v/>
      </c>
      <c r="B949">
        <f>INDEX(resultados!$A$2:$ZZ$1797, 943, MATCH($B$2, resultados!$A$1:$ZZ$1, 0))</f>
        <v/>
      </c>
      <c r="C949">
        <f>INDEX(resultados!$A$2:$ZZ$1797, 943, MATCH($B$3, resultados!$A$1:$ZZ$1, 0))</f>
        <v/>
      </c>
    </row>
    <row r="950">
      <c r="A950">
        <f>INDEX(resultados!$A$2:$ZZ$1797, 944, MATCH($B$1, resultados!$A$1:$ZZ$1, 0))</f>
        <v/>
      </c>
      <c r="B950">
        <f>INDEX(resultados!$A$2:$ZZ$1797, 944, MATCH($B$2, resultados!$A$1:$ZZ$1, 0))</f>
        <v/>
      </c>
      <c r="C950">
        <f>INDEX(resultados!$A$2:$ZZ$1797, 944, MATCH($B$3, resultados!$A$1:$ZZ$1, 0))</f>
        <v/>
      </c>
    </row>
    <row r="951">
      <c r="A951">
        <f>INDEX(resultados!$A$2:$ZZ$1797, 945, MATCH($B$1, resultados!$A$1:$ZZ$1, 0))</f>
        <v/>
      </c>
      <c r="B951">
        <f>INDEX(resultados!$A$2:$ZZ$1797, 945, MATCH($B$2, resultados!$A$1:$ZZ$1, 0))</f>
        <v/>
      </c>
      <c r="C951">
        <f>INDEX(resultados!$A$2:$ZZ$1797, 945, MATCH($B$3, resultados!$A$1:$ZZ$1, 0))</f>
        <v/>
      </c>
    </row>
    <row r="952">
      <c r="A952">
        <f>INDEX(resultados!$A$2:$ZZ$1797, 946, MATCH($B$1, resultados!$A$1:$ZZ$1, 0))</f>
        <v/>
      </c>
      <c r="B952">
        <f>INDEX(resultados!$A$2:$ZZ$1797, 946, MATCH($B$2, resultados!$A$1:$ZZ$1, 0))</f>
        <v/>
      </c>
      <c r="C952">
        <f>INDEX(resultados!$A$2:$ZZ$1797, 946, MATCH($B$3, resultados!$A$1:$ZZ$1, 0))</f>
        <v/>
      </c>
    </row>
    <row r="953">
      <c r="A953">
        <f>INDEX(resultados!$A$2:$ZZ$1797, 947, MATCH($B$1, resultados!$A$1:$ZZ$1, 0))</f>
        <v/>
      </c>
      <c r="B953">
        <f>INDEX(resultados!$A$2:$ZZ$1797, 947, MATCH($B$2, resultados!$A$1:$ZZ$1, 0))</f>
        <v/>
      </c>
      <c r="C953">
        <f>INDEX(resultados!$A$2:$ZZ$1797, 947, MATCH($B$3, resultados!$A$1:$ZZ$1, 0))</f>
        <v/>
      </c>
    </row>
    <row r="954">
      <c r="A954">
        <f>INDEX(resultados!$A$2:$ZZ$1797, 948, MATCH($B$1, resultados!$A$1:$ZZ$1, 0))</f>
        <v/>
      </c>
      <c r="B954">
        <f>INDEX(resultados!$A$2:$ZZ$1797, 948, MATCH($B$2, resultados!$A$1:$ZZ$1, 0))</f>
        <v/>
      </c>
      <c r="C954">
        <f>INDEX(resultados!$A$2:$ZZ$1797, 948, MATCH($B$3, resultados!$A$1:$ZZ$1, 0))</f>
        <v/>
      </c>
    </row>
    <row r="955">
      <c r="A955">
        <f>INDEX(resultados!$A$2:$ZZ$1797, 949, MATCH($B$1, resultados!$A$1:$ZZ$1, 0))</f>
        <v/>
      </c>
      <c r="B955">
        <f>INDEX(resultados!$A$2:$ZZ$1797, 949, MATCH($B$2, resultados!$A$1:$ZZ$1, 0))</f>
        <v/>
      </c>
      <c r="C955">
        <f>INDEX(resultados!$A$2:$ZZ$1797, 949, MATCH($B$3, resultados!$A$1:$ZZ$1, 0))</f>
        <v/>
      </c>
    </row>
    <row r="956">
      <c r="A956">
        <f>INDEX(resultados!$A$2:$ZZ$1797, 950, MATCH($B$1, resultados!$A$1:$ZZ$1, 0))</f>
        <v/>
      </c>
      <c r="B956">
        <f>INDEX(resultados!$A$2:$ZZ$1797, 950, MATCH($B$2, resultados!$A$1:$ZZ$1, 0))</f>
        <v/>
      </c>
      <c r="C956">
        <f>INDEX(resultados!$A$2:$ZZ$1797, 950, MATCH($B$3, resultados!$A$1:$ZZ$1, 0))</f>
        <v/>
      </c>
    </row>
    <row r="957">
      <c r="A957">
        <f>INDEX(resultados!$A$2:$ZZ$1797, 951, MATCH($B$1, resultados!$A$1:$ZZ$1, 0))</f>
        <v/>
      </c>
      <c r="B957">
        <f>INDEX(resultados!$A$2:$ZZ$1797, 951, MATCH($B$2, resultados!$A$1:$ZZ$1, 0))</f>
        <v/>
      </c>
      <c r="C957">
        <f>INDEX(resultados!$A$2:$ZZ$1797, 951, MATCH($B$3, resultados!$A$1:$ZZ$1, 0))</f>
        <v/>
      </c>
    </row>
    <row r="958">
      <c r="A958">
        <f>INDEX(resultados!$A$2:$ZZ$1797, 952, MATCH($B$1, resultados!$A$1:$ZZ$1, 0))</f>
        <v/>
      </c>
      <c r="B958">
        <f>INDEX(resultados!$A$2:$ZZ$1797, 952, MATCH($B$2, resultados!$A$1:$ZZ$1, 0))</f>
        <v/>
      </c>
      <c r="C958">
        <f>INDEX(resultados!$A$2:$ZZ$1797, 952, MATCH($B$3, resultados!$A$1:$ZZ$1, 0))</f>
        <v/>
      </c>
    </row>
    <row r="959">
      <c r="A959">
        <f>INDEX(resultados!$A$2:$ZZ$1797, 953, MATCH($B$1, resultados!$A$1:$ZZ$1, 0))</f>
        <v/>
      </c>
      <c r="B959">
        <f>INDEX(resultados!$A$2:$ZZ$1797, 953, MATCH($B$2, resultados!$A$1:$ZZ$1, 0))</f>
        <v/>
      </c>
      <c r="C959">
        <f>INDEX(resultados!$A$2:$ZZ$1797, 953, MATCH($B$3, resultados!$A$1:$ZZ$1, 0))</f>
        <v/>
      </c>
    </row>
    <row r="960">
      <c r="A960">
        <f>INDEX(resultados!$A$2:$ZZ$1797, 954, MATCH($B$1, resultados!$A$1:$ZZ$1, 0))</f>
        <v/>
      </c>
      <c r="B960">
        <f>INDEX(resultados!$A$2:$ZZ$1797, 954, MATCH($B$2, resultados!$A$1:$ZZ$1, 0))</f>
        <v/>
      </c>
      <c r="C960">
        <f>INDEX(resultados!$A$2:$ZZ$1797, 954, MATCH($B$3, resultados!$A$1:$ZZ$1, 0))</f>
        <v/>
      </c>
    </row>
    <row r="961">
      <c r="A961">
        <f>INDEX(resultados!$A$2:$ZZ$1797, 955, MATCH($B$1, resultados!$A$1:$ZZ$1, 0))</f>
        <v/>
      </c>
      <c r="B961">
        <f>INDEX(resultados!$A$2:$ZZ$1797, 955, MATCH($B$2, resultados!$A$1:$ZZ$1, 0))</f>
        <v/>
      </c>
      <c r="C961">
        <f>INDEX(resultados!$A$2:$ZZ$1797, 955, MATCH($B$3, resultados!$A$1:$ZZ$1, 0))</f>
        <v/>
      </c>
    </row>
    <row r="962">
      <c r="A962">
        <f>INDEX(resultados!$A$2:$ZZ$1797, 956, MATCH($B$1, resultados!$A$1:$ZZ$1, 0))</f>
        <v/>
      </c>
      <c r="B962">
        <f>INDEX(resultados!$A$2:$ZZ$1797, 956, MATCH($B$2, resultados!$A$1:$ZZ$1, 0))</f>
        <v/>
      </c>
      <c r="C962">
        <f>INDEX(resultados!$A$2:$ZZ$1797, 956, MATCH($B$3, resultados!$A$1:$ZZ$1, 0))</f>
        <v/>
      </c>
    </row>
    <row r="963">
      <c r="A963">
        <f>INDEX(resultados!$A$2:$ZZ$1797, 957, MATCH($B$1, resultados!$A$1:$ZZ$1, 0))</f>
        <v/>
      </c>
      <c r="B963">
        <f>INDEX(resultados!$A$2:$ZZ$1797, 957, MATCH($B$2, resultados!$A$1:$ZZ$1, 0))</f>
        <v/>
      </c>
      <c r="C963">
        <f>INDEX(resultados!$A$2:$ZZ$1797, 957, MATCH($B$3, resultados!$A$1:$ZZ$1, 0))</f>
        <v/>
      </c>
    </row>
    <row r="964">
      <c r="A964">
        <f>INDEX(resultados!$A$2:$ZZ$1797, 958, MATCH($B$1, resultados!$A$1:$ZZ$1, 0))</f>
        <v/>
      </c>
      <c r="B964">
        <f>INDEX(resultados!$A$2:$ZZ$1797, 958, MATCH($B$2, resultados!$A$1:$ZZ$1, 0))</f>
        <v/>
      </c>
      <c r="C964">
        <f>INDEX(resultados!$A$2:$ZZ$1797, 958, MATCH($B$3, resultados!$A$1:$ZZ$1, 0))</f>
        <v/>
      </c>
    </row>
    <row r="965">
      <c r="A965">
        <f>INDEX(resultados!$A$2:$ZZ$1797, 959, MATCH($B$1, resultados!$A$1:$ZZ$1, 0))</f>
        <v/>
      </c>
      <c r="B965">
        <f>INDEX(resultados!$A$2:$ZZ$1797, 959, MATCH($B$2, resultados!$A$1:$ZZ$1, 0))</f>
        <v/>
      </c>
      <c r="C965">
        <f>INDEX(resultados!$A$2:$ZZ$1797, 959, MATCH($B$3, resultados!$A$1:$ZZ$1, 0))</f>
        <v/>
      </c>
    </row>
    <row r="966">
      <c r="A966">
        <f>INDEX(resultados!$A$2:$ZZ$1797, 960, MATCH($B$1, resultados!$A$1:$ZZ$1, 0))</f>
        <v/>
      </c>
      <c r="B966">
        <f>INDEX(resultados!$A$2:$ZZ$1797, 960, MATCH($B$2, resultados!$A$1:$ZZ$1, 0))</f>
        <v/>
      </c>
      <c r="C966">
        <f>INDEX(resultados!$A$2:$ZZ$1797, 960, MATCH($B$3, resultados!$A$1:$ZZ$1, 0))</f>
        <v/>
      </c>
    </row>
    <row r="967">
      <c r="A967">
        <f>INDEX(resultados!$A$2:$ZZ$1797, 961, MATCH($B$1, resultados!$A$1:$ZZ$1, 0))</f>
        <v/>
      </c>
      <c r="B967">
        <f>INDEX(resultados!$A$2:$ZZ$1797, 961, MATCH($B$2, resultados!$A$1:$ZZ$1, 0))</f>
        <v/>
      </c>
      <c r="C967">
        <f>INDEX(resultados!$A$2:$ZZ$1797, 961, MATCH($B$3, resultados!$A$1:$ZZ$1, 0))</f>
        <v/>
      </c>
    </row>
    <row r="968">
      <c r="A968">
        <f>INDEX(resultados!$A$2:$ZZ$1797, 962, MATCH($B$1, resultados!$A$1:$ZZ$1, 0))</f>
        <v/>
      </c>
      <c r="B968">
        <f>INDEX(resultados!$A$2:$ZZ$1797, 962, MATCH($B$2, resultados!$A$1:$ZZ$1, 0))</f>
        <v/>
      </c>
      <c r="C968">
        <f>INDEX(resultados!$A$2:$ZZ$1797, 962, MATCH($B$3, resultados!$A$1:$ZZ$1, 0))</f>
        <v/>
      </c>
    </row>
    <row r="969">
      <c r="A969">
        <f>INDEX(resultados!$A$2:$ZZ$1797, 963, MATCH($B$1, resultados!$A$1:$ZZ$1, 0))</f>
        <v/>
      </c>
      <c r="B969">
        <f>INDEX(resultados!$A$2:$ZZ$1797, 963, MATCH($B$2, resultados!$A$1:$ZZ$1, 0))</f>
        <v/>
      </c>
      <c r="C969">
        <f>INDEX(resultados!$A$2:$ZZ$1797, 963, MATCH($B$3, resultados!$A$1:$ZZ$1, 0))</f>
        <v/>
      </c>
    </row>
    <row r="970">
      <c r="A970">
        <f>INDEX(resultados!$A$2:$ZZ$1797, 964, MATCH($B$1, resultados!$A$1:$ZZ$1, 0))</f>
        <v/>
      </c>
      <c r="B970">
        <f>INDEX(resultados!$A$2:$ZZ$1797, 964, MATCH($B$2, resultados!$A$1:$ZZ$1, 0))</f>
        <v/>
      </c>
      <c r="C970">
        <f>INDEX(resultados!$A$2:$ZZ$1797, 964, MATCH($B$3, resultados!$A$1:$ZZ$1, 0))</f>
        <v/>
      </c>
    </row>
    <row r="971">
      <c r="A971">
        <f>INDEX(resultados!$A$2:$ZZ$1797, 965, MATCH($B$1, resultados!$A$1:$ZZ$1, 0))</f>
        <v/>
      </c>
      <c r="B971">
        <f>INDEX(resultados!$A$2:$ZZ$1797, 965, MATCH($B$2, resultados!$A$1:$ZZ$1, 0))</f>
        <v/>
      </c>
      <c r="C971">
        <f>INDEX(resultados!$A$2:$ZZ$1797, 965, MATCH($B$3, resultados!$A$1:$ZZ$1, 0))</f>
        <v/>
      </c>
    </row>
    <row r="972">
      <c r="A972">
        <f>INDEX(resultados!$A$2:$ZZ$1797, 966, MATCH($B$1, resultados!$A$1:$ZZ$1, 0))</f>
        <v/>
      </c>
      <c r="B972">
        <f>INDEX(resultados!$A$2:$ZZ$1797, 966, MATCH($B$2, resultados!$A$1:$ZZ$1, 0))</f>
        <v/>
      </c>
      <c r="C972">
        <f>INDEX(resultados!$A$2:$ZZ$1797, 966, MATCH($B$3, resultados!$A$1:$ZZ$1, 0))</f>
        <v/>
      </c>
    </row>
    <row r="973">
      <c r="A973">
        <f>INDEX(resultados!$A$2:$ZZ$1797, 967, MATCH($B$1, resultados!$A$1:$ZZ$1, 0))</f>
        <v/>
      </c>
      <c r="B973">
        <f>INDEX(resultados!$A$2:$ZZ$1797, 967, MATCH($B$2, resultados!$A$1:$ZZ$1, 0))</f>
        <v/>
      </c>
      <c r="C973">
        <f>INDEX(resultados!$A$2:$ZZ$1797, 967, MATCH($B$3, resultados!$A$1:$ZZ$1, 0))</f>
        <v/>
      </c>
    </row>
    <row r="974">
      <c r="A974">
        <f>INDEX(resultados!$A$2:$ZZ$1797, 968, MATCH($B$1, resultados!$A$1:$ZZ$1, 0))</f>
        <v/>
      </c>
      <c r="B974">
        <f>INDEX(resultados!$A$2:$ZZ$1797, 968, MATCH($B$2, resultados!$A$1:$ZZ$1, 0))</f>
        <v/>
      </c>
      <c r="C974">
        <f>INDEX(resultados!$A$2:$ZZ$1797, 968, MATCH($B$3, resultados!$A$1:$ZZ$1, 0))</f>
        <v/>
      </c>
    </row>
    <row r="975">
      <c r="A975">
        <f>INDEX(resultados!$A$2:$ZZ$1797, 969, MATCH($B$1, resultados!$A$1:$ZZ$1, 0))</f>
        <v/>
      </c>
      <c r="B975">
        <f>INDEX(resultados!$A$2:$ZZ$1797, 969, MATCH($B$2, resultados!$A$1:$ZZ$1, 0))</f>
        <v/>
      </c>
      <c r="C975">
        <f>INDEX(resultados!$A$2:$ZZ$1797, 969, MATCH($B$3, resultados!$A$1:$ZZ$1, 0))</f>
        <v/>
      </c>
    </row>
    <row r="976">
      <c r="A976">
        <f>INDEX(resultados!$A$2:$ZZ$1797, 970, MATCH($B$1, resultados!$A$1:$ZZ$1, 0))</f>
        <v/>
      </c>
      <c r="B976">
        <f>INDEX(resultados!$A$2:$ZZ$1797, 970, MATCH($B$2, resultados!$A$1:$ZZ$1, 0))</f>
        <v/>
      </c>
      <c r="C976">
        <f>INDEX(resultados!$A$2:$ZZ$1797, 970, MATCH($B$3, resultados!$A$1:$ZZ$1, 0))</f>
        <v/>
      </c>
    </row>
    <row r="977">
      <c r="A977">
        <f>INDEX(resultados!$A$2:$ZZ$1797, 971, MATCH($B$1, resultados!$A$1:$ZZ$1, 0))</f>
        <v/>
      </c>
      <c r="B977">
        <f>INDEX(resultados!$A$2:$ZZ$1797, 971, MATCH($B$2, resultados!$A$1:$ZZ$1, 0))</f>
        <v/>
      </c>
      <c r="C977">
        <f>INDEX(resultados!$A$2:$ZZ$1797, 971, MATCH($B$3, resultados!$A$1:$ZZ$1, 0))</f>
        <v/>
      </c>
    </row>
    <row r="978">
      <c r="A978">
        <f>INDEX(resultados!$A$2:$ZZ$1797, 972, MATCH($B$1, resultados!$A$1:$ZZ$1, 0))</f>
        <v/>
      </c>
      <c r="B978">
        <f>INDEX(resultados!$A$2:$ZZ$1797, 972, MATCH($B$2, resultados!$A$1:$ZZ$1, 0))</f>
        <v/>
      </c>
      <c r="C978">
        <f>INDEX(resultados!$A$2:$ZZ$1797, 972, MATCH($B$3, resultados!$A$1:$ZZ$1, 0))</f>
        <v/>
      </c>
    </row>
    <row r="979">
      <c r="A979">
        <f>INDEX(resultados!$A$2:$ZZ$1797, 973, MATCH($B$1, resultados!$A$1:$ZZ$1, 0))</f>
        <v/>
      </c>
      <c r="B979">
        <f>INDEX(resultados!$A$2:$ZZ$1797, 973, MATCH($B$2, resultados!$A$1:$ZZ$1, 0))</f>
        <v/>
      </c>
      <c r="C979">
        <f>INDEX(resultados!$A$2:$ZZ$1797, 973, MATCH($B$3, resultados!$A$1:$ZZ$1, 0))</f>
        <v/>
      </c>
    </row>
    <row r="980">
      <c r="A980">
        <f>INDEX(resultados!$A$2:$ZZ$1797, 974, MATCH($B$1, resultados!$A$1:$ZZ$1, 0))</f>
        <v/>
      </c>
      <c r="B980">
        <f>INDEX(resultados!$A$2:$ZZ$1797, 974, MATCH($B$2, resultados!$A$1:$ZZ$1, 0))</f>
        <v/>
      </c>
      <c r="C980">
        <f>INDEX(resultados!$A$2:$ZZ$1797, 974, MATCH($B$3, resultados!$A$1:$ZZ$1, 0))</f>
        <v/>
      </c>
    </row>
    <row r="981">
      <c r="A981">
        <f>INDEX(resultados!$A$2:$ZZ$1797, 975, MATCH($B$1, resultados!$A$1:$ZZ$1, 0))</f>
        <v/>
      </c>
      <c r="B981">
        <f>INDEX(resultados!$A$2:$ZZ$1797, 975, MATCH($B$2, resultados!$A$1:$ZZ$1, 0))</f>
        <v/>
      </c>
      <c r="C981">
        <f>INDEX(resultados!$A$2:$ZZ$1797, 975, MATCH($B$3, resultados!$A$1:$ZZ$1, 0))</f>
        <v/>
      </c>
    </row>
    <row r="982">
      <c r="A982">
        <f>INDEX(resultados!$A$2:$ZZ$1797, 976, MATCH($B$1, resultados!$A$1:$ZZ$1, 0))</f>
        <v/>
      </c>
      <c r="B982">
        <f>INDEX(resultados!$A$2:$ZZ$1797, 976, MATCH($B$2, resultados!$A$1:$ZZ$1, 0))</f>
        <v/>
      </c>
      <c r="C982">
        <f>INDEX(resultados!$A$2:$ZZ$1797, 976, MATCH($B$3, resultados!$A$1:$ZZ$1, 0))</f>
        <v/>
      </c>
    </row>
    <row r="983">
      <c r="A983">
        <f>INDEX(resultados!$A$2:$ZZ$1797, 977, MATCH($B$1, resultados!$A$1:$ZZ$1, 0))</f>
        <v/>
      </c>
      <c r="B983">
        <f>INDEX(resultados!$A$2:$ZZ$1797, 977, MATCH($B$2, resultados!$A$1:$ZZ$1, 0))</f>
        <v/>
      </c>
      <c r="C983">
        <f>INDEX(resultados!$A$2:$ZZ$1797, 977, MATCH($B$3, resultados!$A$1:$ZZ$1, 0))</f>
        <v/>
      </c>
    </row>
    <row r="984">
      <c r="A984">
        <f>INDEX(resultados!$A$2:$ZZ$1797, 978, MATCH($B$1, resultados!$A$1:$ZZ$1, 0))</f>
        <v/>
      </c>
      <c r="B984">
        <f>INDEX(resultados!$A$2:$ZZ$1797, 978, MATCH($B$2, resultados!$A$1:$ZZ$1, 0))</f>
        <v/>
      </c>
      <c r="C984">
        <f>INDEX(resultados!$A$2:$ZZ$1797, 978, MATCH($B$3, resultados!$A$1:$ZZ$1, 0))</f>
        <v/>
      </c>
    </row>
    <row r="985">
      <c r="A985">
        <f>INDEX(resultados!$A$2:$ZZ$1797, 979, MATCH($B$1, resultados!$A$1:$ZZ$1, 0))</f>
        <v/>
      </c>
      <c r="B985">
        <f>INDEX(resultados!$A$2:$ZZ$1797, 979, MATCH($B$2, resultados!$A$1:$ZZ$1, 0))</f>
        <v/>
      </c>
      <c r="C985">
        <f>INDEX(resultados!$A$2:$ZZ$1797, 979, MATCH($B$3, resultados!$A$1:$ZZ$1, 0))</f>
        <v/>
      </c>
    </row>
    <row r="986">
      <c r="A986">
        <f>INDEX(resultados!$A$2:$ZZ$1797, 980, MATCH($B$1, resultados!$A$1:$ZZ$1, 0))</f>
        <v/>
      </c>
      <c r="B986">
        <f>INDEX(resultados!$A$2:$ZZ$1797, 980, MATCH($B$2, resultados!$A$1:$ZZ$1, 0))</f>
        <v/>
      </c>
      <c r="C986">
        <f>INDEX(resultados!$A$2:$ZZ$1797, 980, MATCH($B$3, resultados!$A$1:$ZZ$1, 0))</f>
        <v/>
      </c>
    </row>
    <row r="987">
      <c r="A987">
        <f>INDEX(resultados!$A$2:$ZZ$1797, 981, MATCH($B$1, resultados!$A$1:$ZZ$1, 0))</f>
        <v/>
      </c>
      <c r="B987">
        <f>INDEX(resultados!$A$2:$ZZ$1797, 981, MATCH($B$2, resultados!$A$1:$ZZ$1, 0))</f>
        <v/>
      </c>
      <c r="C987">
        <f>INDEX(resultados!$A$2:$ZZ$1797, 981, MATCH($B$3, resultados!$A$1:$ZZ$1, 0))</f>
        <v/>
      </c>
    </row>
    <row r="988">
      <c r="A988">
        <f>INDEX(resultados!$A$2:$ZZ$1797, 982, MATCH($B$1, resultados!$A$1:$ZZ$1, 0))</f>
        <v/>
      </c>
      <c r="B988">
        <f>INDEX(resultados!$A$2:$ZZ$1797, 982, MATCH($B$2, resultados!$A$1:$ZZ$1, 0))</f>
        <v/>
      </c>
      <c r="C988">
        <f>INDEX(resultados!$A$2:$ZZ$1797, 982, MATCH($B$3, resultados!$A$1:$ZZ$1, 0))</f>
        <v/>
      </c>
    </row>
    <row r="989">
      <c r="A989">
        <f>INDEX(resultados!$A$2:$ZZ$1797, 983, MATCH($B$1, resultados!$A$1:$ZZ$1, 0))</f>
        <v/>
      </c>
      <c r="B989">
        <f>INDEX(resultados!$A$2:$ZZ$1797, 983, MATCH($B$2, resultados!$A$1:$ZZ$1, 0))</f>
        <v/>
      </c>
      <c r="C989">
        <f>INDEX(resultados!$A$2:$ZZ$1797, 983, MATCH($B$3, resultados!$A$1:$ZZ$1, 0))</f>
        <v/>
      </c>
    </row>
    <row r="990">
      <c r="A990">
        <f>INDEX(resultados!$A$2:$ZZ$1797, 984, MATCH($B$1, resultados!$A$1:$ZZ$1, 0))</f>
        <v/>
      </c>
      <c r="B990">
        <f>INDEX(resultados!$A$2:$ZZ$1797, 984, MATCH($B$2, resultados!$A$1:$ZZ$1, 0))</f>
        <v/>
      </c>
      <c r="C990">
        <f>INDEX(resultados!$A$2:$ZZ$1797, 984, MATCH($B$3, resultados!$A$1:$ZZ$1, 0))</f>
        <v/>
      </c>
    </row>
    <row r="991">
      <c r="A991">
        <f>INDEX(resultados!$A$2:$ZZ$1797, 985, MATCH($B$1, resultados!$A$1:$ZZ$1, 0))</f>
        <v/>
      </c>
      <c r="B991">
        <f>INDEX(resultados!$A$2:$ZZ$1797, 985, MATCH($B$2, resultados!$A$1:$ZZ$1, 0))</f>
        <v/>
      </c>
      <c r="C991">
        <f>INDEX(resultados!$A$2:$ZZ$1797, 985, MATCH($B$3, resultados!$A$1:$ZZ$1, 0))</f>
        <v/>
      </c>
    </row>
    <row r="992">
      <c r="A992">
        <f>INDEX(resultados!$A$2:$ZZ$1797, 986, MATCH($B$1, resultados!$A$1:$ZZ$1, 0))</f>
        <v/>
      </c>
      <c r="B992">
        <f>INDEX(resultados!$A$2:$ZZ$1797, 986, MATCH($B$2, resultados!$A$1:$ZZ$1, 0))</f>
        <v/>
      </c>
      <c r="C992">
        <f>INDEX(resultados!$A$2:$ZZ$1797, 986, MATCH($B$3, resultados!$A$1:$ZZ$1, 0))</f>
        <v/>
      </c>
    </row>
    <row r="993">
      <c r="A993">
        <f>INDEX(resultados!$A$2:$ZZ$1797, 987, MATCH($B$1, resultados!$A$1:$ZZ$1, 0))</f>
        <v/>
      </c>
      <c r="B993">
        <f>INDEX(resultados!$A$2:$ZZ$1797, 987, MATCH($B$2, resultados!$A$1:$ZZ$1, 0))</f>
        <v/>
      </c>
      <c r="C993">
        <f>INDEX(resultados!$A$2:$ZZ$1797, 987, MATCH($B$3, resultados!$A$1:$ZZ$1, 0))</f>
        <v/>
      </c>
    </row>
    <row r="994">
      <c r="A994">
        <f>INDEX(resultados!$A$2:$ZZ$1797, 988, MATCH($B$1, resultados!$A$1:$ZZ$1, 0))</f>
        <v/>
      </c>
      <c r="B994">
        <f>INDEX(resultados!$A$2:$ZZ$1797, 988, MATCH($B$2, resultados!$A$1:$ZZ$1, 0))</f>
        <v/>
      </c>
      <c r="C994">
        <f>INDEX(resultados!$A$2:$ZZ$1797, 988, MATCH($B$3, resultados!$A$1:$ZZ$1, 0))</f>
        <v/>
      </c>
    </row>
    <row r="995">
      <c r="A995">
        <f>INDEX(resultados!$A$2:$ZZ$1797, 989, MATCH($B$1, resultados!$A$1:$ZZ$1, 0))</f>
        <v/>
      </c>
      <c r="B995">
        <f>INDEX(resultados!$A$2:$ZZ$1797, 989, MATCH($B$2, resultados!$A$1:$ZZ$1, 0))</f>
        <v/>
      </c>
      <c r="C995">
        <f>INDEX(resultados!$A$2:$ZZ$1797, 989, MATCH($B$3, resultados!$A$1:$ZZ$1, 0))</f>
        <v/>
      </c>
    </row>
    <row r="996">
      <c r="A996">
        <f>INDEX(resultados!$A$2:$ZZ$1797, 990, MATCH($B$1, resultados!$A$1:$ZZ$1, 0))</f>
        <v/>
      </c>
      <c r="B996">
        <f>INDEX(resultados!$A$2:$ZZ$1797, 990, MATCH($B$2, resultados!$A$1:$ZZ$1, 0))</f>
        <v/>
      </c>
      <c r="C996">
        <f>INDEX(resultados!$A$2:$ZZ$1797, 990, MATCH($B$3, resultados!$A$1:$ZZ$1, 0))</f>
        <v/>
      </c>
    </row>
    <row r="997">
      <c r="A997">
        <f>INDEX(resultados!$A$2:$ZZ$1797, 991, MATCH($B$1, resultados!$A$1:$ZZ$1, 0))</f>
        <v/>
      </c>
      <c r="B997">
        <f>INDEX(resultados!$A$2:$ZZ$1797, 991, MATCH($B$2, resultados!$A$1:$ZZ$1, 0))</f>
        <v/>
      </c>
      <c r="C997">
        <f>INDEX(resultados!$A$2:$ZZ$1797, 991, MATCH($B$3, resultados!$A$1:$ZZ$1, 0))</f>
        <v/>
      </c>
    </row>
    <row r="998">
      <c r="A998">
        <f>INDEX(resultados!$A$2:$ZZ$1797, 992, MATCH($B$1, resultados!$A$1:$ZZ$1, 0))</f>
        <v/>
      </c>
      <c r="B998">
        <f>INDEX(resultados!$A$2:$ZZ$1797, 992, MATCH($B$2, resultados!$A$1:$ZZ$1, 0))</f>
        <v/>
      </c>
      <c r="C998">
        <f>INDEX(resultados!$A$2:$ZZ$1797, 992, MATCH($B$3, resultados!$A$1:$ZZ$1, 0))</f>
        <v/>
      </c>
    </row>
    <row r="999">
      <c r="A999">
        <f>INDEX(resultados!$A$2:$ZZ$1797, 993, MATCH($B$1, resultados!$A$1:$ZZ$1, 0))</f>
        <v/>
      </c>
      <c r="B999">
        <f>INDEX(resultados!$A$2:$ZZ$1797, 993, MATCH($B$2, resultados!$A$1:$ZZ$1, 0))</f>
        <v/>
      </c>
      <c r="C999">
        <f>INDEX(resultados!$A$2:$ZZ$1797, 993, MATCH($B$3, resultados!$A$1:$ZZ$1, 0))</f>
        <v/>
      </c>
    </row>
    <row r="1000">
      <c r="A1000">
        <f>INDEX(resultados!$A$2:$ZZ$1797, 994, MATCH($B$1, resultados!$A$1:$ZZ$1, 0))</f>
        <v/>
      </c>
      <c r="B1000">
        <f>INDEX(resultados!$A$2:$ZZ$1797, 994, MATCH($B$2, resultados!$A$1:$ZZ$1, 0))</f>
        <v/>
      </c>
      <c r="C1000">
        <f>INDEX(resultados!$A$2:$ZZ$1797, 994, MATCH($B$3, resultados!$A$1:$ZZ$1, 0))</f>
        <v/>
      </c>
    </row>
    <row r="1001">
      <c r="A1001">
        <f>INDEX(resultados!$A$2:$ZZ$1797, 995, MATCH($B$1, resultados!$A$1:$ZZ$1, 0))</f>
        <v/>
      </c>
      <c r="B1001">
        <f>INDEX(resultados!$A$2:$ZZ$1797, 995, MATCH($B$2, resultados!$A$1:$ZZ$1, 0))</f>
        <v/>
      </c>
      <c r="C1001">
        <f>INDEX(resultados!$A$2:$ZZ$1797, 995, MATCH($B$3, resultados!$A$1:$ZZ$1, 0))</f>
        <v/>
      </c>
    </row>
    <row r="1002">
      <c r="A1002">
        <f>INDEX(resultados!$A$2:$ZZ$1797, 996, MATCH($B$1, resultados!$A$1:$ZZ$1, 0))</f>
        <v/>
      </c>
      <c r="B1002">
        <f>INDEX(resultados!$A$2:$ZZ$1797, 996, MATCH($B$2, resultados!$A$1:$ZZ$1, 0))</f>
        <v/>
      </c>
      <c r="C1002">
        <f>INDEX(resultados!$A$2:$ZZ$1797, 996, MATCH($B$3, resultados!$A$1:$ZZ$1, 0))</f>
        <v/>
      </c>
    </row>
    <row r="1003">
      <c r="A1003">
        <f>INDEX(resultados!$A$2:$ZZ$1797, 997, MATCH($B$1, resultados!$A$1:$ZZ$1, 0))</f>
        <v/>
      </c>
      <c r="B1003">
        <f>INDEX(resultados!$A$2:$ZZ$1797, 997, MATCH($B$2, resultados!$A$1:$ZZ$1, 0))</f>
        <v/>
      </c>
      <c r="C1003">
        <f>INDEX(resultados!$A$2:$ZZ$1797, 997, MATCH($B$3, resultados!$A$1:$ZZ$1, 0))</f>
        <v/>
      </c>
    </row>
    <row r="1004">
      <c r="A1004">
        <f>INDEX(resultados!$A$2:$ZZ$1797, 998, MATCH($B$1, resultados!$A$1:$ZZ$1, 0))</f>
        <v/>
      </c>
      <c r="B1004">
        <f>INDEX(resultados!$A$2:$ZZ$1797, 998, MATCH($B$2, resultados!$A$1:$ZZ$1, 0))</f>
        <v/>
      </c>
      <c r="C1004">
        <f>INDEX(resultados!$A$2:$ZZ$1797, 998, MATCH($B$3, resultados!$A$1:$ZZ$1, 0))</f>
        <v/>
      </c>
    </row>
    <row r="1005">
      <c r="A1005">
        <f>INDEX(resultados!$A$2:$ZZ$1797, 999, MATCH($B$1, resultados!$A$1:$ZZ$1, 0))</f>
        <v/>
      </c>
      <c r="B1005">
        <f>INDEX(resultados!$A$2:$ZZ$1797, 999, MATCH($B$2, resultados!$A$1:$ZZ$1, 0))</f>
        <v/>
      </c>
      <c r="C1005">
        <f>INDEX(resultados!$A$2:$ZZ$1797, 999, MATCH($B$3, resultados!$A$1:$ZZ$1, 0))</f>
        <v/>
      </c>
    </row>
    <row r="1006">
      <c r="A1006">
        <f>INDEX(resultados!$A$2:$ZZ$1797, 1000, MATCH($B$1, resultados!$A$1:$ZZ$1, 0))</f>
        <v/>
      </c>
      <c r="B1006">
        <f>INDEX(resultados!$A$2:$ZZ$1797, 1000, MATCH($B$2, resultados!$A$1:$ZZ$1, 0))</f>
        <v/>
      </c>
      <c r="C1006">
        <f>INDEX(resultados!$A$2:$ZZ$1797, 1000, MATCH($B$3, resultados!$A$1:$ZZ$1, 0))</f>
        <v/>
      </c>
    </row>
    <row r="1007">
      <c r="A1007">
        <f>INDEX(resultados!$A$2:$ZZ$1797, 1001, MATCH($B$1, resultados!$A$1:$ZZ$1, 0))</f>
        <v/>
      </c>
      <c r="B1007">
        <f>INDEX(resultados!$A$2:$ZZ$1797, 1001, MATCH($B$2, resultados!$A$1:$ZZ$1, 0))</f>
        <v/>
      </c>
      <c r="C1007">
        <f>INDEX(resultados!$A$2:$ZZ$1797, 1001, MATCH($B$3, resultados!$A$1:$ZZ$1, 0))</f>
        <v/>
      </c>
    </row>
    <row r="1008">
      <c r="A1008">
        <f>INDEX(resultados!$A$2:$ZZ$1797, 1002, MATCH($B$1, resultados!$A$1:$ZZ$1, 0))</f>
        <v/>
      </c>
      <c r="B1008">
        <f>INDEX(resultados!$A$2:$ZZ$1797, 1002, MATCH($B$2, resultados!$A$1:$ZZ$1, 0))</f>
        <v/>
      </c>
      <c r="C1008">
        <f>INDEX(resultados!$A$2:$ZZ$1797, 1002, MATCH($B$3, resultados!$A$1:$ZZ$1, 0))</f>
        <v/>
      </c>
    </row>
    <row r="1009">
      <c r="A1009">
        <f>INDEX(resultados!$A$2:$ZZ$1797, 1003, MATCH($B$1, resultados!$A$1:$ZZ$1, 0))</f>
        <v/>
      </c>
      <c r="B1009">
        <f>INDEX(resultados!$A$2:$ZZ$1797, 1003, MATCH($B$2, resultados!$A$1:$ZZ$1, 0))</f>
        <v/>
      </c>
      <c r="C1009">
        <f>INDEX(resultados!$A$2:$ZZ$1797, 1003, MATCH($B$3, resultados!$A$1:$ZZ$1, 0))</f>
        <v/>
      </c>
    </row>
    <row r="1010">
      <c r="A1010">
        <f>INDEX(resultados!$A$2:$ZZ$1797, 1004, MATCH($B$1, resultados!$A$1:$ZZ$1, 0))</f>
        <v/>
      </c>
      <c r="B1010">
        <f>INDEX(resultados!$A$2:$ZZ$1797, 1004, MATCH($B$2, resultados!$A$1:$ZZ$1, 0))</f>
        <v/>
      </c>
      <c r="C1010">
        <f>INDEX(resultados!$A$2:$ZZ$1797, 1004, MATCH($B$3, resultados!$A$1:$ZZ$1, 0))</f>
        <v/>
      </c>
    </row>
    <row r="1011">
      <c r="A1011">
        <f>INDEX(resultados!$A$2:$ZZ$1797, 1005, MATCH($B$1, resultados!$A$1:$ZZ$1, 0))</f>
        <v/>
      </c>
      <c r="B1011">
        <f>INDEX(resultados!$A$2:$ZZ$1797, 1005, MATCH($B$2, resultados!$A$1:$ZZ$1, 0))</f>
        <v/>
      </c>
      <c r="C1011">
        <f>INDEX(resultados!$A$2:$ZZ$1797, 1005, MATCH($B$3, resultados!$A$1:$ZZ$1, 0))</f>
        <v/>
      </c>
    </row>
    <row r="1012">
      <c r="A1012">
        <f>INDEX(resultados!$A$2:$ZZ$1797, 1006, MATCH($B$1, resultados!$A$1:$ZZ$1, 0))</f>
        <v/>
      </c>
      <c r="B1012">
        <f>INDEX(resultados!$A$2:$ZZ$1797, 1006, MATCH($B$2, resultados!$A$1:$ZZ$1, 0))</f>
        <v/>
      </c>
      <c r="C1012">
        <f>INDEX(resultados!$A$2:$ZZ$1797, 1006, MATCH($B$3, resultados!$A$1:$ZZ$1, 0))</f>
        <v/>
      </c>
    </row>
    <row r="1013">
      <c r="A1013">
        <f>INDEX(resultados!$A$2:$ZZ$1797, 1007, MATCH($B$1, resultados!$A$1:$ZZ$1, 0))</f>
        <v/>
      </c>
      <c r="B1013">
        <f>INDEX(resultados!$A$2:$ZZ$1797, 1007, MATCH($B$2, resultados!$A$1:$ZZ$1, 0))</f>
        <v/>
      </c>
      <c r="C1013">
        <f>INDEX(resultados!$A$2:$ZZ$1797, 1007, MATCH($B$3, resultados!$A$1:$ZZ$1, 0))</f>
        <v/>
      </c>
    </row>
    <row r="1014">
      <c r="A1014">
        <f>INDEX(resultados!$A$2:$ZZ$1797, 1008, MATCH($B$1, resultados!$A$1:$ZZ$1, 0))</f>
        <v/>
      </c>
      <c r="B1014">
        <f>INDEX(resultados!$A$2:$ZZ$1797, 1008, MATCH($B$2, resultados!$A$1:$ZZ$1, 0))</f>
        <v/>
      </c>
      <c r="C1014">
        <f>INDEX(resultados!$A$2:$ZZ$1797, 1008, MATCH($B$3, resultados!$A$1:$ZZ$1, 0))</f>
        <v/>
      </c>
    </row>
    <row r="1015">
      <c r="A1015">
        <f>INDEX(resultados!$A$2:$ZZ$1797, 1009, MATCH($B$1, resultados!$A$1:$ZZ$1, 0))</f>
        <v/>
      </c>
      <c r="B1015">
        <f>INDEX(resultados!$A$2:$ZZ$1797, 1009, MATCH($B$2, resultados!$A$1:$ZZ$1, 0))</f>
        <v/>
      </c>
      <c r="C1015">
        <f>INDEX(resultados!$A$2:$ZZ$1797, 1009, MATCH($B$3, resultados!$A$1:$ZZ$1, 0))</f>
        <v/>
      </c>
    </row>
    <row r="1016">
      <c r="A1016">
        <f>INDEX(resultados!$A$2:$ZZ$1797, 1010, MATCH($B$1, resultados!$A$1:$ZZ$1, 0))</f>
        <v/>
      </c>
      <c r="B1016">
        <f>INDEX(resultados!$A$2:$ZZ$1797, 1010, MATCH($B$2, resultados!$A$1:$ZZ$1, 0))</f>
        <v/>
      </c>
      <c r="C1016">
        <f>INDEX(resultados!$A$2:$ZZ$1797, 1010, MATCH($B$3, resultados!$A$1:$ZZ$1, 0))</f>
        <v/>
      </c>
    </row>
    <row r="1017">
      <c r="A1017">
        <f>INDEX(resultados!$A$2:$ZZ$1797, 1011, MATCH($B$1, resultados!$A$1:$ZZ$1, 0))</f>
        <v/>
      </c>
      <c r="B1017">
        <f>INDEX(resultados!$A$2:$ZZ$1797, 1011, MATCH($B$2, resultados!$A$1:$ZZ$1, 0))</f>
        <v/>
      </c>
      <c r="C1017">
        <f>INDEX(resultados!$A$2:$ZZ$1797, 1011, MATCH($B$3, resultados!$A$1:$ZZ$1, 0))</f>
        <v/>
      </c>
    </row>
    <row r="1018">
      <c r="A1018">
        <f>INDEX(resultados!$A$2:$ZZ$1797, 1012, MATCH($B$1, resultados!$A$1:$ZZ$1, 0))</f>
        <v/>
      </c>
      <c r="B1018">
        <f>INDEX(resultados!$A$2:$ZZ$1797, 1012, MATCH($B$2, resultados!$A$1:$ZZ$1, 0))</f>
        <v/>
      </c>
      <c r="C1018">
        <f>INDEX(resultados!$A$2:$ZZ$1797, 1012, MATCH($B$3, resultados!$A$1:$ZZ$1, 0))</f>
        <v/>
      </c>
    </row>
    <row r="1019">
      <c r="A1019">
        <f>INDEX(resultados!$A$2:$ZZ$1797, 1013, MATCH($B$1, resultados!$A$1:$ZZ$1, 0))</f>
        <v/>
      </c>
      <c r="B1019">
        <f>INDEX(resultados!$A$2:$ZZ$1797, 1013, MATCH($B$2, resultados!$A$1:$ZZ$1, 0))</f>
        <v/>
      </c>
      <c r="C1019">
        <f>INDEX(resultados!$A$2:$ZZ$1797, 1013, MATCH($B$3, resultados!$A$1:$ZZ$1, 0))</f>
        <v/>
      </c>
    </row>
    <row r="1020">
      <c r="A1020">
        <f>INDEX(resultados!$A$2:$ZZ$1797, 1014, MATCH($B$1, resultados!$A$1:$ZZ$1, 0))</f>
        <v/>
      </c>
      <c r="B1020">
        <f>INDEX(resultados!$A$2:$ZZ$1797, 1014, MATCH($B$2, resultados!$A$1:$ZZ$1, 0))</f>
        <v/>
      </c>
      <c r="C1020">
        <f>INDEX(resultados!$A$2:$ZZ$1797, 1014, MATCH($B$3, resultados!$A$1:$ZZ$1, 0))</f>
        <v/>
      </c>
    </row>
    <row r="1021">
      <c r="A1021">
        <f>INDEX(resultados!$A$2:$ZZ$1797, 1015, MATCH($B$1, resultados!$A$1:$ZZ$1, 0))</f>
        <v/>
      </c>
      <c r="B1021">
        <f>INDEX(resultados!$A$2:$ZZ$1797, 1015, MATCH($B$2, resultados!$A$1:$ZZ$1, 0))</f>
        <v/>
      </c>
      <c r="C1021">
        <f>INDEX(resultados!$A$2:$ZZ$1797, 1015, MATCH($B$3, resultados!$A$1:$ZZ$1, 0))</f>
        <v/>
      </c>
    </row>
    <row r="1022">
      <c r="A1022">
        <f>INDEX(resultados!$A$2:$ZZ$1797, 1016, MATCH($B$1, resultados!$A$1:$ZZ$1, 0))</f>
        <v/>
      </c>
      <c r="B1022">
        <f>INDEX(resultados!$A$2:$ZZ$1797, 1016, MATCH($B$2, resultados!$A$1:$ZZ$1, 0))</f>
        <v/>
      </c>
      <c r="C1022">
        <f>INDEX(resultados!$A$2:$ZZ$1797, 1016, MATCH($B$3, resultados!$A$1:$ZZ$1, 0))</f>
        <v/>
      </c>
    </row>
    <row r="1023">
      <c r="A1023">
        <f>INDEX(resultados!$A$2:$ZZ$1797, 1017, MATCH($B$1, resultados!$A$1:$ZZ$1, 0))</f>
        <v/>
      </c>
      <c r="B1023">
        <f>INDEX(resultados!$A$2:$ZZ$1797, 1017, MATCH($B$2, resultados!$A$1:$ZZ$1, 0))</f>
        <v/>
      </c>
      <c r="C1023">
        <f>INDEX(resultados!$A$2:$ZZ$1797, 1017, MATCH($B$3, resultados!$A$1:$ZZ$1, 0))</f>
        <v/>
      </c>
    </row>
    <row r="1024">
      <c r="A1024">
        <f>INDEX(resultados!$A$2:$ZZ$1797, 1018, MATCH($B$1, resultados!$A$1:$ZZ$1, 0))</f>
        <v/>
      </c>
      <c r="B1024">
        <f>INDEX(resultados!$A$2:$ZZ$1797, 1018, MATCH($B$2, resultados!$A$1:$ZZ$1, 0))</f>
        <v/>
      </c>
      <c r="C1024">
        <f>INDEX(resultados!$A$2:$ZZ$1797, 1018, MATCH($B$3, resultados!$A$1:$ZZ$1, 0))</f>
        <v/>
      </c>
    </row>
    <row r="1025">
      <c r="A1025">
        <f>INDEX(resultados!$A$2:$ZZ$1797, 1019, MATCH($B$1, resultados!$A$1:$ZZ$1, 0))</f>
        <v/>
      </c>
      <c r="B1025">
        <f>INDEX(resultados!$A$2:$ZZ$1797, 1019, MATCH($B$2, resultados!$A$1:$ZZ$1, 0))</f>
        <v/>
      </c>
      <c r="C1025">
        <f>INDEX(resultados!$A$2:$ZZ$1797, 1019, MATCH($B$3, resultados!$A$1:$ZZ$1, 0))</f>
        <v/>
      </c>
    </row>
    <row r="1026">
      <c r="A1026">
        <f>INDEX(resultados!$A$2:$ZZ$1797, 1020, MATCH($B$1, resultados!$A$1:$ZZ$1, 0))</f>
        <v/>
      </c>
      <c r="B1026">
        <f>INDEX(resultados!$A$2:$ZZ$1797, 1020, MATCH($B$2, resultados!$A$1:$ZZ$1, 0))</f>
        <v/>
      </c>
      <c r="C1026">
        <f>INDEX(resultados!$A$2:$ZZ$1797, 1020, MATCH($B$3, resultados!$A$1:$ZZ$1, 0))</f>
        <v/>
      </c>
    </row>
    <row r="1027">
      <c r="A1027">
        <f>INDEX(resultados!$A$2:$ZZ$1797, 1021, MATCH($B$1, resultados!$A$1:$ZZ$1, 0))</f>
        <v/>
      </c>
      <c r="B1027">
        <f>INDEX(resultados!$A$2:$ZZ$1797, 1021, MATCH($B$2, resultados!$A$1:$ZZ$1, 0))</f>
        <v/>
      </c>
      <c r="C1027">
        <f>INDEX(resultados!$A$2:$ZZ$1797, 1021, MATCH($B$3, resultados!$A$1:$ZZ$1, 0))</f>
        <v/>
      </c>
    </row>
    <row r="1028">
      <c r="A1028">
        <f>INDEX(resultados!$A$2:$ZZ$1797, 1022, MATCH($B$1, resultados!$A$1:$ZZ$1, 0))</f>
        <v/>
      </c>
      <c r="B1028">
        <f>INDEX(resultados!$A$2:$ZZ$1797, 1022, MATCH($B$2, resultados!$A$1:$ZZ$1, 0))</f>
        <v/>
      </c>
      <c r="C1028">
        <f>INDEX(resultados!$A$2:$ZZ$1797, 1022, MATCH($B$3, resultados!$A$1:$ZZ$1, 0))</f>
        <v/>
      </c>
    </row>
    <row r="1029">
      <c r="A1029">
        <f>INDEX(resultados!$A$2:$ZZ$1797, 1023, MATCH($B$1, resultados!$A$1:$ZZ$1, 0))</f>
        <v/>
      </c>
      <c r="B1029">
        <f>INDEX(resultados!$A$2:$ZZ$1797, 1023, MATCH($B$2, resultados!$A$1:$ZZ$1, 0))</f>
        <v/>
      </c>
      <c r="C1029">
        <f>INDEX(resultados!$A$2:$ZZ$1797, 1023, MATCH($B$3, resultados!$A$1:$ZZ$1, 0))</f>
        <v/>
      </c>
    </row>
    <row r="1030">
      <c r="A1030">
        <f>INDEX(resultados!$A$2:$ZZ$1797, 1024, MATCH($B$1, resultados!$A$1:$ZZ$1, 0))</f>
        <v/>
      </c>
      <c r="B1030">
        <f>INDEX(resultados!$A$2:$ZZ$1797, 1024, MATCH($B$2, resultados!$A$1:$ZZ$1, 0))</f>
        <v/>
      </c>
      <c r="C1030">
        <f>INDEX(resultados!$A$2:$ZZ$1797, 1024, MATCH($B$3, resultados!$A$1:$ZZ$1, 0))</f>
        <v/>
      </c>
    </row>
    <row r="1031">
      <c r="A1031">
        <f>INDEX(resultados!$A$2:$ZZ$1797, 1025, MATCH($B$1, resultados!$A$1:$ZZ$1, 0))</f>
        <v/>
      </c>
      <c r="B1031">
        <f>INDEX(resultados!$A$2:$ZZ$1797, 1025, MATCH($B$2, resultados!$A$1:$ZZ$1, 0))</f>
        <v/>
      </c>
      <c r="C1031">
        <f>INDEX(resultados!$A$2:$ZZ$1797, 1025, MATCH($B$3, resultados!$A$1:$ZZ$1, 0))</f>
        <v/>
      </c>
    </row>
    <row r="1032">
      <c r="A1032">
        <f>INDEX(resultados!$A$2:$ZZ$1797, 1026, MATCH($B$1, resultados!$A$1:$ZZ$1, 0))</f>
        <v/>
      </c>
      <c r="B1032">
        <f>INDEX(resultados!$A$2:$ZZ$1797, 1026, MATCH($B$2, resultados!$A$1:$ZZ$1, 0))</f>
        <v/>
      </c>
      <c r="C1032">
        <f>INDEX(resultados!$A$2:$ZZ$1797, 1026, MATCH($B$3, resultados!$A$1:$ZZ$1, 0))</f>
        <v/>
      </c>
    </row>
    <row r="1033">
      <c r="A1033">
        <f>INDEX(resultados!$A$2:$ZZ$1797, 1027, MATCH($B$1, resultados!$A$1:$ZZ$1, 0))</f>
        <v/>
      </c>
      <c r="B1033">
        <f>INDEX(resultados!$A$2:$ZZ$1797, 1027, MATCH($B$2, resultados!$A$1:$ZZ$1, 0))</f>
        <v/>
      </c>
      <c r="C1033">
        <f>INDEX(resultados!$A$2:$ZZ$1797, 1027, MATCH($B$3, resultados!$A$1:$ZZ$1, 0))</f>
        <v/>
      </c>
    </row>
    <row r="1034">
      <c r="A1034">
        <f>INDEX(resultados!$A$2:$ZZ$1797, 1028, MATCH($B$1, resultados!$A$1:$ZZ$1, 0))</f>
        <v/>
      </c>
      <c r="B1034">
        <f>INDEX(resultados!$A$2:$ZZ$1797, 1028, MATCH($B$2, resultados!$A$1:$ZZ$1, 0))</f>
        <v/>
      </c>
      <c r="C1034">
        <f>INDEX(resultados!$A$2:$ZZ$1797, 1028, MATCH($B$3, resultados!$A$1:$ZZ$1, 0))</f>
        <v/>
      </c>
    </row>
    <row r="1035">
      <c r="A1035">
        <f>INDEX(resultados!$A$2:$ZZ$1797, 1029, MATCH($B$1, resultados!$A$1:$ZZ$1, 0))</f>
        <v/>
      </c>
      <c r="B1035">
        <f>INDEX(resultados!$A$2:$ZZ$1797, 1029, MATCH($B$2, resultados!$A$1:$ZZ$1, 0))</f>
        <v/>
      </c>
      <c r="C1035">
        <f>INDEX(resultados!$A$2:$ZZ$1797, 1029, MATCH($B$3, resultados!$A$1:$ZZ$1, 0))</f>
        <v/>
      </c>
    </row>
    <row r="1036">
      <c r="A1036">
        <f>INDEX(resultados!$A$2:$ZZ$1797, 1030, MATCH($B$1, resultados!$A$1:$ZZ$1, 0))</f>
        <v/>
      </c>
      <c r="B1036">
        <f>INDEX(resultados!$A$2:$ZZ$1797, 1030, MATCH($B$2, resultados!$A$1:$ZZ$1, 0))</f>
        <v/>
      </c>
      <c r="C1036">
        <f>INDEX(resultados!$A$2:$ZZ$1797, 1030, MATCH($B$3, resultados!$A$1:$ZZ$1, 0))</f>
        <v/>
      </c>
    </row>
    <row r="1037">
      <c r="A1037">
        <f>INDEX(resultados!$A$2:$ZZ$1797, 1031, MATCH($B$1, resultados!$A$1:$ZZ$1, 0))</f>
        <v/>
      </c>
      <c r="B1037">
        <f>INDEX(resultados!$A$2:$ZZ$1797, 1031, MATCH($B$2, resultados!$A$1:$ZZ$1, 0))</f>
        <v/>
      </c>
      <c r="C1037">
        <f>INDEX(resultados!$A$2:$ZZ$1797, 1031, MATCH($B$3, resultados!$A$1:$ZZ$1, 0))</f>
        <v/>
      </c>
    </row>
    <row r="1038">
      <c r="A1038">
        <f>INDEX(resultados!$A$2:$ZZ$1797, 1032, MATCH($B$1, resultados!$A$1:$ZZ$1, 0))</f>
        <v/>
      </c>
      <c r="B1038">
        <f>INDEX(resultados!$A$2:$ZZ$1797, 1032, MATCH($B$2, resultados!$A$1:$ZZ$1, 0))</f>
        <v/>
      </c>
      <c r="C1038">
        <f>INDEX(resultados!$A$2:$ZZ$1797, 1032, MATCH($B$3, resultados!$A$1:$ZZ$1, 0))</f>
        <v/>
      </c>
    </row>
    <row r="1039">
      <c r="A1039">
        <f>INDEX(resultados!$A$2:$ZZ$1797, 1033, MATCH($B$1, resultados!$A$1:$ZZ$1, 0))</f>
        <v/>
      </c>
      <c r="B1039">
        <f>INDEX(resultados!$A$2:$ZZ$1797, 1033, MATCH($B$2, resultados!$A$1:$ZZ$1, 0))</f>
        <v/>
      </c>
      <c r="C1039">
        <f>INDEX(resultados!$A$2:$ZZ$1797, 1033, MATCH($B$3, resultados!$A$1:$ZZ$1, 0))</f>
        <v/>
      </c>
    </row>
    <row r="1040">
      <c r="A1040">
        <f>INDEX(resultados!$A$2:$ZZ$1797, 1034, MATCH($B$1, resultados!$A$1:$ZZ$1, 0))</f>
        <v/>
      </c>
      <c r="B1040">
        <f>INDEX(resultados!$A$2:$ZZ$1797, 1034, MATCH($B$2, resultados!$A$1:$ZZ$1, 0))</f>
        <v/>
      </c>
      <c r="C1040">
        <f>INDEX(resultados!$A$2:$ZZ$1797, 1034, MATCH($B$3, resultados!$A$1:$ZZ$1, 0))</f>
        <v/>
      </c>
    </row>
    <row r="1041">
      <c r="A1041">
        <f>INDEX(resultados!$A$2:$ZZ$1797, 1035, MATCH($B$1, resultados!$A$1:$ZZ$1, 0))</f>
        <v/>
      </c>
      <c r="B1041">
        <f>INDEX(resultados!$A$2:$ZZ$1797, 1035, MATCH($B$2, resultados!$A$1:$ZZ$1, 0))</f>
        <v/>
      </c>
      <c r="C1041">
        <f>INDEX(resultados!$A$2:$ZZ$1797, 1035, MATCH($B$3, resultados!$A$1:$ZZ$1, 0))</f>
        <v/>
      </c>
    </row>
    <row r="1042">
      <c r="A1042">
        <f>INDEX(resultados!$A$2:$ZZ$1797, 1036, MATCH($B$1, resultados!$A$1:$ZZ$1, 0))</f>
        <v/>
      </c>
      <c r="B1042">
        <f>INDEX(resultados!$A$2:$ZZ$1797, 1036, MATCH($B$2, resultados!$A$1:$ZZ$1, 0))</f>
        <v/>
      </c>
      <c r="C1042">
        <f>INDEX(resultados!$A$2:$ZZ$1797, 1036, MATCH($B$3, resultados!$A$1:$ZZ$1, 0))</f>
        <v/>
      </c>
    </row>
    <row r="1043">
      <c r="A1043">
        <f>INDEX(resultados!$A$2:$ZZ$1797, 1037, MATCH($B$1, resultados!$A$1:$ZZ$1, 0))</f>
        <v/>
      </c>
      <c r="B1043">
        <f>INDEX(resultados!$A$2:$ZZ$1797, 1037, MATCH($B$2, resultados!$A$1:$ZZ$1, 0))</f>
        <v/>
      </c>
      <c r="C1043">
        <f>INDEX(resultados!$A$2:$ZZ$1797, 1037, MATCH($B$3, resultados!$A$1:$ZZ$1, 0))</f>
        <v/>
      </c>
    </row>
    <row r="1044">
      <c r="A1044">
        <f>INDEX(resultados!$A$2:$ZZ$1797, 1038, MATCH($B$1, resultados!$A$1:$ZZ$1, 0))</f>
        <v/>
      </c>
      <c r="B1044">
        <f>INDEX(resultados!$A$2:$ZZ$1797, 1038, MATCH($B$2, resultados!$A$1:$ZZ$1, 0))</f>
        <v/>
      </c>
      <c r="C1044">
        <f>INDEX(resultados!$A$2:$ZZ$1797, 1038, MATCH($B$3, resultados!$A$1:$ZZ$1, 0))</f>
        <v/>
      </c>
    </row>
    <row r="1045">
      <c r="A1045">
        <f>INDEX(resultados!$A$2:$ZZ$1797, 1039, MATCH($B$1, resultados!$A$1:$ZZ$1, 0))</f>
        <v/>
      </c>
      <c r="B1045">
        <f>INDEX(resultados!$A$2:$ZZ$1797, 1039, MATCH($B$2, resultados!$A$1:$ZZ$1, 0))</f>
        <v/>
      </c>
      <c r="C1045">
        <f>INDEX(resultados!$A$2:$ZZ$1797, 1039, MATCH($B$3, resultados!$A$1:$ZZ$1, 0))</f>
        <v/>
      </c>
    </row>
    <row r="1046">
      <c r="A1046">
        <f>INDEX(resultados!$A$2:$ZZ$1797, 1040, MATCH($B$1, resultados!$A$1:$ZZ$1, 0))</f>
        <v/>
      </c>
      <c r="B1046">
        <f>INDEX(resultados!$A$2:$ZZ$1797, 1040, MATCH($B$2, resultados!$A$1:$ZZ$1, 0))</f>
        <v/>
      </c>
      <c r="C1046">
        <f>INDEX(resultados!$A$2:$ZZ$1797, 1040, MATCH($B$3, resultados!$A$1:$ZZ$1, 0))</f>
        <v/>
      </c>
    </row>
    <row r="1047">
      <c r="A1047">
        <f>INDEX(resultados!$A$2:$ZZ$1797, 1041, MATCH($B$1, resultados!$A$1:$ZZ$1, 0))</f>
        <v/>
      </c>
      <c r="B1047">
        <f>INDEX(resultados!$A$2:$ZZ$1797, 1041, MATCH($B$2, resultados!$A$1:$ZZ$1, 0))</f>
        <v/>
      </c>
      <c r="C1047">
        <f>INDEX(resultados!$A$2:$ZZ$1797, 1041, MATCH($B$3, resultados!$A$1:$ZZ$1, 0))</f>
        <v/>
      </c>
    </row>
    <row r="1048">
      <c r="A1048">
        <f>INDEX(resultados!$A$2:$ZZ$1797, 1042, MATCH($B$1, resultados!$A$1:$ZZ$1, 0))</f>
        <v/>
      </c>
      <c r="B1048">
        <f>INDEX(resultados!$A$2:$ZZ$1797, 1042, MATCH($B$2, resultados!$A$1:$ZZ$1, 0))</f>
        <v/>
      </c>
      <c r="C1048">
        <f>INDEX(resultados!$A$2:$ZZ$1797, 1042, MATCH($B$3, resultados!$A$1:$ZZ$1, 0))</f>
        <v/>
      </c>
    </row>
    <row r="1049">
      <c r="A1049">
        <f>INDEX(resultados!$A$2:$ZZ$1797, 1043, MATCH($B$1, resultados!$A$1:$ZZ$1, 0))</f>
        <v/>
      </c>
      <c r="B1049">
        <f>INDEX(resultados!$A$2:$ZZ$1797, 1043, MATCH($B$2, resultados!$A$1:$ZZ$1, 0))</f>
        <v/>
      </c>
      <c r="C1049">
        <f>INDEX(resultados!$A$2:$ZZ$1797, 1043, MATCH($B$3, resultados!$A$1:$ZZ$1, 0))</f>
        <v/>
      </c>
    </row>
    <row r="1050">
      <c r="A1050">
        <f>INDEX(resultados!$A$2:$ZZ$1797, 1044, MATCH($B$1, resultados!$A$1:$ZZ$1, 0))</f>
        <v/>
      </c>
      <c r="B1050">
        <f>INDEX(resultados!$A$2:$ZZ$1797, 1044, MATCH($B$2, resultados!$A$1:$ZZ$1, 0))</f>
        <v/>
      </c>
      <c r="C1050">
        <f>INDEX(resultados!$A$2:$ZZ$1797, 1044, MATCH($B$3, resultados!$A$1:$ZZ$1, 0))</f>
        <v/>
      </c>
    </row>
    <row r="1051">
      <c r="A1051">
        <f>INDEX(resultados!$A$2:$ZZ$1797, 1045, MATCH($B$1, resultados!$A$1:$ZZ$1, 0))</f>
        <v/>
      </c>
      <c r="B1051">
        <f>INDEX(resultados!$A$2:$ZZ$1797, 1045, MATCH($B$2, resultados!$A$1:$ZZ$1, 0))</f>
        <v/>
      </c>
      <c r="C1051">
        <f>INDEX(resultados!$A$2:$ZZ$1797, 1045, MATCH($B$3, resultados!$A$1:$ZZ$1, 0))</f>
        <v/>
      </c>
    </row>
    <row r="1052">
      <c r="A1052">
        <f>INDEX(resultados!$A$2:$ZZ$1797, 1046, MATCH($B$1, resultados!$A$1:$ZZ$1, 0))</f>
        <v/>
      </c>
      <c r="B1052">
        <f>INDEX(resultados!$A$2:$ZZ$1797, 1046, MATCH($B$2, resultados!$A$1:$ZZ$1, 0))</f>
        <v/>
      </c>
      <c r="C1052">
        <f>INDEX(resultados!$A$2:$ZZ$1797, 1046, MATCH($B$3, resultados!$A$1:$ZZ$1, 0))</f>
        <v/>
      </c>
    </row>
    <row r="1053">
      <c r="A1053">
        <f>INDEX(resultados!$A$2:$ZZ$1797, 1047, MATCH($B$1, resultados!$A$1:$ZZ$1, 0))</f>
        <v/>
      </c>
      <c r="B1053">
        <f>INDEX(resultados!$A$2:$ZZ$1797, 1047, MATCH($B$2, resultados!$A$1:$ZZ$1, 0))</f>
        <v/>
      </c>
      <c r="C1053">
        <f>INDEX(resultados!$A$2:$ZZ$1797, 1047, MATCH($B$3, resultados!$A$1:$ZZ$1, 0))</f>
        <v/>
      </c>
    </row>
    <row r="1054">
      <c r="A1054">
        <f>INDEX(resultados!$A$2:$ZZ$1797, 1048, MATCH($B$1, resultados!$A$1:$ZZ$1, 0))</f>
        <v/>
      </c>
      <c r="B1054">
        <f>INDEX(resultados!$A$2:$ZZ$1797, 1048, MATCH($B$2, resultados!$A$1:$ZZ$1, 0))</f>
        <v/>
      </c>
      <c r="C1054">
        <f>INDEX(resultados!$A$2:$ZZ$1797, 1048, MATCH($B$3, resultados!$A$1:$ZZ$1, 0))</f>
        <v/>
      </c>
    </row>
    <row r="1055">
      <c r="A1055">
        <f>INDEX(resultados!$A$2:$ZZ$1797, 1049, MATCH($B$1, resultados!$A$1:$ZZ$1, 0))</f>
        <v/>
      </c>
      <c r="B1055">
        <f>INDEX(resultados!$A$2:$ZZ$1797, 1049, MATCH($B$2, resultados!$A$1:$ZZ$1, 0))</f>
        <v/>
      </c>
      <c r="C1055">
        <f>INDEX(resultados!$A$2:$ZZ$1797, 1049, MATCH($B$3, resultados!$A$1:$ZZ$1, 0))</f>
        <v/>
      </c>
    </row>
    <row r="1056">
      <c r="A1056">
        <f>INDEX(resultados!$A$2:$ZZ$1797, 1050, MATCH($B$1, resultados!$A$1:$ZZ$1, 0))</f>
        <v/>
      </c>
      <c r="B1056">
        <f>INDEX(resultados!$A$2:$ZZ$1797, 1050, MATCH($B$2, resultados!$A$1:$ZZ$1, 0))</f>
        <v/>
      </c>
      <c r="C1056">
        <f>INDEX(resultados!$A$2:$ZZ$1797, 1050, MATCH($B$3, resultados!$A$1:$ZZ$1, 0))</f>
        <v/>
      </c>
    </row>
    <row r="1057">
      <c r="A1057">
        <f>INDEX(resultados!$A$2:$ZZ$1797, 1051, MATCH($B$1, resultados!$A$1:$ZZ$1, 0))</f>
        <v/>
      </c>
      <c r="B1057">
        <f>INDEX(resultados!$A$2:$ZZ$1797, 1051, MATCH($B$2, resultados!$A$1:$ZZ$1, 0))</f>
        <v/>
      </c>
      <c r="C1057">
        <f>INDEX(resultados!$A$2:$ZZ$1797, 1051, MATCH($B$3, resultados!$A$1:$ZZ$1, 0))</f>
        <v/>
      </c>
    </row>
    <row r="1058">
      <c r="A1058">
        <f>INDEX(resultados!$A$2:$ZZ$1797, 1052, MATCH($B$1, resultados!$A$1:$ZZ$1, 0))</f>
        <v/>
      </c>
      <c r="B1058">
        <f>INDEX(resultados!$A$2:$ZZ$1797, 1052, MATCH($B$2, resultados!$A$1:$ZZ$1, 0))</f>
        <v/>
      </c>
      <c r="C1058">
        <f>INDEX(resultados!$A$2:$ZZ$1797, 1052, MATCH($B$3, resultados!$A$1:$ZZ$1, 0))</f>
        <v/>
      </c>
    </row>
    <row r="1059">
      <c r="A1059">
        <f>INDEX(resultados!$A$2:$ZZ$1797, 1053, MATCH($B$1, resultados!$A$1:$ZZ$1, 0))</f>
        <v/>
      </c>
      <c r="B1059">
        <f>INDEX(resultados!$A$2:$ZZ$1797, 1053, MATCH($B$2, resultados!$A$1:$ZZ$1, 0))</f>
        <v/>
      </c>
      <c r="C1059">
        <f>INDEX(resultados!$A$2:$ZZ$1797, 1053, MATCH($B$3, resultados!$A$1:$ZZ$1, 0))</f>
        <v/>
      </c>
    </row>
    <row r="1060">
      <c r="A1060">
        <f>INDEX(resultados!$A$2:$ZZ$1797, 1054, MATCH($B$1, resultados!$A$1:$ZZ$1, 0))</f>
        <v/>
      </c>
      <c r="B1060">
        <f>INDEX(resultados!$A$2:$ZZ$1797, 1054, MATCH($B$2, resultados!$A$1:$ZZ$1, 0))</f>
        <v/>
      </c>
      <c r="C1060">
        <f>INDEX(resultados!$A$2:$ZZ$1797, 1054, MATCH($B$3, resultados!$A$1:$ZZ$1, 0))</f>
        <v/>
      </c>
    </row>
    <row r="1061">
      <c r="A1061">
        <f>INDEX(resultados!$A$2:$ZZ$1797, 1055, MATCH($B$1, resultados!$A$1:$ZZ$1, 0))</f>
        <v/>
      </c>
      <c r="B1061">
        <f>INDEX(resultados!$A$2:$ZZ$1797, 1055, MATCH($B$2, resultados!$A$1:$ZZ$1, 0))</f>
        <v/>
      </c>
      <c r="C1061">
        <f>INDEX(resultados!$A$2:$ZZ$1797, 1055, MATCH($B$3, resultados!$A$1:$ZZ$1, 0))</f>
        <v/>
      </c>
    </row>
    <row r="1062">
      <c r="A1062">
        <f>INDEX(resultados!$A$2:$ZZ$1797, 1056, MATCH($B$1, resultados!$A$1:$ZZ$1, 0))</f>
        <v/>
      </c>
      <c r="B1062">
        <f>INDEX(resultados!$A$2:$ZZ$1797, 1056, MATCH($B$2, resultados!$A$1:$ZZ$1, 0))</f>
        <v/>
      </c>
      <c r="C1062">
        <f>INDEX(resultados!$A$2:$ZZ$1797, 1056, MATCH($B$3, resultados!$A$1:$ZZ$1, 0))</f>
        <v/>
      </c>
    </row>
    <row r="1063">
      <c r="A1063">
        <f>INDEX(resultados!$A$2:$ZZ$1797, 1057, MATCH($B$1, resultados!$A$1:$ZZ$1, 0))</f>
        <v/>
      </c>
      <c r="B1063">
        <f>INDEX(resultados!$A$2:$ZZ$1797, 1057, MATCH($B$2, resultados!$A$1:$ZZ$1, 0))</f>
        <v/>
      </c>
      <c r="C1063">
        <f>INDEX(resultados!$A$2:$ZZ$1797, 1057, MATCH($B$3, resultados!$A$1:$ZZ$1, 0))</f>
        <v/>
      </c>
    </row>
    <row r="1064">
      <c r="A1064">
        <f>INDEX(resultados!$A$2:$ZZ$1797, 1058, MATCH($B$1, resultados!$A$1:$ZZ$1, 0))</f>
        <v/>
      </c>
      <c r="B1064">
        <f>INDEX(resultados!$A$2:$ZZ$1797, 1058, MATCH($B$2, resultados!$A$1:$ZZ$1, 0))</f>
        <v/>
      </c>
      <c r="C1064">
        <f>INDEX(resultados!$A$2:$ZZ$1797, 1058, MATCH($B$3, resultados!$A$1:$ZZ$1, 0))</f>
        <v/>
      </c>
    </row>
    <row r="1065">
      <c r="A1065">
        <f>INDEX(resultados!$A$2:$ZZ$1797, 1059, MATCH($B$1, resultados!$A$1:$ZZ$1, 0))</f>
        <v/>
      </c>
      <c r="B1065">
        <f>INDEX(resultados!$A$2:$ZZ$1797, 1059, MATCH($B$2, resultados!$A$1:$ZZ$1, 0))</f>
        <v/>
      </c>
      <c r="C1065">
        <f>INDEX(resultados!$A$2:$ZZ$1797, 1059, MATCH($B$3, resultados!$A$1:$ZZ$1, 0))</f>
        <v/>
      </c>
    </row>
    <row r="1066">
      <c r="A1066">
        <f>INDEX(resultados!$A$2:$ZZ$1797, 1060, MATCH($B$1, resultados!$A$1:$ZZ$1, 0))</f>
        <v/>
      </c>
      <c r="B1066">
        <f>INDEX(resultados!$A$2:$ZZ$1797, 1060, MATCH($B$2, resultados!$A$1:$ZZ$1, 0))</f>
        <v/>
      </c>
      <c r="C1066">
        <f>INDEX(resultados!$A$2:$ZZ$1797, 1060, MATCH($B$3, resultados!$A$1:$ZZ$1, 0))</f>
        <v/>
      </c>
    </row>
    <row r="1067">
      <c r="A1067">
        <f>INDEX(resultados!$A$2:$ZZ$1797, 1061, MATCH($B$1, resultados!$A$1:$ZZ$1, 0))</f>
        <v/>
      </c>
      <c r="B1067">
        <f>INDEX(resultados!$A$2:$ZZ$1797, 1061, MATCH($B$2, resultados!$A$1:$ZZ$1, 0))</f>
        <v/>
      </c>
      <c r="C1067">
        <f>INDEX(resultados!$A$2:$ZZ$1797, 1061, MATCH($B$3, resultados!$A$1:$ZZ$1, 0))</f>
        <v/>
      </c>
    </row>
    <row r="1068">
      <c r="A1068">
        <f>INDEX(resultados!$A$2:$ZZ$1797, 1062, MATCH($B$1, resultados!$A$1:$ZZ$1, 0))</f>
        <v/>
      </c>
      <c r="B1068">
        <f>INDEX(resultados!$A$2:$ZZ$1797, 1062, MATCH($B$2, resultados!$A$1:$ZZ$1, 0))</f>
        <v/>
      </c>
      <c r="C1068">
        <f>INDEX(resultados!$A$2:$ZZ$1797, 1062, MATCH($B$3, resultados!$A$1:$ZZ$1, 0))</f>
        <v/>
      </c>
    </row>
    <row r="1069">
      <c r="A1069">
        <f>INDEX(resultados!$A$2:$ZZ$1797, 1063, MATCH($B$1, resultados!$A$1:$ZZ$1, 0))</f>
        <v/>
      </c>
      <c r="B1069">
        <f>INDEX(resultados!$A$2:$ZZ$1797, 1063, MATCH($B$2, resultados!$A$1:$ZZ$1, 0))</f>
        <v/>
      </c>
      <c r="C1069">
        <f>INDEX(resultados!$A$2:$ZZ$1797, 1063, MATCH($B$3, resultados!$A$1:$ZZ$1, 0))</f>
        <v/>
      </c>
    </row>
    <row r="1070">
      <c r="A1070">
        <f>INDEX(resultados!$A$2:$ZZ$1797, 1064, MATCH($B$1, resultados!$A$1:$ZZ$1, 0))</f>
        <v/>
      </c>
      <c r="B1070">
        <f>INDEX(resultados!$A$2:$ZZ$1797, 1064, MATCH($B$2, resultados!$A$1:$ZZ$1, 0))</f>
        <v/>
      </c>
      <c r="C1070">
        <f>INDEX(resultados!$A$2:$ZZ$1797, 1064, MATCH($B$3, resultados!$A$1:$ZZ$1, 0))</f>
        <v/>
      </c>
    </row>
    <row r="1071">
      <c r="A1071">
        <f>INDEX(resultados!$A$2:$ZZ$1797, 1065, MATCH($B$1, resultados!$A$1:$ZZ$1, 0))</f>
        <v/>
      </c>
      <c r="B1071">
        <f>INDEX(resultados!$A$2:$ZZ$1797, 1065, MATCH($B$2, resultados!$A$1:$ZZ$1, 0))</f>
        <v/>
      </c>
      <c r="C1071">
        <f>INDEX(resultados!$A$2:$ZZ$1797, 1065, MATCH($B$3, resultados!$A$1:$ZZ$1, 0))</f>
        <v/>
      </c>
    </row>
    <row r="1072">
      <c r="A1072">
        <f>INDEX(resultados!$A$2:$ZZ$1797, 1066, MATCH($B$1, resultados!$A$1:$ZZ$1, 0))</f>
        <v/>
      </c>
      <c r="B1072">
        <f>INDEX(resultados!$A$2:$ZZ$1797, 1066, MATCH($B$2, resultados!$A$1:$ZZ$1, 0))</f>
        <v/>
      </c>
      <c r="C1072">
        <f>INDEX(resultados!$A$2:$ZZ$1797, 1066, MATCH($B$3, resultados!$A$1:$ZZ$1, 0))</f>
        <v/>
      </c>
    </row>
    <row r="1073">
      <c r="A1073">
        <f>INDEX(resultados!$A$2:$ZZ$1797, 1067, MATCH($B$1, resultados!$A$1:$ZZ$1, 0))</f>
        <v/>
      </c>
      <c r="B1073">
        <f>INDEX(resultados!$A$2:$ZZ$1797, 1067, MATCH($B$2, resultados!$A$1:$ZZ$1, 0))</f>
        <v/>
      </c>
      <c r="C1073">
        <f>INDEX(resultados!$A$2:$ZZ$1797, 1067, MATCH($B$3, resultados!$A$1:$ZZ$1, 0))</f>
        <v/>
      </c>
    </row>
    <row r="1074">
      <c r="A1074">
        <f>INDEX(resultados!$A$2:$ZZ$1797, 1068, MATCH($B$1, resultados!$A$1:$ZZ$1, 0))</f>
        <v/>
      </c>
      <c r="B1074">
        <f>INDEX(resultados!$A$2:$ZZ$1797, 1068, MATCH($B$2, resultados!$A$1:$ZZ$1, 0))</f>
        <v/>
      </c>
      <c r="C1074">
        <f>INDEX(resultados!$A$2:$ZZ$1797, 1068, MATCH($B$3, resultados!$A$1:$ZZ$1, 0))</f>
        <v/>
      </c>
    </row>
    <row r="1075">
      <c r="A1075">
        <f>INDEX(resultados!$A$2:$ZZ$1797, 1069, MATCH($B$1, resultados!$A$1:$ZZ$1, 0))</f>
        <v/>
      </c>
      <c r="B1075">
        <f>INDEX(resultados!$A$2:$ZZ$1797, 1069, MATCH($B$2, resultados!$A$1:$ZZ$1, 0))</f>
        <v/>
      </c>
      <c r="C1075">
        <f>INDEX(resultados!$A$2:$ZZ$1797, 1069, MATCH($B$3, resultados!$A$1:$ZZ$1, 0))</f>
        <v/>
      </c>
    </row>
    <row r="1076">
      <c r="A1076">
        <f>INDEX(resultados!$A$2:$ZZ$1797, 1070, MATCH($B$1, resultados!$A$1:$ZZ$1, 0))</f>
        <v/>
      </c>
      <c r="B1076">
        <f>INDEX(resultados!$A$2:$ZZ$1797, 1070, MATCH($B$2, resultados!$A$1:$ZZ$1, 0))</f>
        <v/>
      </c>
      <c r="C1076">
        <f>INDEX(resultados!$A$2:$ZZ$1797, 1070, MATCH($B$3, resultados!$A$1:$ZZ$1, 0))</f>
        <v/>
      </c>
    </row>
    <row r="1077">
      <c r="A1077">
        <f>INDEX(resultados!$A$2:$ZZ$1797, 1071, MATCH($B$1, resultados!$A$1:$ZZ$1, 0))</f>
        <v/>
      </c>
      <c r="B1077">
        <f>INDEX(resultados!$A$2:$ZZ$1797, 1071, MATCH($B$2, resultados!$A$1:$ZZ$1, 0))</f>
        <v/>
      </c>
      <c r="C1077">
        <f>INDEX(resultados!$A$2:$ZZ$1797, 1071, MATCH($B$3, resultados!$A$1:$ZZ$1, 0))</f>
        <v/>
      </c>
    </row>
    <row r="1078">
      <c r="A1078">
        <f>INDEX(resultados!$A$2:$ZZ$1797, 1072, MATCH($B$1, resultados!$A$1:$ZZ$1, 0))</f>
        <v/>
      </c>
      <c r="B1078">
        <f>INDEX(resultados!$A$2:$ZZ$1797, 1072, MATCH($B$2, resultados!$A$1:$ZZ$1, 0))</f>
        <v/>
      </c>
      <c r="C1078">
        <f>INDEX(resultados!$A$2:$ZZ$1797, 1072, MATCH($B$3, resultados!$A$1:$ZZ$1, 0))</f>
        <v/>
      </c>
    </row>
    <row r="1079">
      <c r="A1079">
        <f>INDEX(resultados!$A$2:$ZZ$1797, 1073, MATCH($B$1, resultados!$A$1:$ZZ$1, 0))</f>
        <v/>
      </c>
      <c r="B1079">
        <f>INDEX(resultados!$A$2:$ZZ$1797, 1073, MATCH($B$2, resultados!$A$1:$ZZ$1, 0))</f>
        <v/>
      </c>
      <c r="C1079">
        <f>INDEX(resultados!$A$2:$ZZ$1797, 1073, MATCH($B$3, resultados!$A$1:$ZZ$1, 0))</f>
        <v/>
      </c>
    </row>
    <row r="1080">
      <c r="A1080">
        <f>INDEX(resultados!$A$2:$ZZ$1797, 1074, MATCH($B$1, resultados!$A$1:$ZZ$1, 0))</f>
        <v/>
      </c>
      <c r="B1080">
        <f>INDEX(resultados!$A$2:$ZZ$1797, 1074, MATCH($B$2, resultados!$A$1:$ZZ$1, 0))</f>
        <v/>
      </c>
      <c r="C1080">
        <f>INDEX(resultados!$A$2:$ZZ$1797, 1074, MATCH($B$3, resultados!$A$1:$ZZ$1, 0))</f>
        <v/>
      </c>
    </row>
    <row r="1081">
      <c r="A1081">
        <f>INDEX(resultados!$A$2:$ZZ$1797, 1075, MATCH($B$1, resultados!$A$1:$ZZ$1, 0))</f>
        <v/>
      </c>
      <c r="B1081">
        <f>INDEX(resultados!$A$2:$ZZ$1797, 1075, MATCH($B$2, resultados!$A$1:$ZZ$1, 0))</f>
        <v/>
      </c>
      <c r="C1081">
        <f>INDEX(resultados!$A$2:$ZZ$1797, 1075, MATCH($B$3, resultados!$A$1:$ZZ$1, 0))</f>
        <v/>
      </c>
    </row>
    <row r="1082">
      <c r="A1082">
        <f>INDEX(resultados!$A$2:$ZZ$1797, 1076, MATCH($B$1, resultados!$A$1:$ZZ$1, 0))</f>
        <v/>
      </c>
      <c r="B1082">
        <f>INDEX(resultados!$A$2:$ZZ$1797, 1076, MATCH($B$2, resultados!$A$1:$ZZ$1, 0))</f>
        <v/>
      </c>
      <c r="C1082">
        <f>INDEX(resultados!$A$2:$ZZ$1797, 1076, MATCH($B$3, resultados!$A$1:$ZZ$1, 0))</f>
        <v/>
      </c>
    </row>
    <row r="1083">
      <c r="A1083">
        <f>INDEX(resultados!$A$2:$ZZ$1797, 1077, MATCH($B$1, resultados!$A$1:$ZZ$1, 0))</f>
        <v/>
      </c>
      <c r="B1083">
        <f>INDEX(resultados!$A$2:$ZZ$1797, 1077, MATCH($B$2, resultados!$A$1:$ZZ$1, 0))</f>
        <v/>
      </c>
      <c r="C1083">
        <f>INDEX(resultados!$A$2:$ZZ$1797, 1077, MATCH($B$3, resultados!$A$1:$ZZ$1, 0))</f>
        <v/>
      </c>
    </row>
    <row r="1084">
      <c r="A1084">
        <f>INDEX(resultados!$A$2:$ZZ$1797, 1078, MATCH($B$1, resultados!$A$1:$ZZ$1, 0))</f>
        <v/>
      </c>
      <c r="B1084">
        <f>INDEX(resultados!$A$2:$ZZ$1797, 1078, MATCH($B$2, resultados!$A$1:$ZZ$1, 0))</f>
        <v/>
      </c>
      <c r="C1084">
        <f>INDEX(resultados!$A$2:$ZZ$1797, 1078, MATCH($B$3, resultados!$A$1:$ZZ$1, 0))</f>
        <v/>
      </c>
    </row>
    <row r="1085">
      <c r="A1085">
        <f>INDEX(resultados!$A$2:$ZZ$1797, 1079, MATCH($B$1, resultados!$A$1:$ZZ$1, 0))</f>
        <v/>
      </c>
      <c r="B1085">
        <f>INDEX(resultados!$A$2:$ZZ$1797, 1079, MATCH($B$2, resultados!$A$1:$ZZ$1, 0))</f>
        <v/>
      </c>
      <c r="C1085">
        <f>INDEX(resultados!$A$2:$ZZ$1797, 1079, MATCH($B$3, resultados!$A$1:$ZZ$1, 0))</f>
        <v/>
      </c>
    </row>
    <row r="1086">
      <c r="A1086">
        <f>INDEX(resultados!$A$2:$ZZ$1797, 1080, MATCH($B$1, resultados!$A$1:$ZZ$1, 0))</f>
        <v/>
      </c>
      <c r="B1086">
        <f>INDEX(resultados!$A$2:$ZZ$1797, 1080, MATCH($B$2, resultados!$A$1:$ZZ$1, 0))</f>
        <v/>
      </c>
      <c r="C1086">
        <f>INDEX(resultados!$A$2:$ZZ$1797, 1080, MATCH($B$3, resultados!$A$1:$ZZ$1, 0))</f>
        <v/>
      </c>
    </row>
    <row r="1087">
      <c r="A1087">
        <f>INDEX(resultados!$A$2:$ZZ$1797, 1081, MATCH($B$1, resultados!$A$1:$ZZ$1, 0))</f>
        <v/>
      </c>
      <c r="B1087">
        <f>INDEX(resultados!$A$2:$ZZ$1797, 1081, MATCH($B$2, resultados!$A$1:$ZZ$1, 0))</f>
        <v/>
      </c>
      <c r="C1087">
        <f>INDEX(resultados!$A$2:$ZZ$1797, 1081, MATCH($B$3, resultados!$A$1:$ZZ$1, 0))</f>
        <v/>
      </c>
    </row>
    <row r="1088">
      <c r="A1088">
        <f>INDEX(resultados!$A$2:$ZZ$1797, 1082, MATCH($B$1, resultados!$A$1:$ZZ$1, 0))</f>
        <v/>
      </c>
      <c r="B1088">
        <f>INDEX(resultados!$A$2:$ZZ$1797, 1082, MATCH($B$2, resultados!$A$1:$ZZ$1, 0))</f>
        <v/>
      </c>
      <c r="C1088">
        <f>INDEX(resultados!$A$2:$ZZ$1797, 1082, MATCH($B$3, resultados!$A$1:$ZZ$1, 0))</f>
        <v/>
      </c>
    </row>
    <row r="1089">
      <c r="A1089">
        <f>INDEX(resultados!$A$2:$ZZ$1797, 1083, MATCH($B$1, resultados!$A$1:$ZZ$1, 0))</f>
        <v/>
      </c>
      <c r="B1089">
        <f>INDEX(resultados!$A$2:$ZZ$1797, 1083, MATCH($B$2, resultados!$A$1:$ZZ$1, 0))</f>
        <v/>
      </c>
      <c r="C1089">
        <f>INDEX(resultados!$A$2:$ZZ$1797, 1083, MATCH($B$3, resultados!$A$1:$ZZ$1, 0))</f>
        <v/>
      </c>
    </row>
    <row r="1090">
      <c r="A1090">
        <f>INDEX(resultados!$A$2:$ZZ$1797, 1084, MATCH($B$1, resultados!$A$1:$ZZ$1, 0))</f>
        <v/>
      </c>
      <c r="B1090">
        <f>INDEX(resultados!$A$2:$ZZ$1797, 1084, MATCH($B$2, resultados!$A$1:$ZZ$1, 0))</f>
        <v/>
      </c>
      <c r="C1090">
        <f>INDEX(resultados!$A$2:$ZZ$1797, 1084, MATCH($B$3, resultados!$A$1:$ZZ$1, 0))</f>
        <v/>
      </c>
    </row>
    <row r="1091">
      <c r="A1091">
        <f>INDEX(resultados!$A$2:$ZZ$1797, 1085, MATCH($B$1, resultados!$A$1:$ZZ$1, 0))</f>
        <v/>
      </c>
      <c r="B1091">
        <f>INDEX(resultados!$A$2:$ZZ$1797, 1085, MATCH($B$2, resultados!$A$1:$ZZ$1, 0))</f>
        <v/>
      </c>
      <c r="C1091">
        <f>INDEX(resultados!$A$2:$ZZ$1797, 1085, MATCH($B$3, resultados!$A$1:$ZZ$1, 0))</f>
        <v/>
      </c>
    </row>
    <row r="1092">
      <c r="A1092">
        <f>INDEX(resultados!$A$2:$ZZ$1797, 1086, MATCH($B$1, resultados!$A$1:$ZZ$1, 0))</f>
        <v/>
      </c>
      <c r="B1092">
        <f>INDEX(resultados!$A$2:$ZZ$1797, 1086, MATCH($B$2, resultados!$A$1:$ZZ$1, 0))</f>
        <v/>
      </c>
      <c r="C1092">
        <f>INDEX(resultados!$A$2:$ZZ$1797, 1086, MATCH($B$3, resultados!$A$1:$ZZ$1, 0))</f>
        <v/>
      </c>
    </row>
    <row r="1093">
      <c r="A1093">
        <f>INDEX(resultados!$A$2:$ZZ$1797, 1087, MATCH($B$1, resultados!$A$1:$ZZ$1, 0))</f>
        <v/>
      </c>
      <c r="B1093">
        <f>INDEX(resultados!$A$2:$ZZ$1797, 1087, MATCH($B$2, resultados!$A$1:$ZZ$1, 0))</f>
        <v/>
      </c>
      <c r="C1093">
        <f>INDEX(resultados!$A$2:$ZZ$1797, 1087, MATCH($B$3, resultados!$A$1:$ZZ$1, 0))</f>
        <v/>
      </c>
    </row>
    <row r="1094">
      <c r="A1094">
        <f>INDEX(resultados!$A$2:$ZZ$1797, 1088, MATCH($B$1, resultados!$A$1:$ZZ$1, 0))</f>
        <v/>
      </c>
      <c r="B1094">
        <f>INDEX(resultados!$A$2:$ZZ$1797, 1088, MATCH($B$2, resultados!$A$1:$ZZ$1, 0))</f>
        <v/>
      </c>
      <c r="C1094">
        <f>INDEX(resultados!$A$2:$ZZ$1797, 1088, MATCH($B$3, resultados!$A$1:$ZZ$1, 0))</f>
        <v/>
      </c>
    </row>
    <row r="1095">
      <c r="A1095">
        <f>INDEX(resultados!$A$2:$ZZ$1797, 1089, MATCH($B$1, resultados!$A$1:$ZZ$1, 0))</f>
        <v/>
      </c>
      <c r="B1095">
        <f>INDEX(resultados!$A$2:$ZZ$1797, 1089, MATCH($B$2, resultados!$A$1:$ZZ$1, 0))</f>
        <v/>
      </c>
      <c r="C1095">
        <f>INDEX(resultados!$A$2:$ZZ$1797, 1089, MATCH($B$3, resultados!$A$1:$ZZ$1, 0))</f>
        <v/>
      </c>
    </row>
    <row r="1096">
      <c r="A1096">
        <f>INDEX(resultados!$A$2:$ZZ$1797, 1090, MATCH($B$1, resultados!$A$1:$ZZ$1, 0))</f>
        <v/>
      </c>
      <c r="B1096">
        <f>INDEX(resultados!$A$2:$ZZ$1797, 1090, MATCH($B$2, resultados!$A$1:$ZZ$1, 0))</f>
        <v/>
      </c>
      <c r="C1096">
        <f>INDEX(resultados!$A$2:$ZZ$1797, 1090, MATCH($B$3, resultados!$A$1:$ZZ$1, 0))</f>
        <v/>
      </c>
    </row>
    <row r="1097">
      <c r="A1097">
        <f>INDEX(resultados!$A$2:$ZZ$1797, 1091, MATCH($B$1, resultados!$A$1:$ZZ$1, 0))</f>
        <v/>
      </c>
      <c r="B1097">
        <f>INDEX(resultados!$A$2:$ZZ$1797, 1091, MATCH($B$2, resultados!$A$1:$ZZ$1, 0))</f>
        <v/>
      </c>
      <c r="C1097">
        <f>INDEX(resultados!$A$2:$ZZ$1797, 1091, MATCH($B$3, resultados!$A$1:$ZZ$1, 0))</f>
        <v/>
      </c>
    </row>
    <row r="1098">
      <c r="A1098">
        <f>INDEX(resultados!$A$2:$ZZ$1797, 1092, MATCH($B$1, resultados!$A$1:$ZZ$1, 0))</f>
        <v/>
      </c>
      <c r="B1098">
        <f>INDEX(resultados!$A$2:$ZZ$1797, 1092, MATCH($B$2, resultados!$A$1:$ZZ$1, 0))</f>
        <v/>
      </c>
      <c r="C1098">
        <f>INDEX(resultados!$A$2:$ZZ$1797, 1092, MATCH($B$3, resultados!$A$1:$ZZ$1, 0))</f>
        <v/>
      </c>
    </row>
    <row r="1099">
      <c r="A1099">
        <f>INDEX(resultados!$A$2:$ZZ$1797, 1093, MATCH($B$1, resultados!$A$1:$ZZ$1, 0))</f>
        <v/>
      </c>
      <c r="B1099">
        <f>INDEX(resultados!$A$2:$ZZ$1797, 1093, MATCH($B$2, resultados!$A$1:$ZZ$1, 0))</f>
        <v/>
      </c>
      <c r="C1099">
        <f>INDEX(resultados!$A$2:$ZZ$1797, 1093, MATCH($B$3, resultados!$A$1:$ZZ$1, 0))</f>
        <v/>
      </c>
    </row>
    <row r="1100">
      <c r="A1100">
        <f>INDEX(resultados!$A$2:$ZZ$1797, 1094, MATCH($B$1, resultados!$A$1:$ZZ$1, 0))</f>
        <v/>
      </c>
      <c r="B1100">
        <f>INDEX(resultados!$A$2:$ZZ$1797, 1094, MATCH($B$2, resultados!$A$1:$ZZ$1, 0))</f>
        <v/>
      </c>
      <c r="C1100">
        <f>INDEX(resultados!$A$2:$ZZ$1797, 1094, MATCH($B$3, resultados!$A$1:$ZZ$1, 0))</f>
        <v/>
      </c>
    </row>
    <row r="1101">
      <c r="A1101">
        <f>INDEX(resultados!$A$2:$ZZ$1797, 1095, MATCH($B$1, resultados!$A$1:$ZZ$1, 0))</f>
        <v/>
      </c>
      <c r="B1101">
        <f>INDEX(resultados!$A$2:$ZZ$1797, 1095, MATCH($B$2, resultados!$A$1:$ZZ$1, 0))</f>
        <v/>
      </c>
      <c r="C1101">
        <f>INDEX(resultados!$A$2:$ZZ$1797, 1095, MATCH($B$3, resultados!$A$1:$ZZ$1, 0))</f>
        <v/>
      </c>
    </row>
    <row r="1102">
      <c r="A1102">
        <f>INDEX(resultados!$A$2:$ZZ$1797, 1096, MATCH($B$1, resultados!$A$1:$ZZ$1, 0))</f>
        <v/>
      </c>
      <c r="B1102">
        <f>INDEX(resultados!$A$2:$ZZ$1797, 1096, MATCH($B$2, resultados!$A$1:$ZZ$1, 0))</f>
        <v/>
      </c>
      <c r="C1102">
        <f>INDEX(resultados!$A$2:$ZZ$1797, 1096, MATCH($B$3, resultados!$A$1:$ZZ$1, 0))</f>
        <v/>
      </c>
    </row>
    <row r="1103">
      <c r="A1103">
        <f>INDEX(resultados!$A$2:$ZZ$1797, 1097, MATCH($B$1, resultados!$A$1:$ZZ$1, 0))</f>
        <v/>
      </c>
      <c r="B1103">
        <f>INDEX(resultados!$A$2:$ZZ$1797, 1097, MATCH($B$2, resultados!$A$1:$ZZ$1, 0))</f>
        <v/>
      </c>
      <c r="C1103">
        <f>INDEX(resultados!$A$2:$ZZ$1797, 1097, MATCH($B$3, resultados!$A$1:$ZZ$1, 0))</f>
        <v/>
      </c>
    </row>
    <row r="1104">
      <c r="A1104">
        <f>INDEX(resultados!$A$2:$ZZ$1797, 1098, MATCH($B$1, resultados!$A$1:$ZZ$1, 0))</f>
        <v/>
      </c>
      <c r="B1104">
        <f>INDEX(resultados!$A$2:$ZZ$1797, 1098, MATCH($B$2, resultados!$A$1:$ZZ$1, 0))</f>
        <v/>
      </c>
      <c r="C1104">
        <f>INDEX(resultados!$A$2:$ZZ$1797, 1098, MATCH($B$3, resultados!$A$1:$ZZ$1, 0))</f>
        <v/>
      </c>
    </row>
    <row r="1105">
      <c r="A1105">
        <f>INDEX(resultados!$A$2:$ZZ$1797, 1099, MATCH($B$1, resultados!$A$1:$ZZ$1, 0))</f>
        <v/>
      </c>
      <c r="B1105">
        <f>INDEX(resultados!$A$2:$ZZ$1797, 1099, MATCH($B$2, resultados!$A$1:$ZZ$1, 0))</f>
        <v/>
      </c>
      <c r="C1105">
        <f>INDEX(resultados!$A$2:$ZZ$1797, 1099, MATCH($B$3, resultados!$A$1:$ZZ$1, 0))</f>
        <v/>
      </c>
    </row>
    <row r="1106">
      <c r="A1106">
        <f>INDEX(resultados!$A$2:$ZZ$1797, 1100, MATCH($B$1, resultados!$A$1:$ZZ$1, 0))</f>
        <v/>
      </c>
      <c r="B1106">
        <f>INDEX(resultados!$A$2:$ZZ$1797, 1100, MATCH($B$2, resultados!$A$1:$ZZ$1, 0))</f>
        <v/>
      </c>
      <c r="C1106">
        <f>INDEX(resultados!$A$2:$ZZ$1797, 1100, MATCH($B$3, resultados!$A$1:$ZZ$1, 0))</f>
        <v/>
      </c>
    </row>
    <row r="1107">
      <c r="A1107">
        <f>INDEX(resultados!$A$2:$ZZ$1797, 1101, MATCH($B$1, resultados!$A$1:$ZZ$1, 0))</f>
        <v/>
      </c>
      <c r="B1107">
        <f>INDEX(resultados!$A$2:$ZZ$1797, 1101, MATCH($B$2, resultados!$A$1:$ZZ$1, 0))</f>
        <v/>
      </c>
      <c r="C1107">
        <f>INDEX(resultados!$A$2:$ZZ$1797, 1101, MATCH($B$3, resultados!$A$1:$ZZ$1, 0))</f>
        <v/>
      </c>
    </row>
    <row r="1108">
      <c r="A1108">
        <f>INDEX(resultados!$A$2:$ZZ$1797, 1102, MATCH($B$1, resultados!$A$1:$ZZ$1, 0))</f>
        <v/>
      </c>
      <c r="B1108">
        <f>INDEX(resultados!$A$2:$ZZ$1797, 1102, MATCH($B$2, resultados!$A$1:$ZZ$1, 0))</f>
        <v/>
      </c>
      <c r="C1108">
        <f>INDEX(resultados!$A$2:$ZZ$1797, 1102, MATCH($B$3, resultados!$A$1:$ZZ$1, 0))</f>
        <v/>
      </c>
    </row>
    <row r="1109">
      <c r="A1109">
        <f>INDEX(resultados!$A$2:$ZZ$1797, 1103, MATCH($B$1, resultados!$A$1:$ZZ$1, 0))</f>
        <v/>
      </c>
      <c r="B1109">
        <f>INDEX(resultados!$A$2:$ZZ$1797, 1103, MATCH($B$2, resultados!$A$1:$ZZ$1, 0))</f>
        <v/>
      </c>
      <c r="C1109">
        <f>INDEX(resultados!$A$2:$ZZ$1797, 1103, MATCH($B$3, resultados!$A$1:$ZZ$1, 0))</f>
        <v/>
      </c>
    </row>
    <row r="1110">
      <c r="A1110">
        <f>INDEX(resultados!$A$2:$ZZ$1797, 1104, MATCH($B$1, resultados!$A$1:$ZZ$1, 0))</f>
        <v/>
      </c>
      <c r="B1110">
        <f>INDEX(resultados!$A$2:$ZZ$1797, 1104, MATCH($B$2, resultados!$A$1:$ZZ$1, 0))</f>
        <v/>
      </c>
      <c r="C1110">
        <f>INDEX(resultados!$A$2:$ZZ$1797, 1104, MATCH($B$3, resultados!$A$1:$ZZ$1, 0))</f>
        <v/>
      </c>
    </row>
    <row r="1111">
      <c r="A1111">
        <f>INDEX(resultados!$A$2:$ZZ$1797, 1105, MATCH($B$1, resultados!$A$1:$ZZ$1, 0))</f>
        <v/>
      </c>
      <c r="B1111">
        <f>INDEX(resultados!$A$2:$ZZ$1797, 1105, MATCH($B$2, resultados!$A$1:$ZZ$1, 0))</f>
        <v/>
      </c>
      <c r="C1111">
        <f>INDEX(resultados!$A$2:$ZZ$1797, 1105, MATCH($B$3, resultados!$A$1:$ZZ$1, 0))</f>
        <v/>
      </c>
    </row>
    <row r="1112">
      <c r="A1112">
        <f>INDEX(resultados!$A$2:$ZZ$1797, 1106, MATCH($B$1, resultados!$A$1:$ZZ$1, 0))</f>
        <v/>
      </c>
      <c r="B1112">
        <f>INDEX(resultados!$A$2:$ZZ$1797, 1106, MATCH($B$2, resultados!$A$1:$ZZ$1, 0))</f>
        <v/>
      </c>
      <c r="C1112">
        <f>INDEX(resultados!$A$2:$ZZ$1797, 1106, MATCH($B$3, resultados!$A$1:$ZZ$1, 0))</f>
        <v/>
      </c>
    </row>
    <row r="1113">
      <c r="A1113">
        <f>INDEX(resultados!$A$2:$ZZ$1797, 1107, MATCH($B$1, resultados!$A$1:$ZZ$1, 0))</f>
        <v/>
      </c>
      <c r="B1113">
        <f>INDEX(resultados!$A$2:$ZZ$1797, 1107, MATCH($B$2, resultados!$A$1:$ZZ$1, 0))</f>
        <v/>
      </c>
      <c r="C1113">
        <f>INDEX(resultados!$A$2:$ZZ$1797, 1107, MATCH($B$3, resultados!$A$1:$ZZ$1, 0))</f>
        <v/>
      </c>
    </row>
    <row r="1114">
      <c r="A1114">
        <f>INDEX(resultados!$A$2:$ZZ$1797, 1108, MATCH($B$1, resultados!$A$1:$ZZ$1, 0))</f>
        <v/>
      </c>
      <c r="B1114">
        <f>INDEX(resultados!$A$2:$ZZ$1797, 1108, MATCH($B$2, resultados!$A$1:$ZZ$1, 0))</f>
        <v/>
      </c>
      <c r="C1114">
        <f>INDEX(resultados!$A$2:$ZZ$1797, 1108, MATCH($B$3, resultados!$A$1:$ZZ$1, 0))</f>
        <v/>
      </c>
    </row>
    <row r="1115">
      <c r="A1115">
        <f>INDEX(resultados!$A$2:$ZZ$1797, 1109, MATCH($B$1, resultados!$A$1:$ZZ$1, 0))</f>
        <v/>
      </c>
      <c r="B1115">
        <f>INDEX(resultados!$A$2:$ZZ$1797, 1109, MATCH($B$2, resultados!$A$1:$ZZ$1, 0))</f>
        <v/>
      </c>
      <c r="C1115">
        <f>INDEX(resultados!$A$2:$ZZ$1797, 1109, MATCH($B$3, resultados!$A$1:$ZZ$1, 0))</f>
        <v/>
      </c>
    </row>
    <row r="1116">
      <c r="A1116">
        <f>INDEX(resultados!$A$2:$ZZ$1797, 1110, MATCH($B$1, resultados!$A$1:$ZZ$1, 0))</f>
        <v/>
      </c>
      <c r="B1116">
        <f>INDEX(resultados!$A$2:$ZZ$1797, 1110, MATCH($B$2, resultados!$A$1:$ZZ$1, 0))</f>
        <v/>
      </c>
      <c r="C1116">
        <f>INDEX(resultados!$A$2:$ZZ$1797, 1110, MATCH($B$3, resultados!$A$1:$ZZ$1, 0))</f>
        <v/>
      </c>
    </row>
    <row r="1117">
      <c r="A1117">
        <f>INDEX(resultados!$A$2:$ZZ$1797, 1111, MATCH($B$1, resultados!$A$1:$ZZ$1, 0))</f>
        <v/>
      </c>
      <c r="B1117">
        <f>INDEX(resultados!$A$2:$ZZ$1797, 1111, MATCH($B$2, resultados!$A$1:$ZZ$1, 0))</f>
        <v/>
      </c>
      <c r="C1117">
        <f>INDEX(resultados!$A$2:$ZZ$1797, 1111, MATCH($B$3, resultados!$A$1:$ZZ$1, 0))</f>
        <v/>
      </c>
    </row>
    <row r="1118">
      <c r="A1118">
        <f>INDEX(resultados!$A$2:$ZZ$1797, 1112, MATCH($B$1, resultados!$A$1:$ZZ$1, 0))</f>
        <v/>
      </c>
      <c r="B1118">
        <f>INDEX(resultados!$A$2:$ZZ$1797, 1112, MATCH($B$2, resultados!$A$1:$ZZ$1, 0))</f>
        <v/>
      </c>
      <c r="C1118">
        <f>INDEX(resultados!$A$2:$ZZ$1797, 1112, MATCH($B$3, resultados!$A$1:$ZZ$1, 0))</f>
        <v/>
      </c>
    </row>
    <row r="1119">
      <c r="A1119">
        <f>INDEX(resultados!$A$2:$ZZ$1797, 1113, MATCH($B$1, resultados!$A$1:$ZZ$1, 0))</f>
        <v/>
      </c>
      <c r="B1119">
        <f>INDEX(resultados!$A$2:$ZZ$1797, 1113, MATCH($B$2, resultados!$A$1:$ZZ$1, 0))</f>
        <v/>
      </c>
      <c r="C1119">
        <f>INDEX(resultados!$A$2:$ZZ$1797, 1113, MATCH($B$3, resultados!$A$1:$ZZ$1, 0))</f>
        <v/>
      </c>
    </row>
    <row r="1120">
      <c r="A1120">
        <f>INDEX(resultados!$A$2:$ZZ$1797, 1114, MATCH($B$1, resultados!$A$1:$ZZ$1, 0))</f>
        <v/>
      </c>
      <c r="B1120">
        <f>INDEX(resultados!$A$2:$ZZ$1797, 1114, MATCH($B$2, resultados!$A$1:$ZZ$1, 0))</f>
        <v/>
      </c>
      <c r="C1120">
        <f>INDEX(resultados!$A$2:$ZZ$1797, 1114, MATCH($B$3, resultados!$A$1:$ZZ$1, 0))</f>
        <v/>
      </c>
    </row>
    <row r="1121">
      <c r="A1121">
        <f>INDEX(resultados!$A$2:$ZZ$1797, 1115, MATCH($B$1, resultados!$A$1:$ZZ$1, 0))</f>
        <v/>
      </c>
      <c r="B1121">
        <f>INDEX(resultados!$A$2:$ZZ$1797, 1115, MATCH($B$2, resultados!$A$1:$ZZ$1, 0))</f>
        <v/>
      </c>
      <c r="C1121">
        <f>INDEX(resultados!$A$2:$ZZ$1797, 1115, MATCH($B$3, resultados!$A$1:$ZZ$1, 0))</f>
        <v/>
      </c>
    </row>
    <row r="1122">
      <c r="A1122">
        <f>INDEX(resultados!$A$2:$ZZ$1797, 1116, MATCH($B$1, resultados!$A$1:$ZZ$1, 0))</f>
        <v/>
      </c>
      <c r="B1122">
        <f>INDEX(resultados!$A$2:$ZZ$1797, 1116, MATCH($B$2, resultados!$A$1:$ZZ$1, 0))</f>
        <v/>
      </c>
      <c r="C1122">
        <f>INDEX(resultados!$A$2:$ZZ$1797, 1116, MATCH($B$3, resultados!$A$1:$ZZ$1, 0))</f>
        <v/>
      </c>
    </row>
    <row r="1123">
      <c r="A1123">
        <f>INDEX(resultados!$A$2:$ZZ$1797, 1117, MATCH($B$1, resultados!$A$1:$ZZ$1, 0))</f>
        <v/>
      </c>
      <c r="B1123">
        <f>INDEX(resultados!$A$2:$ZZ$1797, 1117, MATCH($B$2, resultados!$A$1:$ZZ$1, 0))</f>
        <v/>
      </c>
      <c r="C1123">
        <f>INDEX(resultados!$A$2:$ZZ$1797, 1117, MATCH($B$3, resultados!$A$1:$ZZ$1, 0))</f>
        <v/>
      </c>
    </row>
    <row r="1124">
      <c r="A1124">
        <f>INDEX(resultados!$A$2:$ZZ$1797, 1118, MATCH($B$1, resultados!$A$1:$ZZ$1, 0))</f>
        <v/>
      </c>
      <c r="B1124">
        <f>INDEX(resultados!$A$2:$ZZ$1797, 1118, MATCH($B$2, resultados!$A$1:$ZZ$1, 0))</f>
        <v/>
      </c>
      <c r="C1124">
        <f>INDEX(resultados!$A$2:$ZZ$1797, 1118, MATCH($B$3, resultados!$A$1:$ZZ$1, 0))</f>
        <v/>
      </c>
    </row>
    <row r="1125">
      <c r="A1125">
        <f>INDEX(resultados!$A$2:$ZZ$1797, 1119, MATCH($B$1, resultados!$A$1:$ZZ$1, 0))</f>
        <v/>
      </c>
      <c r="B1125">
        <f>INDEX(resultados!$A$2:$ZZ$1797, 1119, MATCH($B$2, resultados!$A$1:$ZZ$1, 0))</f>
        <v/>
      </c>
      <c r="C1125">
        <f>INDEX(resultados!$A$2:$ZZ$1797, 1119, MATCH($B$3, resultados!$A$1:$ZZ$1, 0))</f>
        <v/>
      </c>
    </row>
    <row r="1126">
      <c r="A1126">
        <f>INDEX(resultados!$A$2:$ZZ$1797, 1120, MATCH($B$1, resultados!$A$1:$ZZ$1, 0))</f>
        <v/>
      </c>
      <c r="B1126">
        <f>INDEX(resultados!$A$2:$ZZ$1797, 1120, MATCH($B$2, resultados!$A$1:$ZZ$1, 0))</f>
        <v/>
      </c>
      <c r="C1126">
        <f>INDEX(resultados!$A$2:$ZZ$1797, 1120, MATCH($B$3, resultados!$A$1:$ZZ$1, 0))</f>
        <v/>
      </c>
    </row>
    <row r="1127">
      <c r="A1127">
        <f>INDEX(resultados!$A$2:$ZZ$1797, 1121, MATCH($B$1, resultados!$A$1:$ZZ$1, 0))</f>
        <v/>
      </c>
      <c r="B1127">
        <f>INDEX(resultados!$A$2:$ZZ$1797, 1121, MATCH($B$2, resultados!$A$1:$ZZ$1, 0))</f>
        <v/>
      </c>
      <c r="C1127">
        <f>INDEX(resultados!$A$2:$ZZ$1797, 1121, MATCH($B$3, resultados!$A$1:$ZZ$1, 0))</f>
        <v/>
      </c>
    </row>
    <row r="1128">
      <c r="A1128">
        <f>INDEX(resultados!$A$2:$ZZ$1797, 1122, MATCH($B$1, resultados!$A$1:$ZZ$1, 0))</f>
        <v/>
      </c>
      <c r="B1128">
        <f>INDEX(resultados!$A$2:$ZZ$1797, 1122, MATCH($B$2, resultados!$A$1:$ZZ$1, 0))</f>
        <v/>
      </c>
      <c r="C1128">
        <f>INDEX(resultados!$A$2:$ZZ$1797, 1122, MATCH($B$3, resultados!$A$1:$ZZ$1, 0))</f>
        <v/>
      </c>
    </row>
    <row r="1129">
      <c r="A1129">
        <f>INDEX(resultados!$A$2:$ZZ$1797, 1123, MATCH($B$1, resultados!$A$1:$ZZ$1, 0))</f>
        <v/>
      </c>
      <c r="B1129">
        <f>INDEX(resultados!$A$2:$ZZ$1797, 1123, MATCH($B$2, resultados!$A$1:$ZZ$1, 0))</f>
        <v/>
      </c>
      <c r="C1129">
        <f>INDEX(resultados!$A$2:$ZZ$1797, 1123, MATCH($B$3, resultados!$A$1:$ZZ$1, 0))</f>
        <v/>
      </c>
    </row>
    <row r="1130">
      <c r="A1130">
        <f>INDEX(resultados!$A$2:$ZZ$1797, 1124, MATCH($B$1, resultados!$A$1:$ZZ$1, 0))</f>
        <v/>
      </c>
      <c r="B1130">
        <f>INDEX(resultados!$A$2:$ZZ$1797, 1124, MATCH($B$2, resultados!$A$1:$ZZ$1, 0))</f>
        <v/>
      </c>
      <c r="C1130">
        <f>INDEX(resultados!$A$2:$ZZ$1797, 1124, MATCH($B$3, resultados!$A$1:$ZZ$1, 0))</f>
        <v/>
      </c>
    </row>
    <row r="1131">
      <c r="A1131">
        <f>INDEX(resultados!$A$2:$ZZ$1797, 1125, MATCH($B$1, resultados!$A$1:$ZZ$1, 0))</f>
        <v/>
      </c>
      <c r="B1131">
        <f>INDEX(resultados!$A$2:$ZZ$1797, 1125, MATCH($B$2, resultados!$A$1:$ZZ$1, 0))</f>
        <v/>
      </c>
      <c r="C1131">
        <f>INDEX(resultados!$A$2:$ZZ$1797, 1125, MATCH($B$3, resultados!$A$1:$ZZ$1, 0))</f>
        <v/>
      </c>
    </row>
    <row r="1132">
      <c r="A1132">
        <f>INDEX(resultados!$A$2:$ZZ$1797, 1126, MATCH($B$1, resultados!$A$1:$ZZ$1, 0))</f>
        <v/>
      </c>
      <c r="B1132">
        <f>INDEX(resultados!$A$2:$ZZ$1797, 1126, MATCH($B$2, resultados!$A$1:$ZZ$1, 0))</f>
        <v/>
      </c>
      <c r="C1132">
        <f>INDEX(resultados!$A$2:$ZZ$1797, 1126, MATCH($B$3, resultados!$A$1:$ZZ$1, 0))</f>
        <v/>
      </c>
    </row>
    <row r="1133">
      <c r="A1133">
        <f>INDEX(resultados!$A$2:$ZZ$1797, 1127, MATCH($B$1, resultados!$A$1:$ZZ$1, 0))</f>
        <v/>
      </c>
      <c r="B1133">
        <f>INDEX(resultados!$A$2:$ZZ$1797, 1127, MATCH($B$2, resultados!$A$1:$ZZ$1, 0))</f>
        <v/>
      </c>
      <c r="C1133">
        <f>INDEX(resultados!$A$2:$ZZ$1797, 1127, MATCH($B$3, resultados!$A$1:$ZZ$1, 0))</f>
        <v/>
      </c>
    </row>
    <row r="1134">
      <c r="A1134">
        <f>INDEX(resultados!$A$2:$ZZ$1797, 1128, MATCH($B$1, resultados!$A$1:$ZZ$1, 0))</f>
        <v/>
      </c>
      <c r="B1134">
        <f>INDEX(resultados!$A$2:$ZZ$1797, 1128, MATCH($B$2, resultados!$A$1:$ZZ$1, 0))</f>
        <v/>
      </c>
      <c r="C1134">
        <f>INDEX(resultados!$A$2:$ZZ$1797, 1128, MATCH($B$3, resultados!$A$1:$ZZ$1, 0))</f>
        <v/>
      </c>
    </row>
    <row r="1135">
      <c r="A1135">
        <f>INDEX(resultados!$A$2:$ZZ$1797, 1129, MATCH($B$1, resultados!$A$1:$ZZ$1, 0))</f>
        <v/>
      </c>
      <c r="B1135">
        <f>INDEX(resultados!$A$2:$ZZ$1797, 1129, MATCH($B$2, resultados!$A$1:$ZZ$1, 0))</f>
        <v/>
      </c>
      <c r="C1135">
        <f>INDEX(resultados!$A$2:$ZZ$1797, 1129, MATCH($B$3, resultados!$A$1:$ZZ$1, 0))</f>
        <v/>
      </c>
    </row>
    <row r="1136">
      <c r="A1136">
        <f>INDEX(resultados!$A$2:$ZZ$1797, 1130, MATCH($B$1, resultados!$A$1:$ZZ$1, 0))</f>
        <v/>
      </c>
      <c r="B1136">
        <f>INDEX(resultados!$A$2:$ZZ$1797, 1130, MATCH($B$2, resultados!$A$1:$ZZ$1, 0))</f>
        <v/>
      </c>
      <c r="C1136">
        <f>INDEX(resultados!$A$2:$ZZ$1797, 1130, MATCH($B$3, resultados!$A$1:$ZZ$1, 0))</f>
        <v/>
      </c>
    </row>
    <row r="1137">
      <c r="A1137">
        <f>INDEX(resultados!$A$2:$ZZ$1797, 1131, MATCH($B$1, resultados!$A$1:$ZZ$1, 0))</f>
        <v/>
      </c>
      <c r="B1137">
        <f>INDEX(resultados!$A$2:$ZZ$1797, 1131, MATCH($B$2, resultados!$A$1:$ZZ$1, 0))</f>
        <v/>
      </c>
      <c r="C1137">
        <f>INDEX(resultados!$A$2:$ZZ$1797, 1131, MATCH($B$3, resultados!$A$1:$ZZ$1, 0))</f>
        <v/>
      </c>
    </row>
    <row r="1138">
      <c r="A1138">
        <f>INDEX(resultados!$A$2:$ZZ$1797, 1132, MATCH($B$1, resultados!$A$1:$ZZ$1, 0))</f>
        <v/>
      </c>
      <c r="B1138">
        <f>INDEX(resultados!$A$2:$ZZ$1797, 1132, MATCH($B$2, resultados!$A$1:$ZZ$1, 0))</f>
        <v/>
      </c>
      <c r="C1138">
        <f>INDEX(resultados!$A$2:$ZZ$1797, 1132, MATCH($B$3, resultados!$A$1:$ZZ$1, 0))</f>
        <v/>
      </c>
    </row>
    <row r="1139">
      <c r="A1139">
        <f>INDEX(resultados!$A$2:$ZZ$1797, 1133, MATCH($B$1, resultados!$A$1:$ZZ$1, 0))</f>
        <v/>
      </c>
      <c r="B1139">
        <f>INDEX(resultados!$A$2:$ZZ$1797, 1133, MATCH($B$2, resultados!$A$1:$ZZ$1, 0))</f>
        <v/>
      </c>
      <c r="C1139">
        <f>INDEX(resultados!$A$2:$ZZ$1797, 1133, MATCH($B$3, resultados!$A$1:$ZZ$1, 0))</f>
        <v/>
      </c>
    </row>
    <row r="1140">
      <c r="A1140">
        <f>INDEX(resultados!$A$2:$ZZ$1797, 1134, MATCH($B$1, resultados!$A$1:$ZZ$1, 0))</f>
        <v/>
      </c>
      <c r="B1140">
        <f>INDEX(resultados!$A$2:$ZZ$1797, 1134, MATCH($B$2, resultados!$A$1:$ZZ$1, 0))</f>
        <v/>
      </c>
      <c r="C1140">
        <f>INDEX(resultados!$A$2:$ZZ$1797, 1134, MATCH($B$3, resultados!$A$1:$ZZ$1, 0))</f>
        <v/>
      </c>
    </row>
    <row r="1141">
      <c r="A1141">
        <f>INDEX(resultados!$A$2:$ZZ$1797, 1135, MATCH($B$1, resultados!$A$1:$ZZ$1, 0))</f>
        <v/>
      </c>
      <c r="B1141">
        <f>INDEX(resultados!$A$2:$ZZ$1797, 1135, MATCH($B$2, resultados!$A$1:$ZZ$1, 0))</f>
        <v/>
      </c>
      <c r="C1141">
        <f>INDEX(resultados!$A$2:$ZZ$1797, 1135, MATCH($B$3, resultados!$A$1:$ZZ$1, 0))</f>
        <v/>
      </c>
    </row>
    <row r="1142">
      <c r="A1142">
        <f>INDEX(resultados!$A$2:$ZZ$1797, 1136, MATCH($B$1, resultados!$A$1:$ZZ$1, 0))</f>
        <v/>
      </c>
      <c r="B1142">
        <f>INDEX(resultados!$A$2:$ZZ$1797, 1136, MATCH($B$2, resultados!$A$1:$ZZ$1, 0))</f>
        <v/>
      </c>
      <c r="C1142">
        <f>INDEX(resultados!$A$2:$ZZ$1797, 1136, MATCH($B$3, resultados!$A$1:$ZZ$1, 0))</f>
        <v/>
      </c>
    </row>
    <row r="1143">
      <c r="A1143">
        <f>INDEX(resultados!$A$2:$ZZ$1797, 1137, MATCH($B$1, resultados!$A$1:$ZZ$1, 0))</f>
        <v/>
      </c>
      <c r="B1143">
        <f>INDEX(resultados!$A$2:$ZZ$1797, 1137, MATCH($B$2, resultados!$A$1:$ZZ$1, 0))</f>
        <v/>
      </c>
      <c r="C1143">
        <f>INDEX(resultados!$A$2:$ZZ$1797, 1137, MATCH($B$3, resultados!$A$1:$ZZ$1, 0))</f>
        <v/>
      </c>
    </row>
    <row r="1144">
      <c r="A1144">
        <f>INDEX(resultados!$A$2:$ZZ$1797, 1138, MATCH($B$1, resultados!$A$1:$ZZ$1, 0))</f>
        <v/>
      </c>
      <c r="B1144">
        <f>INDEX(resultados!$A$2:$ZZ$1797, 1138, MATCH($B$2, resultados!$A$1:$ZZ$1, 0))</f>
        <v/>
      </c>
      <c r="C1144">
        <f>INDEX(resultados!$A$2:$ZZ$1797, 1138, MATCH($B$3, resultados!$A$1:$ZZ$1, 0))</f>
        <v/>
      </c>
    </row>
    <row r="1145">
      <c r="A1145">
        <f>INDEX(resultados!$A$2:$ZZ$1797, 1139, MATCH($B$1, resultados!$A$1:$ZZ$1, 0))</f>
        <v/>
      </c>
      <c r="B1145">
        <f>INDEX(resultados!$A$2:$ZZ$1797, 1139, MATCH($B$2, resultados!$A$1:$ZZ$1, 0))</f>
        <v/>
      </c>
      <c r="C1145">
        <f>INDEX(resultados!$A$2:$ZZ$1797, 1139, MATCH($B$3, resultados!$A$1:$ZZ$1, 0))</f>
        <v/>
      </c>
    </row>
    <row r="1146">
      <c r="A1146">
        <f>INDEX(resultados!$A$2:$ZZ$1797, 1140, MATCH($B$1, resultados!$A$1:$ZZ$1, 0))</f>
        <v/>
      </c>
      <c r="B1146">
        <f>INDEX(resultados!$A$2:$ZZ$1797, 1140, MATCH($B$2, resultados!$A$1:$ZZ$1, 0))</f>
        <v/>
      </c>
      <c r="C1146">
        <f>INDEX(resultados!$A$2:$ZZ$1797, 1140, MATCH($B$3, resultados!$A$1:$ZZ$1, 0))</f>
        <v/>
      </c>
    </row>
    <row r="1147">
      <c r="A1147">
        <f>INDEX(resultados!$A$2:$ZZ$1797, 1141, MATCH($B$1, resultados!$A$1:$ZZ$1, 0))</f>
        <v/>
      </c>
      <c r="B1147">
        <f>INDEX(resultados!$A$2:$ZZ$1797, 1141, MATCH($B$2, resultados!$A$1:$ZZ$1, 0))</f>
        <v/>
      </c>
      <c r="C1147">
        <f>INDEX(resultados!$A$2:$ZZ$1797, 1141, MATCH($B$3, resultados!$A$1:$ZZ$1, 0))</f>
        <v/>
      </c>
    </row>
    <row r="1148">
      <c r="A1148">
        <f>INDEX(resultados!$A$2:$ZZ$1797, 1142, MATCH($B$1, resultados!$A$1:$ZZ$1, 0))</f>
        <v/>
      </c>
      <c r="B1148">
        <f>INDEX(resultados!$A$2:$ZZ$1797, 1142, MATCH($B$2, resultados!$A$1:$ZZ$1, 0))</f>
        <v/>
      </c>
      <c r="C1148">
        <f>INDEX(resultados!$A$2:$ZZ$1797, 1142, MATCH($B$3, resultados!$A$1:$ZZ$1, 0))</f>
        <v/>
      </c>
    </row>
    <row r="1149">
      <c r="A1149">
        <f>INDEX(resultados!$A$2:$ZZ$1797, 1143, MATCH($B$1, resultados!$A$1:$ZZ$1, 0))</f>
        <v/>
      </c>
      <c r="B1149">
        <f>INDEX(resultados!$A$2:$ZZ$1797, 1143, MATCH($B$2, resultados!$A$1:$ZZ$1, 0))</f>
        <v/>
      </c>
      <c r="C1149">
        <f>INDEX(resultados!$A$2:$ZZ$1797, 1143, MATCH($B$3, resultados!$A$1:$ZZ$1, 0))</f>
        <v/>
      </c>
    </row>
    <row r="1150">
      <c r="A1150">
        <f>INDEX(resultados!$A$2:$ZZ$1797, 1144, MATCH($B$1, resultados!$A$1:$ZZ$1, 0))</f>
        <v/>
      </c>
      <c r="B1150">
        <f>INDEX(resultados!$A$2:$ZZ$1797, 1144, MATCH($B$2, resultados!$A$1:$ZZ$1, 0))</f>
        <v/>
      </c>
      <c r="C1150">
        <f>INDEX(resultados!$A$2:$ZZ$1797, 1144, MATCH($B$3, resultados!$A$1:$ZZ$1, 0))</f>
        <v/>
      </c>
    </row>
    <row r="1151">
      <c r="A1151">
        <f>INDEX(resultados!$A$2:$ZZ$1797, 1145, MATCH($B$1, resultados!$A$1:$ZZ$1, 0))</f>
        <v/>
      </c>
      <c r="B1151">
        <f>INDEX(resultados!$A$2:$ZZ$1797, 1145, MATCH($B$2, resultados!$A$1:$ZZ$1, 0))</f>
        <v/>
      </c>
      <c r="C1151">
        <f>INDEX(resultados!$A$2:$ZZ$1797, 1145, MATCH($B$3, resultados!$A$1:$ZZ$1, 0))</f>
        <v/>
      </c>
    </row>
    <row r="1152">
      <c r="A1152">
        <f>INDEX(resultados!$A$2:$ZZ$1797, 1146, MATCH($B$1, resultados!$A$1:$ZZ$1, 0))</f>
        <v/>
      </c>
      <c r="B1152">
        <f>INDEX(resultados!$A$2:$ZZ$1797, 1146, MATCH($B$2, resultados!$A$1:$ZZ$1, 0))</f>
        <v/>
      </c>
      <c r="C1152">
        <f>INDEX(resultados!$A$2:$ZZ$1797, 1146, MATCH($B$3, resultados!$A$1:$ZZ$1, 0))</f>
        <v/>
      </c>
    </row>
    <row r="1153">
      <c r="A1153">
        <f>INDEX(resultados!$A$2:$ZZ$1797, 1147, MATCH($B$1, resultados!$A$1:$ZZ$1, 0))</f>
        <v/>
      </c>
      <c r="B1153">
        <f>INDEX(resultados!$A$2:$ZZ$1797, 1147, MATCH($B$2, resultados!$A$1:$ZZ$1, 0))</f>
        <v/>
      </c>
      <c r="C1153">
        <f>INDEX(resultados!$A$2:$ZZ$1797, 1147, MATCH($B$3, resultados!$A$1:$ZZ$1, 0))</f>
        <v/>
      </c>
    </row>
    <row r="1154">
      <c r="A1154">
        <f>INDEX(resultados!$A$2:$ZZ$1797, 1148, MATCH($B$1, resultados!$A$1:$ZZ$1, 0))</f>
        <v/>
      </c>
      <c r="B1154">
        <f>INDEX(resultados!$A$2:$ZZ$1797, 1148, MATCH($B$2, resultados!$A$1:$ZZ$1, 0))</f>
        <v/>
      </c>
      <c r="C1154">
        <f>INDEX(resultados!$A$2:$ZZ$1797, 1148, MATCH($B$3, resultados!$A$1:$ZZ$1, 0))</f>
        <v/>
      </c>
    </row>
    <row r="1155">
      <c r="A1155">
        <f>INDEX(resultados!$A$2:$ZZ$1797, 1149, MATCH($B$1, resultados!$A$1:$ZZ$1, 0))</f>
        <v/>
      </c>
      <c r="B1155">
        <f>INDEX(resultados!$A$2:$ZZ$1797, 1149, MATCH($B$2, resultados!$A$1:$ZZ$1, 0))</f>
        <v/>
      </c>
      <c r="C1155">
        <f>INDEX(resultados!$A$2:$ZZ$1797, 1149, MATCH($B$3, resultados!$A$1:$ZZ$1, 0))</f>
        <v/>
      </c>
    </row>
    <row r="1156">
      <c r="A1156">
        <f>INDEX(resultados!$A$2:$ZZ$1797, 1150, MATCH($B$1, resultados!$A$1:$ZZ$1, 0))</f>
        <v/>
      </c>
      <c r="B1156">
        <f>INDEX(resultados!$A$2:$ZZ$1797, 1150, MATCH($B$2, resultados!$A$1:$ZZ$1, 0))</f>
        <v/>
      </c>
      <c r="C1156">
        <f>INDEX(resultados!$A$2:$ZZ$1797, 1150, MATCH($B$3, resultados!$A$1:$ZZ$1, 0))</f>
        <v/>
      </c>
    </row>
    <row r="1157">
      <c r="A1157">
        <f>INDEX(resultados!$A$2:$ZZ$1797, 1151, MATCH($B$1, resultados!$A$1:$ZZ$1, 0))</f>
        <v/>
      </c>
      <c r="B1157">
        <f>INDEX(resultados!$A$2:$ZZ$1797, 1151, MATCH($B$2, resultados!$A$1:$ZZ$1, 0))</f>
        <v/>
      </c>
      <c r="C1157">
        <f>INDEX(resultados!$A$2:$ZZ$1797, 1151, MATCH($B$3, resultados!$A$1:$ZZ$1, 0))</f>
        <v/>
      </c>
    </row>
    <row r="1158">
      <c r="A1158">
        <f>INDEX(resultados!$A$2:$ZZ$1797, 1152, MATCH($B$1, resultados!$A$1:$ZZ$1, 0))</f>
        <v/>
      </c>
      <c r="B1158">
        <f>INDEX(resultados!$A$2:$ZZ$1797, 1152, MATCH($B$2, resultados!$A$1:$ZZ$1, 0))</f>
        <v/>
      </c>
      <c r="C1158">
        <f>INDEX(resultados!$A$2:$ZZ$1797, 1152, MATCH($B$3, resultados!$A$1:$ZZ$1, 0))</f>
        <v/>
      </c>
    </row>
    <row r="1159">
      <c r="A1159">
        <f>INDEX(resultados!$A$2:$ZZ$1797, 1153, MATCH($B$1, resultados!$A$1:$ZZ$1, 0))</f>
        <v/>
      </c>
      <c r="B1159">
        <f>INDEX(resultados!$A$2:$ZZ$1797, 1153, MATCH($B$2, resultados!$A$1:$ZZ$1, 0))</f>
        <v/>
      </c>
      <c r="C1159">
        <f>INDEX(resultados!$A$2:$ZZ$1797, 1153, MATCH($B$3, resultados!$A$1:$ZZ$1, 0))</f>
        <v/>
      </c>
    </row>
    <row r="1160">
      <c r="A1160">
        <f>INDEX(resultados!$A$2:$ZZ$1797, 1154, MATCH($B$1, resultados!$A$1:$ZZ$1, 0))</f>
        <v/>
      </c>
      <c r="B1160">
        <f>INDEX(resultados!$A$2:$ZZ$1797, 1154, MATCH($B$2, resultados!$A$1:$ZZ$1, 0))</f>
        <v/>
      </c>
      <c r="C1160">
        <f>INDEX(resultados!$A$2:$ZZ$1797, 1154, MATCH($B$3, resultados!$A$1:$ZZ$1, 0))</f>
        <v/>
      </c>
    </row>
    <row r="1161">
      <c r="A1161">
        <f>INDEX(resultados!$A$2:$ZZ$1797, 1155, MATCH($B$1, resultados!$A$1:$ZZ$1, 0))</f>
        <v/>
      </c>
      <c r="B1161">
        <f>INDEX(resultados!$A$2:$ZZ$1797, 1155, MATCH($B$2, resultados!$A$1:$ZZ$1, 0))</f>
        <v/>
      </c>
      <c r="C1161">
        <f>INDEX(resultados!$A$2:$ZZ$1797, 1155, MATCH($B$3, resultados!$A$1:$ZZ$1, 0))</f>
        <v/>
      </c>
    </row>
    <row r="1162">
      <c r="A1162">
        <f>INDEX(resultados!$A$2:$ZZ$1797, 1156, MATCH($B$1, resultados!$A$1:$ZZ$1, 0))</f>
        <v/>
      </c>
      <c r="B1162">
        <f>INDEX(resultados!$A$2:$ZZ$1797, 1156, MATCH($B$2, resultados!$A$1:$ZZ$1, 0))</f>
        <v/>
      </c>
      <c r="C1162">
        <f>INDEX(resultados!$A$2:$ZZ$1797, 1156, MATCH($B$3, resultados!$A$1:$ZZ$1, 0))</f>
        <v/>
      </c>
    </row>
    <row r="1163">
      <c r="A1163">
        <f>INDEX(resultados!$A$2:$ZZ$1797, 1157, MATCH($B$1, resultados!$A$1:$ZZ$1, 0))</f>
        <v/>
      </c>
      <c r="B1163">
        <f>INDEX(resultados!$A$2:$ZZ$1797, 1157, MATCH($B$2, resultados!$A$1:$ZZ$1, 0))</f>
        <v/>
      </c>
      <c r="C1163">
        <f>INDEX(resultados!$A$2:$ZZ$1797, 1157, MATCH($B$3, resultados!$A$1:$ZZ$1, 0))</f>
        <v/>
      </c>
    </row>
    <row r="1164">
      <c r="A1164">
        <f>INDEX(resultados!$A$2:$ZZ$1797, 1158, MATCH($B$1, resultados!$A$1:$ZZ$1, 0))</f>
        <v/>
      </c>
      <c r="B1164">
        <f>INDEX(resultados!$A$2:$ZZ$1797, 1158, MATCH($B$2, resultados!$A$1:$ZZ$1, 0))</f>
        <v/>
      </c>
      <c r="C1164">
        <f>INDEX(resultados!$A$2:$ZZ$1797, 1158, MATCH($B$3, resultados!$A$1:$ZZ$1, 0))</f>
        <v/>
      </c>
    </row>
    <row r="1165">
      <c r="A1165">
        <f>INDEX(resultados!$A$2:$ZZ$1797, 1159, MATCH($B$1, resultados!$A$1:$ZZ$1, 0))</f>
        <v/>
      </c>
      <c r="B1165">
        <f>INDEX(resultados!$A$2:$ZZ$1797, 1159, MATCH($B$2, resultados!$A$1:$ZZ$1, 0))</f>
        <v/>
      </c>
      <c r="C1165">
        <f>INDEX(resultados!$A$2:$ZZ$1797, 1159, MATCH($B$3, resultados!$A$1:$ZZ$1, 0))</f>
        <v/>
      </c>
    </row>
    <row r="1166">
      <c r="A1166">
        <f>INDEX(resultados!$A$2:$ZZ$1797, 1160, MATCH($B$1, resultados!$A$1:$ZZ$1, 0))</f>
        <v/>
      </c>
      <c r="B1166">
        <f>INDEX(resultados!$A$2:$ZZ$1797, 1160, MATCH($B$2, resultados!$A$1:$ZZ$1, 0))</f>
        <v/>
      </c>
      <c r="C1166">
        <f>INDEX(resultados!$A$2:$ZZ$1797, 1160, MATCH($B$3, resultados!$A$1:$ZZ$1, 0))</f>
        <v/>
      </c>
    </row>
    <row r="1167">
      <c r="A1167">
        <f>INDEX(resultados!$A$2:$ZZ$1797, 1161, MATCH($B$1, resultados!$A$1:$ZZ$1, 0))</f>
        <v/>
      </c>
      <c r="B1167">
        <f>INDEX(resultados!$A$2:$ZZ$1797, 1161, MATCH($B$2, resultados!$A$1:$ZZ$1, 0))</f>
        <v/>
      </c>
      <c r="C1167">
        <f>INDEX(resultados!$A$2:$ZZ$1797, 1161, MATCH($B$3, resultados!$A$1:$ZZ$1, 0))</f>
        <v/>
      </c>
    </row>
    <row r="1168">
      <c r="A1168">
        <f>INDEX(resultados!$A$2:$ZZ$1797, 1162, MATCH($B$1, resultados!$A$1:$ZZ$1, 0))</f>
        <v/>
      </c>
      <c r="B1168">
        <f>INDEX(resultados!$A$2:$ZZ$1797, 1162, MATCH($B$2, resultados!$A$1:$ZZ$1, 0))</f>
        <v/>
      </c>
      <c r="C1168">
        <f>INDEX(resultados!$A$2:$ZZ$1797, 1162, MATCH($B$3, resultados!$A$1:$ZZ$1, 0))</f>
        <v/>
      </c>
    </row>
    <row r="1169">
      <c r="A1169">
        <f>INDEX(resultados!$A$2:$ZZ$1797, 1163, MATCH($B$1, resultados!$A$1:$ZZ$1, 0))</f>
        <v/>
      </c>
      <c r="B1169">
        <f>INDEX(resultados!$A$2:$ZZ$1797, 1163, MATCH($B$2, resultados!$A$1:$ZZ$1, 0))</f>
        <v/>
      </c>
      <c r="C1169">
        <f>INDEX(resultados!$A$2:$ZZ$1797, 1163, MATCH($B$3, resultados!$A$1:$ZZ$1, 0))</f>
        <v/>
      </c>
    </row>
    <row r="1170">
      <c r="A1170">
        <f>INDEX(resultados!$A$2:$ZZ$1797, 1164, MATCH($B$1, resultados!$A$1:$ZZ$1, 0))</f>
        <v/>
      </c>
      <c r="B1170">
        <f>INDEX(resultados!$A$2:$ZZ$1797, 1164, MATCH($B$2, resultados!$A$1:$ZZ$1, 0))</f>
        <v/>
      </c>
      <c r="C1170">
        <f>INDEX(resultados!$A$2:$ZZ$1797, 1164, MATCH($B$3, resultados!$A$1:$ZZ$1, 0))</f>
        <v/>
      </c>
    </row>
    <row r="1171">
      <c r="A1171">
        <f>INDEX(resultados!$A$2:$ZZ$1797, 1165, MATCH($B$1, resultados!$A$1:$ZZ$1, 0))</f>
        <v/>
      </c>
      <c r="B1171">
        <f>INDEX(resultados!$A$2:$ZZ$1797, 1165, MATCH($B$2, resultados!$A$1:$ZZ$1, 0))</f>
        <v/>
      </c>
      <c r="C1171">
        <f>INDEX(resultados!$A$2:$ZZ$1797, 1165, MATCH($B$3, resultados!$A$1:$ZZ$1, 0))</f>
        <v/>
      </c>
    </row>
    <row r="1172">
      <c r="A1172">
        <f>INDEX(resultados!$A$2:$ZZ$1797, 1166, MATCH($B$1, resultados!$A$1:$ZZ$1, 0))</f>
        <v/>
      </c>
      <c r="B1172">
        <f>INDEX(resultados!$A$2:$ZZ$1797, 1166, MATCH($B$2, resultados!$A$1:$ZZ$1, 0))</f>
        <v/>
      </c>
      <c r="C1172">
        <f>INDEX(resultados!$A$2:$ZZ$1797, 1166, MATCH($B$3, resultados!$A$1:$ZZ$1, 0))</f>
        <v/>
      </c>
    </row>
    <row r="1173">
      <c r="A1173">
        <f>INDEX(resultados!$A$2:$ZZ$1797, 1167, MATCH($B$1, resultados!$A$1:$ZZ$1, 0))</f>
        <v/>
      </c>
      <c r="B1173">
        <f>INDEX(resultados!$A$2:$ZZ$1797, 1167, MATCH($B$2, resultados!$A$1:$ZZ$1, 0))</f>
        <v/>
      </c>
      <c r="C1173">
        <f>INDEX(resultados!$A$2:$ZZ$1797, 1167, MATCH($B$3, resultados!$A$1:$ZZ$1, 0))</f>
        <v/>
      </c>
    </row>
    <row r="1174">
      <c r="A1174">
        <f>INDEX(resultados!$A$2:$ZZ$1797, 1168, MATCH($B$1, resultados!$A$1:$ZZ$1, 0))</f>
        <v/>
      </c>
      <c r="B1174">
        <f>INDEX(resultados!$A$2:$ZZ$1797, 1168, MATCH($B$2, resultados!$A$1:$ZZ$1, 0))</f>
        <v/>
      </c>
      <c r="C1174">
        <f>INDEX(resultados!$A$2:$ZZ$1797, 1168, MATCH($B$3, resultados!$A$1:$ZZ$1, 0))</f>
        <v/>
      </c>
    </row>
    <row r="1175">
      <c r="A1175">
        <f>INDEX(resultados!$A$2:$ZZ$1797, 1169, MATCH($B$1, resultados!$A$1:$ZZ$1, 0))</f>
        <v/>
      </c>
      <c r="B1175">
        <f>INDEX(resultados!$A$2:$ZZ$1797, 1169, MATCH($B$2, resultados!$A$1:$ZZ$1, 0))</f>
        <v/>
      </c>
      <c r="C1175">
        <f>INDEX(resultados!$A$2:$ZZ$1797, 1169, MATCH($B$3, resultados!$A$1:$ZZ$1, 0))</f>
        <v/>
      </c>
    </row>
    <row r="1176">
      <c r="A1176">
        <f>INDEX(resultados!$A$2:$ZZ$1797, 1170, MATCH($B$1, resultados!$A$1:$ZZ$1, 0))</f>
        <v/>
      </c>
      <c r="B1176">
        <f>INDEX(resultados!$A$2:$ZZ$1797, 1170, MATCH($B$2, resultados!$A$1:$ZZ$1, 0))</f>
        <v/>
      </c>
      <c r="C1176">
        <f>INDEX(resultados!$A$2:$ZZ$1797, 1170, MATCH($B$3, resultados!$A$1:$ZZ$1, 0))</f>
        <v/>
      </c>
    </row>
    <row r="1177">
      <c r="A1177">
        <f>INDEX(resultados!$A$2:$ZZ$1797, 1171, MATCH($B$1, resultados!$A$1:$ZZ$1, 0))</f>
        <v/>
      </c>
      <c r="B1177">
        <f>INDEX(resultados!$A$2:$ZZ$1797, 1171, MATCH($B$2, resultados!$A$1:$ZZ$1, 0))</f>
        <v/>
      </c>
      <c r="C1177">
        <f>INDEX(resultados!$A$2:$ZZ$1797, 1171, MATCH($B$3, resultados!$A$1:$ZZ$1, 0))</f>
        <v/>
      </c>
    </row>
    <row r="1178">
      <c r="A1178">
        <f>INDEX(resultados!$A$2:$ZZ$1797, 1172, MATCH($B$1, resultados!$A$1:$ZZ$1, 0))</f>
        <v/>
      </c>
      <c r="B1178">
        <f>INDEX(resultados!$A$2:$ZZ$1797, 1172, MATCH($B$2, resultados!$A$1:$ZZ$1, 0))</f>
        <v/>
      </c>
      <c r="C1178">
        <f>INDEX(resultados!$A$2:$ZZ$1797, 1172, MATCH($B$3, resultados!$A$1:$ZZ$1, 0))</f>
        <v/>
      </c>
    </row>
    <row r="1179">
      <c r="A1179">
        <f>INDEX(resultados!$A$2:$ZZ$1797, 1173, MATCH($B$1, resultados!$A$1:$ZZ$1, 0))</f>
        <v/>
      </c>
      <c r="B1179">
        <f>INDEX(resultados!$A$2:$ZZ$1797, 1173, MATCH($B$2, resultados!$A$1:$ZZ$1, 0))</f>
        <v/>
      </c>
      <c r="C1179">
        <f>INDEX(resultados!$A$2:$ZZ$1797, 1173, MATCH($B$3, resultados!$A$1:$ZZ$1, 0))</f>
        <v/>
      </c>
    </row>
    <row r="1180">
      <c r="A1180">
        <f>INDEX(resultados!$A$2:$ZZ$1797, 1174, MATCH($B$1, resultados!$A$1:$ZZ$1, 0))</f>
        <v/>
      </c>
      <c r="B1180">
        <f>INDEX(resultados!$A$2:$ZZ$1797, 1174, MATCH($B$2, resultados!$A$1:$ZZ$1, 0))</f>
        <v/>
      </c>
      <c r="C1180">
        <f>INDEX(resultados!$A$2:$ZZ$1797, 1174, MATCH($B$3, resultados!$A$1:$ZZ$1, 0))</f>
        <v/>
      </c>
    </row>
    <row r="1181">
      <c r="A1181">
        <f>INDEX(resultados!$A$2:$ZZ$1797, 1175, MATCH($B$1, resultados!$A$1:$ZZ$1, 0))</f>
        <v/>
      </c>
      <c r="B1181">
        <f>INDEX(resultados!$A$2:$ZZ$1797, 1175, MATCH($B$2, resultados!$A$1:$ZZ$1, 0))</f>
        <v/>
      </c>
      <c r="C1181">
        <f>INDEX(resultados!$A$2:$ZZ$1797, 1175, MATCH($B$3, resultados!$A$1:$ZZ$1, 0))</f>
        <v/>
      </c>
    </row>
    <row r="1182">
      <c r="A1182">
        <f>INDEX(resultados!$A$2:$ZZ$1797, 1176, MATCH($B$1, resultados!$A$1:$ZZ$1, 0))</f>
        <v/>
      </c>
      <c r="B1182">
        <f>INDEX(resultados!$A$2:$ZZ$1797, 1176, MATCH($B$2, resultados!$A$1:$ZZ$1, 0))</f>
        <v/>
      </c>
      <c r="C1182">
        <f>INDEX(resultados!$A$2:$ZZ$1797, 1176, MATCH($B$3, resultados!$A$1:$ZZ$1, 0))</f>
        <v/>
      </c>
    </row>
    <row r="1183">
      <c r="A1183">
        <f>INDEX(resultados!$A$2:$ZZ$1797, 1177, MATCH($B$1, resultados!$A$1:$ZZ$1, 0))</f>
        <v/>
      </c>
      <c r="B1183">
        <f>INDEX(resultados!$A$2:$ZZ$1797, 1177, MATCH($B$2, resultados!$A$1:$ZZ$1, 0))</f>
        <v/>
      </c>
      <c r="C1183">
        <f>INDEX(resultados!$A$2:$ZZ$1797, 1177, MATCH($B$3, resultados!$A$1:$ZZ$1, 0))</f>
        <v/>
      </c>
    </row>
    <row r="1184">
      <c r="A1184">
        <f>INDEX(resultados!$A$2:$ZZ$1797, 1178, MATCH($B$1, resultados!$A$1:$ZZ$1, 0))</f>
        <v/>
      </c>
      <c r="B1184">
        <f>INDEX(resultados!$A$2:$ZZ$1797, 1178, MATCH($B$2, resultados!$A$1:$ZZ$1, 0))</f>
        <v/>
      </c>
      <c r="C1184">
        <f>INDEX(resultados!$A$2:$ZZ$1797, 1178, MATCH($B$3, resultados!$A$1:$ZZ$1, 0))</f>
        <v/>
      </c>
    </row>
    <row r="1185">
      <c r="A1185">
        <f>INDEX(resultados!$A$2:$ZZ$1797, 1179, MATCH($B$1, resultados!$A$1:$ZZ$1, 0))</f>
        <v/>
      </c>
      <c r="B1185">
        <f>INDEX(resultados!$A$2:$ZZ$1797, 1179, MATCH($B$2, resultados!$A$1:$ZZ$1, 0))</f>
        <v/>
      </c>
      <c r="C1185">
        <f>INDEX(resultados!$A$2:$ZZ$1797, 1179, MATCH($B$3, resultados!$A$1:$ZZ$1, 0))</f>
        <v/>
      </c>
    </row>
    <row r="1186">
      <c r="A1186">
        <f>INDEX(resultados!$A$2:$ZZ$1797, 1180, MATCH($B$1, resultados!$A$1:$ZZ$1, 0))</f>
        <v/>
      </c>
      <c r="B1186">
        <f>INDEX(resultados!$A$2:$ZZ$1797, 1180, MATCH($B$2, resultados!$A$1:$ZZ$1, 0))</f>
        <v/>
      </c>
      <c r="C1186">
        <f>INDEX(resultados!$A$2:$ZZ$1797, 1180, MATCH($B$3, resultados!$A$1:$ZZ$1, 0))</f>
        <v/>
      </c>
    </row>
    <row r="1187">
      <c r="A1187">
        <f>INDEX(resultados!$A$2:$ZZ$1797, 1181, MATCH($B$1, resultados!$A$1:$ZZ$1, 0))</f>
        <v/>
      </c>
      <c r="B1187">
        <f>INDEX(resultados!$A$2:$ZZ$1797, 1181, MATCH($B$2, resultados!$A$1:$ZZ$1, 0))</f>
        <v/>
      </c>
      <c r="C1187">
        <f>INDEX(resultados!$A$2:$ZZ$1797, 1181, MATCH($B$3, resultados!$A$1:$ZZ$1, 0))</f>
        <v/>
      </c>
    </row>
    <row r="1188">
      <c r="A1188">
        <f>INDEX(resultados!$A$2:$ZZ$1797, 1182, MATCH($B$1, resultados!$A$1:$ZZ$1, 0))</f>
        <v/>
      </c>
      <c r="B1188">
        <f>INDEX(resultados!$A$2:$ZZ$1797, 1182, MATCH($B$2, resultados!$A$1:$ZZ$1, 0))</f>
        <v/>
      </c>
      <c r="C1188">
        <f>INDEX(resultados!$A$2:$ZZ$1797, 1182, MATCH($B$3, resultados!$A$1:$ZZ$1, 0))</f>
        <v/>
      </c>
    </row>
    <row r="1189">
      <c r="A1189">
        <f>INDEX(resultados!$A$2:$ZZ$1797, 1183, MATCH($B$1, resultados!$A$1:$ZZ$1, 0))</f>
        <v/>
      </c>
      <c r="B1189">
        <f>INDEX(resultados!$A$2:$ZZ$1797, 1183, MATCH($B$2, resultados!$A$1:$ZZ$1, 0))</f>
        <v/>
      </c>
      <c r="C1189">
        <f>INDEX(resultados!$A$2:$ZZ$1797, 1183, MATCH($B$3, resultados!$A$1:$ZZ$1, 0))</f>
        <v/>
      </c>
    </row>
    <row r="1190">
      <c r="A1190">
        <f>INDEX(resultados!$A$2:$ZZ$1797, 1184, MATCH($B$1, resultados!$A$1:$ZZ$1, 0))</f>
        <v/>
      </c>
      <c r="B1190">
        <f>INDEX(resultados!$A$2:$ZZ$1797, 1184, MATCH($B$2, resultados!$A$1:$ZZ$1, 0))</f>
        <v/>
      </c>
      <c r="C1190">
        <f>INDEX(resultados!$A$2:$ZZ$1797, 1184, MATCH($B$3, resultados!$A$1:$ZZ$1, 0))</f>
        <v/>
      </c>
    </row>
    <row r="1191">
      <c r="A1191">
        <f>INDEX(resultados!$A$2:$ZZ$1797, 1185, MATCH($B$1, resultados!$A$1:$ZZ$1, 0))</f>
        <v/>
      </c>
      <c r="B1191">
        <f>INDEX(resultados!$A$2:$ZZ$1797, 1185, MATCH($B$2, resultados!$A$1:$ZZ$1, 0))</f>
        <v/>
      </c>
      <c r="C1191">
        <f>INDEX(resultados!$A$2:$ZZ$1797, 1185, MATCH($B$3, resultados!$A$1:$ZZ$1, 0))</f>
        <v/>
      </c>
    </row>
    <row r="1192">
      <c r="A1192">
        <f>INDEX(resultados!$A$2:$ZZ$1797, 1186, MATCH($B$1, resultados!$A$1:$ZZ$1, 0))</f>
        <v/>
      </c>
      <c r="B1192">
        <f>INDEX(resultados!$A$2:$ZZ$1797, 1186, MATCH($B$2, resultados!$A$1:$ZZ$1, 0))</f>
        <v/>
      </c>
      <c r="C1192">
        <f>INDEX(resultados!$A$2:$ZZ$1797, 1186, MATCH($B$3, resultados!$A$1:$ZZ$1, 0))</f>
        <v/>
      </c>
    </row>
    <row r="1193">
      <c r="A1193">
        <f>INDEX(resultados!$A$2:$ZZ$1797, 1187, MATCH($B$1, resultados!$A$1:$ZZ$1, 0))</f>
        <v/>
      </c>
      <c r="B1193">
        <f>INDEX(resultados!$A$2:$ZZ$1797, 1187, MATCH($B$2, resultados!$A$1:$ZZ$1, 0))</f>
        <v/>
      </c>
      <c r="C1193">
        <f>INDEX(resultados!$A$2:$ZZ$1797, 1187, MATCH($B$3, resultados!$A$1:$ZZ$1, 0))</f>
        <v/>
      </c>
    </row>
    <row r="1194">
      <c r="A1194">
        <f>INDEX(resultados!$A$2:$ZZ$1797, 1188, MATCH($B$1, resultados!$A$1:$ZZ$1, 0))</f>
        <v/>
      </c>
      <c r="B1194">
        <f>INDEX(resultados!$A$2:$ZZ$1797, 1188, MATCH($B$2, resultados!$A$1:$ZZ$1, 0))</f>
        <v/>
      </c>
      <c r="C1194">
        <f>INDEX(resultados!$A$2:$ZZ$1797, 1188, MATCH($B$3, resultados!$A$1:$ZZ$1, 0))</f>
        <v/>
      </c>
    </row>
    <row r="1195">
      <c r="A1195">
        <f>INDEX(resultados!$A$2:$ZZ$1797, 1189, MATCH($B$1, resultados!$A$1:$ZZ$1, 0))</f>
        <v/>
      </c>
      <c r="B1195">
        <f>INDEX(resultados!$A$2:$ZZ$1797, 1189, MATCH($B$2, resultados!$A$1:$ZZ$1, 0))</f>
        <v/>
      </c>
      <c r="C1195">
        <f>INDEX(resultados!$A$2:$ZZ$1797, 1189, MATCH($B$3, resultados!$A$1:$ZZ$1, 0))</f>
        <v/>
      </c>
    </row>
    <row r="1196">
      <c r="A1196">
        <f>INDEX(resultados!$A$2:$ZZ$1797, 1190, MATCH($B$1, resultados!$A$1:$ZZ$1, 0))</f>
        <v/>
      </c>
      <c r="B1196">
        <f>INDEX(resultados!$A$2:$ZZ$1797, 1190, MATCH($B$2, resultados!$A$1:$ZZ$1, 0))</f>
        <v/>
      </c>
      <c r="C1196">
        <f>INDEX(resultados!$A$2:$ZZ$1797, 1190, MATCH($B$3, resultados!$A$1:$ZZ$1, 0))</f>
        <v/>
      </c>
    </row>
    <row r="1197">
      <c r="A1197">
        <f>INDEX(resultados!$A$2:$ZZ$1797, 1191, MATCH($B$1, resultados!$A$1:$ZZ$1, 0))</f>
        <v/>
      </c>
      <c r="B1197">
        <f>INDEX(resultados!$A$2:$ZZ$1797, 1191, MATCH($B$2, resultados!$A$1:$ZZ$1, 0))</f>
        <v/>
      </c>
      <c r="C1197">
        <f>INDEX(resultados!$A$2:$ZZ$1797, 1191, MATCH($B$3, resultados!$A$1:$ZZ$1, 0))</f>
        <v/>
      </c>
    </row>
    <row r="1198">
      <c r="A1198">
        <f>INDEX(resultados!$A$2:$ZZ$1797, 1192, MATCH($B$1, resultados!$A$1:$ZZ$1, 0))</f>
        <v/>
      </c>
      <c r="B1198">
        <f>INDEX(resultados!$A$2:$ZZ$1797, 1192, MATCH($B$2, resultados!$A$1:$ZZ$1, 0))</f>
        <v/>
      </c>
      <c r="C1198">
        <f>INDEX(resultados!$A$2:$ZZ$1797, 1192, MATCH($B$3, resultados!$A$1:$ZZ$1, 0))</f>
        <v/>
      </c>
    </row>
    <row r="1199">
      <c r="A1199">
        <f>INDEX(resultados!$A$2:$ZZ$1797, 1193, MATCH($B$1, resultados!$A$1:$ZZ$1, 0))</f>
        <v/>
      </c>
      <c r="B1199">
        <f>INDEX(resultados!$A$2:$ZZ$1797, 1193, MATCH($B$2, resultados!$A$1:$ZZ$1, 0))</f>
        <v/>
      </c>
      <c r="C1199">
        <f>INDEX(resultados!$A$2:$ZZ$1797, 1193, MATCH($B$3, resultados!$A$1:$ZZ$1, 0))</f>
        <v/>
      </c>
    </row>
    <row r="1200">
      <c r="A1200">
        <f>INDEX(resultados!$A$2:$ZZ$1797, 1194, MATCH($B$1, resultados!$A$1:$ZZ$1, 0))</f>
        <v/>
      </c>
      <c r="B1200">
        <f>INDEX(resultados!$A$2:$ZZ$1797, 1194, MATCH($B$2, resultados!$A$1:$ZZ$1, 0))</f>
        <v/>
      </c>
      <c r="C1200">
        <f>INDEX(resultados!$A$2:$ZZ$1797, 1194, MATCH($B$3, resultados!$A$1:$ZZ$1, 0))</f>
        <v/>
      </c>
    </row>
    <row r="1201">
      <c r="A1201">
        <f>INDEX(resultados!$A$2:$ZZ$1797, 1195, MATCH($B$1, resultados!$A$1:$ZZ$1, 0))</f>
        <v/>
      </c>
      <c r="B1201">
        <f>INDEX(resultados!$A$2:$ZZ$1797, 1195, MATCH($B$2, resultados!$A$1:$ZZ$1, 0))</f>
        <v/>
      </c>
      <c r="C1201">
        <f>INDEX(resultados!$A$2:$ZZ$1797, 1195, MATCH($B$3, resultados!$A$1:$ZZ$1, 0))</f>
        <v/>
      </c>
    </row>
    <row r="1202">
      <c r="A1202">
        <f>INDEX(resultados!$A$2:$ZZ$1797, 1196, MATCH($B$1, resultados!$A$1:$ZZ$1, 0))</f>
        <v/>
      </c>
      <c r="B1202">
        <f>INDEX(resultados!$A$2:$ZZ$1797, 1196, MATCH($B$2, resultados!$A$1:$ZZ$1, 0))</f>
        <v/>
      </c>
      <c r="C1202">
        <f>INDEX(resultados!$A$2:$ZZ$1797, 1196, MATCH($B$3, resultados!$A$1:$ZZ$1, 0))</f>
        <v/>
      </c>
    </row>
    <row r="1203">
      <c r="A1203">
        <f>INDEX(resultados!$A$2:$ZZ$1797, 1197, MATCH($B$1, resultados!$A$1:$ZZ$1, 0))</f>
        <v/>
      </c>
      <c r="B1203">
        <f>INDEX(resultados!$A$2:$ZZ$1797, 1197, MATCH($B$2, resultados!$A$1:$ZZ$1, 0))</f>
        <v/>
      </c>
      <c r="C1203">
        <f>INDEX(resultados!$A$2:$ZZ$1797, 1197, MATCH($B$3, resultados!$A$1:$ZZ$1, 0))</f>
        <v/>
      </c>
    </row>
    <row r="1204">
      <c r="A1204">
        <f>INDEX(resultados!$A$2:$ZZ$1797, 1198, MATCH($B$1, resultados!$A$1:$ZZ$1, 0))</f>
        <v/>
      </c>
      <c r="B1204">
        <f>INDEX(resultados!$A$2:$ZZ$1797, 1198, MATCH($B$2, resultados!$A$1:$ZZ$1, 0))</f>
        <v/>
      </c>
      <c r="C1204">
        <f>INDEX(resultados!$A$2:$ZZ$1797, 1198, MATCH($B$3, resultados!$A$1:$ZZ$1, 0))</f>
        <v/>
      </c>
    </row>
    <row r="1205">
      <c r="A1205">
        <f>INDEX(resultados!$A$2:$ZZ$1797, 1199, MATCH($B$1, resultados!$A$1:$ZZ$1, 0))</f>
        <v/>
      </c>
      <c r="B1205">
        <f>INDEX(resultados!$A$2:$ZZ$1797, 1199, MATCH($B$2, resultados!$A$1:$ZZ$1, 0))</f>
        <v/>
      </c>
      <c r="C1205">
        <f>INDEX(resultados!$A$2:$ZZ$1797, 1199, MATCH($B$3, resultados!$A$1:$ZZ$1, 0))</f>
        <v/>
      </c>
    </row>
    <row r="1206">
      <c r="A1206">
        <f>INDEX(resultados!$A$2:$ZZ$1797, 1200, MATCH($B$1, resultados!$A$1:$ZZ$1, 0))</f>
        <v/>
      </c>
      <c r="B1206">
        <f>INDEX(resultados!$A$2:$ZZ$1797, 1200, MATCH($B$2, resultados!$A$1:$ZZ$1, 0))</f>
        <v/>
      </c>
      <c r="C1206">
        <f>INDEX(resultados!$A$2:$ZZ$1797, 1200, MATCH($B$3, resultados!$A$1:$ZZ$1, 0))</f>
        <v/>
      </c>
    </row>
    <row r="1207">
      <c r="A1207">
        <f>INDEX(resultados!$A$2:$ZZ$1797, 1201, MATCH($B$1, resultados!$A$1:$ZZ$1, 0))</f>
        <v/>
      </c>
      <c r="B1207">
        <f>INDEX(resultados!$A$2:$ZZ$1797, 1201, MATCH($B$2, resultados!$A$1:$ZZ$1, 0))</f>
        <v/>
      </c>
      <c r="C1207">
        <f>INDEX(resultados!$A$2:$ZZ$1797, 1201, MATCH($B$3, resultados!$A$1:$ZZ$1, 0))</f>
        <v/>
      </c>
    </row>
    <row r="1208">
      <c r="A1208">
        <f>INDEX(resultados!$A$2:$ZZ$1797, 1202, MATCH($B$1, resultados!$A$1:$ZZ$1, 0))</f>
        <v/>
      </c>
      <c r="B1208">
        <f>INDEX(resultados!$A$2:$ZZ$1797, 1202, MATCH($B$2, resultados!$A$1:$ZZ$1, 0))</f>
        <v/>
      </c>
      <c r="C1208">
        <f>INDEX(resultados!$A$2:$ZZ$1797, 1202, MATCH($B$3, resultados!$A$1:$ZZ$1, 0))</f>
        <v/>
      </c>
    </row>
    <row r="1209">
      <c r="A1209">
        <f>INDEX(resultados!$A$2:$ZZ$1797, 1203, MATCH($B$1, resultados!$A$1:$ZZ$1, 0))</f>
        <v/>
      </c>
      <c r="B1209">
        <f>INDEX(resultados!$A$2:$ZZ$1797, 1203, MATCH($B$2, resultados!$A$1:$ZZ$1, 0))</f>
        <v/>
      </c>
      <c r="C1209">
        <f>INDEX(resultados!$A$2:$ZZ$1797, 1203, MATCH($B$3, resultados!$A$1:$ZZ$1, 0))</f>
        <v/>
      </c>
    </row>
    <row r="1210">
      <c r="A1210">
        <f>INDEX(resultados!$A$2:$ZZ$1797, 1204, MATCH($B$1, resultados!$A$1:$ZZ$1, 0))</f>
        <v/>
      </c>
      <c r="B1210">
        <f>INDEX(resultados!$A$2:$ZZ$1797, 1204, MATCH($B$2, resultados!$A$1:$ZZ$1, 0))</f>
        <v/>
      </c>
      <c r="C1210">
        <f>INDEX(resultados!$A$2:$ZZ$1797, 1204, MATCH($B$3, resultados!$A$1:$ZZ$1, 0))</f>
        <v/>
      </c>
    </row>
    <row r="1211">
      <c r="A1211">
        <f>INDEX(resultados!$A$2:$ZZ$1797, 1205, MATCH($B$1, resultados!$A$1:$ZZ$1, 0))</f>
        <v/>
      </c>
      <c r="B1211">
        <f>INDEX(resultados!$A$2:$ZZ$1797, 1205, MATCH($B$2, resultados!$A$1:$ZZ$1, 0))</f>
        <v/>
      </c>
      <c r="C1211">
        <f>INDEX(resultados!$A$2:$ZZ$1797, 1205, MATCH($B$3, resultados!$A$1:$ZZ$1, 0))</f>
        <v/>
      </c>
    </row>
    <row r="1212">
      <c r="A1212">
        <f>INDEX(resultados!$A$2:$ZZ$1797, 1206, MATCH($B$1, resultados!$A$1:$ZZ$1, 0))</f>
        <v/>
      </c>
      <c r="B1212">
        <f>INDEX(resultados!$A$2:$ZZ$1797, 1206, MATCH($B$2, resultados!$A$1:$ZZ$1, 0))</f>
        <v/>
      </c>
      <c r="C1212">
        <f>INDEX(resultados!$A$2:$ZZ$1797, 1206, MATCH($B$3, resultados!$A$1:$ZZ$1, 0))</f>
        <v/>
      </c>
    </row>
    <row r="1213">
      <c r="A1213">
        <f>INDEX(resultados!$A$2:$ZZ$1797, 1207, MATCH($B$1, resultados!$A$1:$ZZ$1, 0))</f>
        <v/>
      </c>
      <c r="B1213">
        <f>INDEX(resultados!$A$2:$ZZ$1797, 1207, MATCH($B$2, resultados!$A$1:$ZZ$1, 0))</f>
        <v/>
      </c>
      <c r="C1213">
        <f>INDEX(resultados!$A$2:$ZZ$1797, 1207, MATCH($B$3, resultados!$A$1:$ZZ$1, 0))</f>
        <v/>
      </c>
    </row>
    <row r="1214">
      <c r="A1214">
        <f>INDEX(resultados!$A$2:$ZZ$1797, 1208, MATCH($B$1, resultados!$A$1:$ZZ$1, 0))</f>
        <v/>
      </c>
      <c r="B1214">
        <f>INDEX(resultados!$A$2:$ZZ$1797, 1208, MATCH($B$2, resultados!$A$1:$ZZ$1, 0))</f>
        <v/>
      </c>
      <c r="C1214">
        <f>INDEX(resultados!$A$2:$ZZ$1797, 1208, MATCH($B$3, resultados!$A$1:$ZZ$1, 0))</f>
        <v/>
      </c>
    </row>
    <row r="1215">
      <c r="A1215">
        <f>INDEX(resultados!$A$2:$ZZ$1797, 1209, MATCH($B$1, resultados!$A$1:$ZZ$1, 0))</f>
        <v/>
      </c>
      <c r="B1215">
        <f>INDEX(resultados!$A$2:$ZZ$1797, 1209, MATCH($B$2, resultados!$A$1:$ZZ$1, 0))</f>
        <v/>
      </c>
      <c r="C1215">
        <f>INDEX(resultados!$A$2:$ZZ$1797, 1209, MATCH($B$3, resultados!$A$1:$ZZ$1, 0))</f>
        <v/>
      </c>
    </row>
    <row r="1216">
      <c r="A1216">
        <f>INDEX(resultados!$A$2:$ZZ$1797, 1210, MATCH($B$1, resultados!$A$1:$ZZ$1, 0))</f>
        <v/>
      </c>
      <c r="B1216">
        <f>INDEX(resultados!$A$2:$ZZ$1797, 1210, MATCH($B$2, resultados!$A$1:$ZZ$1, 0))</f>
        <v/>
      </c>
      <c r="C1216">
        <f>INDEX(resultados!$A$2:$ZZ$1797, 1210, MATCH($B$3, resultados!$A$1:$ZZ$1, 0))</f>
        <v/>
      </c>
    </row>
    <row r="1217">
      <c r="A1217">
        <f>INDEX(resultados!$A$2:$ZZ$1797, 1211, MATCH($B$1, resultados!$A$1:$ZZ$1, 0))</f>
        <v/>
      </c>
      <c r="B1217">
        <f>INDEX(resultados!$A$2:$ZZ$1797, 1211, MATCH($B$2, resultados!$A$1:$ZZ$1, 0))</f>
        <v/>
      </c>
      <c r="C1217">
        <f>INDEX(resultados!$A$2:$ZZ$1797, 1211, MATCH($B$3, resultados!$A$1:$ZZ$1, 0))</f>
        <v/>
      </c>
    </row>
    <row r="1218">
      <c r="A1218">
        <f>INDEX(resultados!$A$2:$ZZ$1797, 1212, MATCH($B$1, resultados!$A$1:$ZZ$1, 0))</f>
        <v/>
      </c>
      <c r="B1218">
        <f>INDEX(resultados!$A$2:$ZZ$1797, 1212, MATCH($B$2, resultados!$A$1:$ZZ$1, 0))</f>
        <v/>
      </c>
      <c r="C1218">
        <f>INDEX(resultados!$A$2:$ZZ$1797, 1212, MATCH($B$3, resultados!$A$1:$ZZ$1, 0))</f>
        <v/>
      </c>
    </row>
    <row r="1219">
      <c r="A1219">
        <f>INDEX(resultados!$A$2:$ZZ$1797, 1213, MATCH($B$1, resultados!$A$1:$ZZ$1, 0))</f>
        <v/>
      </c>
      <c r="B1219">
        <f>INDEX(resultados!$A$2:$ZZ$1797, 1213, MATCH($B$2, resultados!$A$1:$ZZ$1, 0))</f>
        <v/>
      </c>
      <c r="C1219">
        <f>INDEX(resultados!$A$2:$ZZ$1797, 1213, MATCH($B$3, resultados!$A$1:$ZZ$1, 0))</f>
        <v/>
      </c>
    </row>
    <row r="1220">
      <c r="A1220">
        <f>INDEX(resultados!$A$2:$ZZ$1797, 1214, MATCH($B$1, resultados!$A$1:$ZZ$1, 0))</f>
        <v/>
      </c>
      <c r="B1220">
        <f>INDEX(resultados!$A$2:$ZZ$1797, 1214, MATCH($B$2, resultados!$A$1:$ZZ$1, 0))</f>
        <v/>
      </c>
      <c r="C1220">
        <f>INDEX(resultados!$A$2:$ZZ$1797, 1214, MATCH($B$3, resultados!$A$1:$ZZ$1, 0))</f>
        <v/>
      </c>
    </row>
    <row r="1221">
      <c r="A1221">
        <f>INDEX(resultados!$A$2:$ZZ$1797, 1215, MATCH($B$1, resultados!$A$1:$ZZ$1, 0))</f>
        <v/>
      </c>
      <c r="B1221">
        <f>INDEX(resultados!$A$2:$ZZ$1797, 1215, MATCH($B$2, resultados!$A$1:$ZZ$1, 0))</f>
        <v/>
      </c>
      <c r="C1221">
        <f>INDEX(resultados!$A$2:$ZZ$1797, 1215, MATCH($B$3, resultados!$A$1:$ZZ$1, 0))</f>
        <v/>
      </c>
    </row>
    <row r="1222">
      <c r="A1222">
        <f>INDEX(resultados!$A$2:$ZZ$1797, 1216, MATCH($B$1, resultados!$A$1:$ZZ$1, 0))</f>
        <v/>
      </c>
      <c r="B1222">
        <f>INDEX(resultados!$A$2:$ZZ$1797, 1216, MATCH($B$2, resultados!$A$1:$ZZ$1, 0))</f>
        <v/>
      </c>
      <c r="C1222">
        <f>INDEX(resultados!$A$2:$ZZ$1797, 1216, MATCH($B$3, resultados!$A$1:$ZZ$1, 0))</f>
        <v/>
      </c>
    </row>
    <row r="1223">
      <c r="A1223">
        <f>INDEX(resultados!$A$2:$ZZ$1797, 1217, MATCH($B$1, resultados!$A$1:$ZZ$1, 0))</f>
        <v/>
      </c>
      <c r="B1223">
        <f>INDEX(resultados!$A$2:$ZZ$1797, 1217, MATCH($B$2, resultados!$A$1:$ZZ$1, 0))</f>
        <v/>
      </c>
      <c r="C1223">
        <f>INDEX(resultados!$A$2:$ZZ$1797, 1217, MATCH($B$3, resultados!$A$1:$ZZ$1, 0))</f>
        <v/>
      </c>
    </row>
    <row r="1224">
      <c r="A1224">
        <f>INDEX(resultados!$A$2:$ZZ$1797, 1218, MATCH($B$1, resultados!$A$1:$ZZ$1, 0))</f>
        <v/>
      </c>
      <c r="B1224">
        <f>INDEX(resultados!$A$2:$ZZ$1797, 1218, MATCH($B$2, resultados!$A$1:$ZZ$1, 0))</f>
        <v/>
      </c>
      <c r="C1224">
        <f>INDEX(resultados!$A$2:$ZZ$1797, 1218, MATCH($B$3, resultados!$A$1:$ZZ$1, 0))</f>
        <v/>
      </c>
    </row>
    <row r="1225">
      <c r="A1225">
        <f>INDEX(resultados!$A$2:$ZZ$1797, 1219, MATCH($B$1, resultados!$A$1:$ZZ$1, 0))</f>
        <v/>
      </c>
      <c r="B1225">
        <f>INDEX(resultados!$A$2:$ZZ$1797, 1219, MATCH($B$2, resultados!$A$1:$ZZ$1, 0))</f>
        <v/>
      </c>
      <c r="C1225">
        <f>INDEX(resultados!$A$2:$ZZ$1797, 1219, MATCH($B$3, resultados!$A$1:$ZZ$1, 0))</f>
        <v/>
      </c>
    </row>
    <row r="1226">
      <c r="A1226">
        <f>INDEX(resultados!$A$2:$ZZ$1797, 1220, MATCH($B$1, resultados!$A$1:$ZZ$1, 0))</f>
        <v/>
      </c>
      <c r="B1226">
        <f>INDEX(resultados!$A$2:$ZZ$1797, 1220, MATCH($B$2, resultados!$A$1:$ZZ$1, 0))</f>
        <v/>
      </c>
      <c r="C1226">
        <f>INDEX(resultados!$A$2:$ZZ$1797, 1220, MATCH($B$3, resultados!$A$1:$ZZ$1, 0))</f>
        <v/>
      </c>
    </row>
    <row r="1227">
      <c r="A1227">
        <f>INDEX(resultados!$A$2:$ZZ$1797, 1221, MATCH($B$1, resultados!$A$1:$ZZ$1, 0))</f>
        <v/>
      </c>
      <c r="B1227">
        <f>INDEX(resultados!$A$2:$ZZ$1797, 1221, MATCH($B$2, resultados!$A$1:$ZZ$1, 0))</f>
        <v/>
      </c>
      <c r="C1227">
        <f>INDEX(resultados!$A$2:$ZZ$1797, 1221, MATCH($B$3, resultados!$A$1:$ZZ$1, 0))</f>
        <v/>
      </c>
    </row>
    <row r="1228">
      <c r="A1228">
        <f>INDEX(resultados!$A$2:$ZZ$1797, 1222, MATCH($B$1, resultados!$A$1:$ZZ$1, 0))</f>
        <v/>
      </c>
      <c r="B1228">
        <f>INDEX(resultados!$A$2:$ZZ$1797, 1222, MATCH($B$2, resultados!$A$1:$ZZ$1, 0))</f>
        <v/>
      </c>
      <c r="C1228">
        <f>INDEX(resultados!$A$2:$ZZ$1797, 1222, MATCH($B$3, resultados!$A$1:$ZZ$1, 0))</f>
        <v/>
      </c>
    </row>
    <row r="1229">
      <c r="A1229">
        <f>INDEX(resultados!$A$2:$ZZ$1797, 1223, MATCH($B$1, resultados!$A$1:$ZZ$1, 0))</f>
        <v/>
      </c>
      <c r="B1229">
        <f>INDEX(resultados!$A$2:$ZZ$1797, 1223, MATCH($B$2, resultados!$A$1:$ZZ$1, 0))</f>
        <v/>
      </c>
      <c r="C1229">
        <f>INDEX(resultados!$A$2:$ZZ$1797, 1223, MATCH($B$3, resultados!$A$1:$ZZ$1, 0))</f>
        <v/>
      </c>
    </row>
    <row r="1230">
      <c r="A1230">
        <f>INDEX(resultados!$A$2:$ZZ$1797, 1224, MATCH($B$1, resultados!$A$1:$ZZ$1, 0))</f>
        <v/>
      </c>
      <c r="B1230">
        <f>INDEX(resultados!$A$2:$ZZ$1797, 1224, MATCH($B$2, resultados!$A$1:$ZZ$1, 0))</f>
        <v/>
      </c>
      <c r="C1230">
        <f>INDEX(resultados!$A$2:$ZZ$1797, 1224, MATCH($B$3, resultados!$A$1:$ZZ$1, 0))</f>
        <v/>
      </c>
    </row>
    <row r="1231">
      <c r="A1231">
        <f>INDEX(resultados!$A$2:$ZZ$1797, 1225, MATCH($B$1, resultados!$A$1:$ZZ$1, 0))</f>
        <v/>
      </c>
      <c r="B1231">
        <f>INDEX(resultados!$A$2:$ZZ$1797, 1225, MATCH($B$2, resultados!$A$1:$ZZ$1, 0))</f>
        <v/>
      </c>
      <c r="C1231">
        <f>INDEX(resultados!$A$2:$ZZ$1797, 1225, MATCH($B$3, resultados!$A$1:$ZZ$1, 0))</f>
        <v/>
      </c>
    </row>
    <row r="1232">
      <c r="A1232">
        <f>INDEX(resultados!$A$2:$ZZ$1797, 1226, MATCH($B$1, resultados!$A$1:$ZZ$1, 0))</f>
        <v/>
      </c>
      <c r="B1232">
        <f>INDEX(resultados!$A$2:$ZZ$1797, 1226, MATCH($B$2, resultados!$A$1:$ZZ$1, 0))</f>
        <v/>
      </c>
      <c r="C1232">
        <f>INDEX(resultados!$A$2:$ZZ$1797, 1226, MATCH($B$3, resultados!$A$1:$ZZ$1, 0))</f>
        <v/>
      </c>
    </row>
    <row r="1233">
      <c r="A1233">
        <f>INDEX(resultados!$A$2:$ZZ$1797, 1227, MATCH($B$1, resultados!$A$1:$ZZ$1, 0))</f>
        <v/>
      </c>
      <c r="B1233">
        <f>INDEX(resultados!$A$2:$ZZ$1797, 1227, MATCH($B$2, resultados!$A$1:$ZZ$1, 0))</f>
        <v/>
      </c>
      <c r="C1233">
        <f>INDEX(resultados!$A$2:$ZZ$1797, 1227, MATCH($B$3, resultados!$A$1:$ZZ$1, 0))</f>
        <v/>
      </c>
    </row>
    <row r="1234">
      <c r="A1234">
        <f>INDEX(resultados!$A$2:$ZZ$1797, 1228, MATCH($B$1, resultados!$A$1:$ZZ$1, 0))</f>
        <v/>
      </c>
      <c r="B1234">
        <f>INDEX(resultados!$A$2:$ZZ$1797, 1228, MATCH($B$2, resultados!$A$1:$ZZ$1, 0))</f>
        <v/>
      </c>
      <c r="C1234">
        <f>INDEX(resultados!$A$2:$ZZ$1797, 1228, MATCH($B$3, resultados!$A$1:$ZZ$1, 0))</f>
        <v/>
      </c>
    </row>
    <row r="1235">
      <c r="A1235">
        <f>INDEX(resultados!$A$2:$ZZ$1797, 1229, MATCH($B$1, resultados!$A$1:$ZZ$1, 0))</f>
        <v/>
      </c>
      <c r="B1235">
        <f>INDEX(resultados!$A$2:$ZZ$1797, 1229, MATCH($B$2, resultados!$A$1:$ZZ$1, 0))</f>
        <v/>
      </c>
      <c r="C1235">
        <f>INDEX(resultados!$A$2:$ZZ$1797, 1229, MATCH($B$3, resultados!$A$1:$ZZ$1, 0))</f>
        <v/>
      </c>
    </row>
    <row r="1236">
      <c r="A1236">
        <f>INDEX(resultados!$A$2:$ZZ$1797, 1230, MATCH($B$1, resultados!$A$1:$ZZ$1, 0))</f>
        <v/>
      </c>
      <c r="B1236">
        <f>INDEX(resultados!$A$2:$ZZ$1797, 1230, MATCH($B$2, resultados!$A$1:$ZZ$1, 0))</f>
        <v/>
      </c>
      <c r="C1236">
        <f>INDEX(resultados!$A$2:$ZZ$1797, 1230, MATCH($B$3, resultados!$A$1:$ZZ$1, 0))</f>
        <v/>
      </c>
    </row>
    <row r="1237">
      <c r="A1237">
        <f>INDEX(resultados!$A$2:$ZZ$1797, 1231, MATCH($B$1, resultados!$A$1:$ZZ$1, 0))</f>
        <v/>
      </c>
      <c r="B1237">
        <f>INDEX(resultados!$A$2:$ZZ$1797, 1231, MATCH($B$2, resultados!$A$1:$ZZ$1, 0))</f>
        <v/>
      </c>
      <c r="C1237">
        <f>INDEX(resultados!$A$2:$ZZ$1797, 1231, MATCH($B$3, resultados!$A$1:$ZZ$1, 0))</f>
        <v/>
      </c>
    </row>
    <row r="1238">
      <c r="A1238">
        <f>INDEX(resultados!$A$2:$ZZ$1797, 1232, MATCH($B$1, resultados!$A$1:$ZZ$1, 0))</f>
        <v/>
      </c>
      <c r="B1238">
        <f>INDEX(resultados!$A$2:$ZZ$1797, 1232, MATCH($B$2, resultados!$A$1:$ZZ$1, 0))</f>
        <v/>
      </c>
      <c r="C1238">
        <f>INDEX(resultados!$A$2:$ZZ$1797, 1232, MATCH($B$3, resultados!$A$1:$ZZ$1, 0))</f>
        <v/>
      </c>
    </row>
    <row r="1239">
      <c r="A1239">
        <f>INDEX(resultados!$A$2:$ZZ$1797, 1233, MATCH($B$1, resultados!$A$1:$ZZ$1, 0))</f>
        <v/>
      </c>
      <c r="B1239">
        <f>INDEX(resultados!$A$2:$ZZ$1797, 1233, MATCH($B$2, resultados!$A$1:$ZZ$1, 0))</f>
        <v/>
      </c>
      <c r="C1239">
        <f>INDEX(resultados!$A$2:$ZZ$1797, 1233, MATCH($B$3, resultados!$A$1:$ZZ$1, 0))</f>
        <v/>
      </c>
    </row>
    <row r="1240">
      <c r="A1240">
        <f>INDEX(resultados!$A$2:$ZZ$1797, 1234, MATCH($B$1, resultados!$A$1:$ZZ$1, 0))</f>
        <v/>
      </c>
      <c r="B1240">
        <f>INDEX(resultados!$A$2:$ZZ$1797, 1234, MATCH($B$2, resultados!$A$1:$ZZ$1, 0))</f>
        <v/>
      </c>
      <c r="C1240">
        <f>INDEX(resultados!$A$2:$ZZ$1797, 1234, MATCH($B$3, resultados!$A$1:$ZZ$1, 0))</f>
        <v/>
      </c>
    </row>
    <row r="1241">
      <c r="A1241">
        <f>INDEX(resultados!$A$2:$ZZ$1797, 1235, MATCH($B$1, resultados!$A$1:$ZZ$1, 0))</f>
        <v/>
      </c>
      <c r="B1241">
        <f>INDEX(resultados!$A$2:$ZZ$1797, 1235, MATCH($B$2, resultados!$A$1:$ZZ$1, 0))</f>
        <v/>
      </c>
      <c r="C1241">
        <f>INDEX(resultados!$A$2:$ZZ$1797, 1235, MATCH($B$3, resultados!$A$1:$ZZ$1, 0))</f>
        <v/>
      </c>
    </row>
    <row r="1242">
      <c r="A1242">
        <f>INDEX(resultados!$A$2:$ZZ$1797, 1236, MATCH($B$1, resultados!$A$1:$ZZ$1, 0))</f>
        <v/>
      </c>
      <c r="B1242">
        <f>INDEX(resultados!$A$2:$ZZ$1797, 1236, MATCH($B$2, resultados!$A$1:$ZZ$1, 0))</f>
        <v/>
      </c>
      <c r="C1242">
        <f>INDEX(resultados!$A$2:$ZZ$1797, 1236, MATCH($B$3, resultados!$A$1:$ZZ$1, 0))</f>
        <v/>
      </c>
    </row>
    <row r="1243">
      <c r="A1243">
        <f>INDEX(resultados!$A$2:$ZZ$1797, 1237, MATCH($B$1, resultados!$A$1:$ZZ$1, 0))</f>
        <v/>
      </c>
      <c r="B1243">
        <f>INDEX(resultados!$A$2:$ZZ$1797, 1237, MATCH($B$2, resultados!$A$1:$ZZ$1, 0))</f>
        <v/>
      </c>
      <c r="C1243">
        <f>INDEX(resultados!$A$2:$ZZ$1797, 1237, MATCH($B$3, resultados!$A$1:$ZZ$1, 0))</f>
        <v/>
      </c>
    </row>
    <row r="1244">
      <c r="A1244">
        <f>INDEX(resultados!$A$2:$ZZ$1797, 1238, MATCH($B$1, resultados!$A$1:$ZZ$1, 0))</f>
        <v/>
      </c>
      <c r="B1244">
        <f>INDEX(resultados!$A$2:$ZZ$1797, 1238, MATCH($B$2, resultados!$A$1:$ZZ$1, 0))</f>
        <v/>
      </c>
      <c r="C1244">
        <f>INDEX(resultados!$A$2:$ZZ$1797, 1238, MATCH($B$3, resultados!$A$1:$ZZ$1, 0))</f>
        <v/>
      </c>
    </row>
    <row r="1245">
      <c r="A1245">
        <f>INDEX(resultados!$A$2:$ZZ$1797, 1239, MATCH($B$1, resultados!$A$1:$ZZ$1, 0))</f>
        <v/>
      </c>
      <c r="B1245">
        <f>INDEX(resultados!$A$2:$ZZ$1797, 1239, MATCH($B$2, resultados!$A$1:$ZZ$1, 0))</f>
        <v/>
      </c>
      <c r="C1245">
        <f>INDEX(resultados!$A$2:$ZZ$1797, 1239, MATCH($B$3, resultados!$A$1:$ZZ$1, 0))</f>
        <v/>
      </c>
    </row>
    <row r="1246">
      <c r="A1246">
        <f>INDEX(resultados!$A$2:$ZZ$1797, 1240, MATCH($B$1, resultados!$A$1:$ZZ$1, 0))</f>
        <v/>
      </c>
      <c r="B1246">
        <f>INDEX(resultados!$A$2:$ZZ$1797, 1240, MATCH($B$2, resultados!$A$1:$ZZ$1, 0))</f>
        <v/>
      </c>
      <c r="C1246">
        <f>INDEX(resultados!$A$2:$ZZ$1797, 1240, MATCH($B$3, resultados!$A$1:$ZZ$1, 0))</f>
        <v/>
      </c>
    </row>
    <row r="1247">
      <c r="A1247">
        <f>INDEX(resultados!$A$2:$ZZ$1797, 1241, MATCH($B$1, resultados!$A$1:$ZZ$1, 0))</f>
        <v/>
      </c>
      <c r="B1247">
        <f>INDEX(resultados!$A$2:$ZZ$1797, 1241, MATCH($B$2, resultados!$A$1:$ZZ$1, 0))</f>
        <v/>
      </c>
      <c r="C1247">
        <f>INDEX(resultados!$A$2:$ZZ$1797, 1241, MATCH($B$3, resultados!$A$1:$ZZ$1, 0))</f>
        <v/>
      </c>
    </row>
    <row r="1248">
      <c r="A1248">
        <f>INDEX(resultados!$A$2:$ZZ$1797, 1242, MATCH($B$1, resultados!$A$1:$ZZ$1, 0))</f>
        <v/>
      </c>
      <c r="B1248">
        <f>INDEX(resultados!$A$2:$ZZ$1797, 1242, MATCH($B$2, resultados!$A$1:$ZZ$1, 0))</f>
        <v/>
      </c>
      <c r="C1248">
        <f>INDEX(resultados!$A$2:$ZZ$1797, 1242, MATCH($B$3, resultados!$A$1:$ZZ$1, 0))</f>
        <v/>
      </c>
    </row>
    <row r="1249">
      <c r="A1249">
        <f>INDEX(resultados!$A$2:$ZZ$1797, 1243, MATCH($B$1, resultados!$A$1:$ZZ$1, 0))</f>
        <v/>
      </c>
      <c r="B1249">
        <f>INDEX(resultados!$A$2:$ZZ$1797, 1243, MATCH($B$2, resultados!$A$1:$ZZ$1, 0))</f>
        <v/>
      </c>
      <c r="C1249">
        <f>INDEX(resultados!$A$2:$ZZ$1797, 1243, MATCH($B$3, resultados!$A$1:$ZZ$1, 0))</f>
        <v/>
      </c>
    </row>
    <row r="1250">
      <c r="A1250">
        <f>INDEX(resultados!$A$2:$ZZ$1797, 1244, MATCH($B$1, resultados!$A$1:$ZZ$1, 0))</f>
        <v/>
      </c>
      <c r="B1250">
        <f>INDEX(resultados!$A$2:$ZZ$1797, 1244, MATCH($B$2, resultados!$A$1:$ZZ$1, 0))</f>
        <v/>
      </c>
      <c r="C1250">
        <f>INDEX(resultados!$A$2:$ZZ$1797, 1244, MATCH($B$3, resultados!$A$1:$ZZ$1, 0))</f>
        <v/>
      </c>
    </row>
    <row r="1251">
      <c r="A1251">
        <f>INDEX(resultados!$A$2:$ZZ$1797, 1245, MATCH($B$1, resultados!$A$1:$ZZ$1, 0))</f>
        <v/>
      </c>
      <c r="B1251">
        <f>INDEX(resultados!$A$2:$ZZ$1797, 1245, MATCH($B$2, resultados!$A$1:$ZZ$1, 0))</f>
        <v/>
      </c>
      <c r="C1251">
        <f>INDEX(resultados!$A$2:$ZZ$1797, 1245, MATCH($B$3, resultados!$A$1:$ZZ$1, 0))</f>
        <v/>
      </c>
    </row>
    <row r="1252">
      <c r="A1252">
        <f>INDEX(resultados!$A$2:$ZZ$1797, 1246, MATCH($B$1, resultados!$A$1:$ZZ$1, 0))</f>
        <v/>
      </c>
      <c r="B1252">
        <f>INDEX(resultados!$A$2:$ZZ$1797, 1246, MATCH($B$2, resultados!$A$1:$ZZ$1, 0))</f>
        <v/>
      </c>
      <c r="C1252">
        <f>INDEX(resultados!$A$2:$ZZ$1797, 1246, MATCH($B$3, resultados!$A$1:$ZZ$1, 0))</f>
        <v/>
      </c>
    </row>
    <row r="1253">
      <c r="A1253">
        <f>INDEX(resultados!$A$2:$ZZ$1797, 1247, MATCH($B$1, resultados!$A$1:$ZZ$1, 0))</f>
        <v/>
      </c>
      <c r="B1253">
        <f>INDEX(resultados!$A$2:$ZZ$1797, 1247, MATCH($B$2, resultados!$A$1:$ZZ$1, 0))</f>
        <v/>
      </c>
      <c r="C1253">
        <f>INDEX(resultados!$A$2:$ZZ$1797, 1247, MATCH($B$3, resultados!$A$1:$ZZ$1, 0))</f>
        <v/>
      </c>
    </row>
    <row r="1254">
      <c r="A1254">
        <f>INDEX(resultados!$A$2:$ZZ$1797, 1248, MATCH($B$1, resultados!$A$1:$ZZ$1, 0))</f>
        <v/>
      </c>
      <c r="B1254">
        <f>INDEX(resultados!$A$2:$ZZ$1797, 1248, MATCH($B$2, resultados!$A$1:$ZZ$1, 0))</f>
        <v/>
      </c>
      <c r="C1254">
        <f>INDEX(resultados!$A$2:$ZZ$1797, 1248, MATCH($B$3, resultados!$A$1:$ZZ$1, 0))</f>
        <v/>
      </c>
    </row>
    <row r="1255">
      <c r="A1255">
        <f>INDEX(resultados!$A$2:$ZZ$1797, 1249, MATCH($B$1, resultados!$A$1:$ZZ$1, 0))</f>
        <v/>
      </c>
      <c r="B1255">
        <f>INDEX(resultados!$A$2:$ZZ$1797, 1249, MATCH($B$2, resultados!$A$1:$ZZ$1, 0))</f>
        <v/>
      </c>
      <c r="C1255">
        <f>INDEX(resultados!$A$2:$ZZ$1797, 1249, MATCH($B$3, resultados!$A$1:$ZZ$1, 0))</f>
        <v/>
      </c>
    </row>
    <row r="1256">
      <c r="A1256">
        <f>INDEX(resultados!$A$2:$ZZ$1797, 1250, MATCH($B$1, resultados!$A$1:$ZZ$1, 0))</f>
        <v/>
      </c>
      <c r="B1256">
        <f>INDEX(resultados!$A$2:$ZZ$1797, 1250, MATCH($B$2, resultados!$A$1:$ZZ$1, 0))</f>
        <v/>
      </c>
      <c r="C1256">
        <f>INDEX(resultados!$A$2:$ZZ$1797, 1250, MATCH($B$3, resultados!$A$1:$ZZ$1, 0))</f>
        <v/>
      </c>
    </row>
    <row r="1257">
      <c r="A1257">
        <f>INDEX(resultados!$A$2:$ZZ$1797, 1251, MATCH($B$1, resultados!$A$1:$ZZ$1, 0))</f>
        <v/>
      </c>
      <c r="B1257">
        <f>INDEX(resultados!$A$2:$ZZ$1797, 1251, MATCH($B$2, resultados!$A$1:$ZZ$1, 0))</f>
        <v/>
      </c>
      <c r="C1257">
        <f>INDEX(resultados!$A$2:$ZZ$1797, 1251, MATCH($B$3, resultados!$A$1:$ZZ$1, 0))</f>
        <v/>
      </c>
    </row>
    <row r="1258">
      <c r="A1258">
        <f>INDEX(resultados!$A$2:$ZZ$1797, 1252, MATCH($B$1, resultados!$A$1:$ZZ$1, 0))</f>
        <v/>
      </c>
      <c r="B1258">
        <f>INDEX(resultados!$A$2:$ZZ$1797, 1252, MATCH($B$2, resultados!$A$1:$ZZ$1, 0))</f>
        <v/>
      </c>
      <c r="C1258">
        <f>INDEX(resultados!$A$2:$ZZ$1797, 1252, MATCH($B$3, resultados!$A$1:$ZZ$1, 0))</f>
        <v/>
      </c>
    </row>
    <row r="1259">
      <c r="A1259">
        <f>INDEX(resultados!$A$2:$ZZ$1797, 1253, MATCH($B$1, resultados!$A$1:$ZZ$1, 0))</f>
        <v/>
      </c>
      <c r="B1259">
        <f>INDEX(resultados!$A$2:$ZZ$1797, 1253, MATCH($B$2, resultados!$A$1:$ZZ$1, 0))</f>
        <v/>
      </c>
      <c r="C1259">
        <f>INDEX(resultados!$A$2:$ZZ$1797, 1253, MATCH($B$3, resultados!$A$1:$ZZ$1, 0))</f>
        <v/>
      </c>
    </row>
    <row r="1260">
      <c r="A1260">
        <f>INDEX(resultados!$A$2:$ZZ$1797, 1254, MATCH($B$1, resultados!$A$1:$ZZ$1, 0))</f>
        <v/>
      </c>
      <c r="B1260">
        <f>INDEX(resultados!$A$2:$ZZ$1797, 1254, MATCH($B$2, resultados!$A$1:$ZZ$1, 0))</f>
        <v/>
      </c>
      <c r="C1260">
        <f>INDEX(resultados!$A$2:$ZZ$1797, 1254, MATCH($B$3, resultados!$A$1:$ZZ$1, 0))</f>
        <v/>
      </c>
    </row>
    <row r="1261">
      <c r="A1261">
        <f>INDEX(resultados!$A$2:$ZZ$1797, 1255, MATCH($B$1, resultados!$A$1:$ZZ$1, 0))</f>
        <v/>
      </c>
      <c r="B1261">
        <f>INDEX(resultados!$A$2:$ZZ$1797, 1255, MATCH($B$2, resultados!$A$1:$ZZ$1, 0))</f>
        <v/>
      </c>
      <c r="C1261">
        <f>INDEX(resultados!$A$2:$ZZ$1797, 1255, MATCH($B$3, resultados!$A$1:$ZZ$1, 0))</f>
        <v/>
      </c>
    </row>
    <row r="1262">
      <c r="A1262">
        <f>INDEX(resultados!$A$2:$ZZ$1797, 1256, MATCH($B$1, resultados!$A$1:$ZZ$1, 0))</f>
        <v/>
      </c>
      <c r="B1262">
        <f>INDEX(resultados!$A$2:$ZZ$1797, 1256, MATCH($B$2, resultados!$A$1:$ZZ$1, 0))</f>
        <v/>
      </c>
      <c r="C1262">
        <f>INDEX(resultados!$A$2:$ZZ$1797, 1256, MATCH($B$3, resultados!$A$1:$ZZ$1, 0))</f>
        <v/>
      </c>
    </row>
    <row r="1263">
      <c r="A1263">
        <f>INDEX(resultados!$A$2:$ZZ$1797, 1257, MATCH($B$1, resultados!$A$1:$ZZ$1, 0))</f>
        <v/>
      </c>
      <c r="B1263">
        <f>INDEX(resultados!$A$2:$ZZ$1797, 1257, MATCH($B$2, resultados!$A$1:$ZZ$1, 0))</f>
        <v/>
      </c>
      <c r="C1263">
        <f>INDEX(resultados!$A$2:$ZZ$1797, 1257, MATCH($B$3, resultados!$A$1:$ZZ$1, 0))</f>
        <v/>
      </c>
    </row>
    <row r="1264">
      <c r="A1264">
        <f>INDEX(resultados!$A$2:$ZZ$1797, 1258, MATCH($B$1, resultados!$A$1:$ZZ$1, 0))</f>
        <v/>
      </c>
      <c r="B1264">
        <f>INDEX(resultados!$A$2:$ZZ$1797, 1258, MATCH($B$2, resultados!$A$1:$ZZ$1, 0))</f>
        <v/>
      </c>
      <c r="C1264">
        <f>INDEX(resultados!$A$2:$ZZ$1797, 1258, MATCH($B$3, resultados!$A$1:$ZZ$1, 0))</f>
        <v/>
      </c>
    </row>
    <row r="1265">
      <c r="A1265">
        <f>INDEX(resultados!$A$2:$ZZ$1797, 1259, MATCH($B$1, resultados!$A$1:$ZZ$1, 0))</f>
        <v/>
      </c>
      <c r="B1265">
        <f>INDEX(resultados!$A$2:$ZZ$1797, 1259, MATCH($B$2, resultados!$A$1:$ZZ$1, 0))</f>
        <v/>
      </c>
      <c r="C1265">
        <f>INDEX(resultados!$A$2:$ZZ$1797, 1259, MATCH($B$3, resultados!$A$1:$ZZ$1, 0))</f>
        <v/>
      </c>
    </row>
    <row r="1266">
      <c r="A1266">
        <f>INDEX(resultados!$A$2:$ZZ$1797, 1260, MATCH($B$1, resultados!$A$1:$ZZ$1, 0))</f>
        <v/>
      </c>
      <c r="B1266">
        <f>INDEX(resultados!$A$2:$ZZ$1797, 1260, MATCH($B$2, resultados!$A$1:$ZZ$1, 0))</f>
        <v/>
      </c>
      <c r="C1266">
        <f>INDEX(resultados!$A$2:$ZZ$1797, 1260, MATCH($B$3, resultados!$A$1:$ZZ$1, 0))</f>
        <v/>
      </c>
    </row>
    <row r="1267">
      <c r="A1267">
        <f>INDEX(resultados!$A$2:$ZZ$1797, 1261, MATCH($B$1, resultados!$A$1:$ZZ$1, 0))</f>
        <v/>
      </c>
      <c r="B1267">
        <f>INDEX(resultados!$A$2:$ZZ$1797, 1261, MATCH($B$2, resultados!$A$1:$ZZ$1, 0))</f>
        <v/>
      </c>
      <c r="C1267">
        <f>INDEX(resultados!$A$2:$ZZ$1797, 1261, MATCH($B$3, resultados!$A$1:$ZZ$1, 0))</f>
        <v/>
      </c>
    </row>
    <row r="1268">
      <c r="A1268">
        <f>INDEX(resultados!$A$2:$ZZ$1797, 1262, MATCH($B$1, resultados!$A$1:$ZZ$1, 0))</f>
        <v/>
      </c>
      <c r="B1268">
        <f>INDEX(resultados!$A$2:$ZZ$1797, 1262, MATCH($B$2, resultados!$A$1:$ZZ$1, 0))</f>
        <v/>
      </c>
      <c r="C1268">
        <f>INDEX(resultados!$A$2:$ZZ$1797, 1262, MATCH($B$3, resultados!$A$1:$ZZ$1, 0))</f>
        <v/>
      </c>
    </row>
    <row r="1269">
      <c r="A1269">
        <f>INDEX(resultados!$A$2:$ZZ$1797, 1263, MATCH($B$1, resultados!$A$1:$ZZ$1, 0))</f>
        <v/>
      </c>
      <c r="B1269">
        <f>INDEX(resultados!$A$2:$ZZ$1797, 1263, MATCH($B$2, resultados!$A$1:$ZZ$1, 0))</f>
        <v/>
      </c>
      <c r="C1269">
        <f>INDEX(resultados!$A$2:$ZZ$1797, 1263, MATCH($B$3, resultados!$A$1:$ZZ$1, 0))</f>
        <v/>
      </c>
    </row>
    <row r="1270">
      <c r="A1270">
        <f>INDEX(resultados!$A$2:$ZZ$1797, 1264, MATCH($B$1, resultados!$A$1:$ZZ$1, 0))</f>
        <v/>
      </c>
      <c r="B1270">
        <f>INDEX(resultados!$A$2:$ZZ$1797, 1264, MATCH($B$2, resultados!$A$1:$ZZ$1, 0))</f>
        <v/>
      </c>
      <c r="C1270">
        <f>INDEX(resultados!$A$2:$ZZ$1797, 1264, MATCH($B$3, resultados!$A$1:$ZZ$1, 0))</f>
        <v/>
      </c>
    </row>
    <row r="1271">
      <c r="A1271">
        <f>INDEX(resultados!$A$2:$ZZ$1797, 1265, MATCH($B$1, resultados!$A$1:$ZZ$1, 0))</f>
        <v/>
      </c>
      <c r="B1271">
        <f>INDEX(resultados!$A$2:$ZZ$1797, 1265, MATCH($B$2, resultados!$A$1:$ZZ$1, 0))</f>
        <v/>
      </c>
      <c r="C1271">
        <f>INDEX(resultados!$A$2:$ZZ$1797, 1265, MATCH($B$3, resultados!$A$1:$ZZ$1, 0))</f>
        <v/>
      </c>
    </row>
    <row r="1272">
      <c r="A1272">
        <f>INDEX(resultados!$A$2:$ZZ$1797, 1266, MATCH($B$1, resultados!$A$1:$ZZ$1, 0))</f>
        <v/>
      </c>
      <c r="B1272">
        <f>INDEX(resultados!$A$2:$ZZ$1797, 1266, MATCH($B$2, resultados!$A$1:$ZZ$1, 0))</f>
        <v/>
      </c>
      <c r="C1272">
        <f>INDEX(resultados!$A$2:$ZZ$1797, 1266, MATCH($B$3, resultados!$A$1:$ZZ$1, 0))</f>
        <v/>
      </c>
    </row>
    <row r="1273">
      <c r="A1273">
        <f>INDEX(resultados!$A$2:$ZZ$1797, 1267, MATCH($B$1, resultados!$A$1:$ZZ$1, 0))</f>
        <v/>
      </c>
      <c r="B1273">
        <f>INDEX(resultados!$A$2:$ZZ$1797, 1267, MATCH($B$2, resultados!$A$1:$ZZ$1, 0))</f>
        <v/>
      </c>
      <c r="C1273">
        <f>INDEX(resultados!$A$2:$ZZ$1797, 1267, MATCH($B$3, resultados!$A$1:$ZZ$1, 0))</f>
        <v/>
      </c>
    </row>
    <row r="1274">
      <c r="A1274">
        <f>INDEX(resultados!$A$2:$ZZ$1797, 1268, MATCH($B$1, resultados!$A$1:$ZZ$1, 0))</f>
        <v/>
      </c>
      <c r="B1274">
        <f>INDEX(resultados!$A$2:$ZZ$1797, 1268, MATCH($B$2, resultados!$A$1:$ZZ$1, 0))</f>
        <v/>
      </c>
      <c r="C1274">
        <f>INDEX(resultados!$A$2:$ZZ$1797, 1268, MATCH($B$3, resultados!$A$1:$ZZ$1, 0))</f>
        <v/>
      </c>
    </row>
    <row r="1275">
      <c r="A1275">
        <f>INDEX(resultados!$A$2:$ZZ$1797, 1269, MATCH($B$1, resultados!$A$1:$ZZ$1, 0))</f>
        <v/>
      </c>
      <c r="B1275">
        <f>INDEX(resultados!$A$2:$ZZ$1797, 1269, MATCH($B$2, resultados!$A$1:$ZZ$1, 0))</f>
        <v/>
      </c>
      <c r="C1275">
        <f>INDEX(resultados!$A$2:$ZZ$1797, 1269, MATCH($B$3, resultados!$A$1:$ZZ$1, 0))</f>
        <v/>
      </c>
    </row>
    <row r="1276">
      <c r="A1276">
        <f>INDEX(resultados!$A$2:$ZZ$1797, 1270, MATCH($B$1, resultados!$A$1:$ZZ$1, 0))</f>
        <v/>
      </c>
      <c r="B1276">
        <f>INDEX(resultados!$A$2:$ZZ$1797, 1270, MATCH($B$2, resultados!$A$1:$ZZ$1, 0))</f>
        <v/>
      </c>
      <c r="C1276">
        <f>INDEX(resultados!$A$2:$ZZ$1797, 1270, MATCH($B$3, resultados!$A$1:$ZZ$1, 0))</f>
        <v/>
      </c>
    </row>
    <row r="1277">
      <c r="A1277">
        <f>INDEX(resultados!$A$2:$ZZ$1797, 1271, MATCH($B$1, resultados!$A$1:$ZZ$1, 0))</f>
        <v/>
      </c>
      <c r="B1277">
        <f>INDEX(resultados!$A$2:$ZZ$1797, 1271, MATCH($B$2, resultados!$A$1:$ZZ$1, 0))</f>
        <v/>
      </c>
      <c r="C1277">
        <f>INDEX(resultados!$A$2:$ZZ$1797, 1271, MATCH($B$3, resultados!$A$1:$ZZ$1, 0))</f>
        <v/>
      </c>
    </row>
    <row r="1278">
      <c r="A1278">
        <f>INDEX(resultados!$A$2:$ZZ$1797, 1272, MATCH($B$1, resultados!$A$1:$ZZ$1, 0))</f>
        <v/>
      </c>
      <c r="B1278">
        <f>INDEX(resultados!$A$2:$ZZ$1797, 1272, MATCH($B$2, resultados!$A$1:$ZZ$1, 0))</f>
        <v/>
      </c>
      <c r="C1278">
        <f>INDEX(resultados!$A$2:$ZZ$1797, 1272, MATCH($B$3, resultados!$A$1:$ZZ$1, 0))</f>
        <v/>
      </c>
    </row>
    <row r="1279">
      <c r="A1279">
        <f>INDEX(resultados!$A$2:$ZZ$1797, 1273, MATCH($B$1, resultados!$A$1:$ZZ$1, 0))</f>
        <v/>
      </c>
      <c r="B1279">
        <f>INDEX(resultados!$A$2:$ZZ$1797, 1273, MATCH($B$2, resultados!$A$1:$ZZ$1, 0))</f>
        <v/>
      </c>
      <c r="C1279">
        <f>INDEX(resultados!$A$2:$ZZ$1797, 1273, MATCH($B$3, resultados!$A$1:$ZZ$1, 0))</f>
        <v/>
      </c>
    </row>
    <row r="1280">
      <c r="A1280">
        <f>INDEX(resultados!$A$2:$ZZ$1797, 1274, MATCH($B$1, resultados!$A$1:$ZZ$1, 0))</f>
        <v/>
      </c>
      <c r="B1280">
        <f>INDEX(resultados!$A$2:$ZZ$1797, 1274, MATCH($B$2, resultados!$A$1:$ZZ$1, 0))</f>
        <v/>
      </c>
      <c r="C1280">
        <f>INDEX(resultados!$A$2:$ZZ$1797, 1274, MATCH($B$3, resultados!$A$1:$ZZ$1, 0))</f>
        <v/>
      </c>
    </row>
    <row r="1281">
      <c r="A1281">
        <f>INDEX(resultados!$A$2:$ZZ$1797, 1275, MATCH($B$1, resultados!$A$1:$ZZ$1, 0))</f>
        <v/>
      </c>
      <c r="B1281">
        <f>INDEX(resultados!$A$2:$ZZ$1797, 1275, MATCH($B$2, resultados!$A$1:$ZZ$1, 0))</f>
        <v/>
      </c>
      <c r="C1281">
        <f>INDEX(resultados!$A$2:$ZZ$1797, 1275, MATCH($B$3, resultados!$A$1:$ZZ$1, 0))</f>
        <v/>
      </c>
    </row>
    <row r="1282">
      <c r="A1282">
        <f>INDEX(resultados!$A$2:$ZZ$1797, 1276, MATCH($B$1, resultados!$A$1:$ZZ$1, 0))</f>
        <v/>
      </c>
      <c r="B1282">
        <f>INDEX(resultados!$A$2:$ZZ$1797, 1276, MATCH($B$2, resultados!$A$1:$ZZ$1, 0))</f>
        <v/>
      </c>
      <c r="C1282">
        <f>INDEX(resultados!$A$2:$ZZ$1797, 1276, MATCH($B$3, resultados!$A$1:$ZZ$1, 0))</f>
        <v/>
      </c>
    </row>
    <row r="1283">
      <c r="A1283">
        <f>INDEX(resultados!$A$2:$ZZ$1797, 1277, MATCH($B$1, resultados!$A$1:$ZZ$1, 0))</f>
        <v/>
      </c>
      <c r="B1283">
        <f>INDEX(resultados!$A$2:$ZZ$1797, 1277, MATCH($B$2, resultados!$A$1:$ZZ$1, 0))</f>
        <v/>
      </c>
      <c r="C1283">
        <f>INDEX(resultados!$A$2:$ZZ$1797, 1277, MATCH($B$3, resultados!$A$1:$ZZ$1, 0))</f>
        <v/>
      </c>
    </row>
    <row r="1284">
      <c r="A1284">
        <f>INDEX(resultados!$A$2:$ZZ$1797, 1278, MATCH($B$1, resultados!$A$1:$ZZ$1, 0))</f>
        <v/>
      </c>
      <c r="B1284">
        <f>INDEX(resultados!$A$2:$ZZ$1797, 1278, MATCH($B$2, resultados!$A$1:$ZZ$1, 0))</f>
        <v/>
      </c>
      <c r="C1284">
        <f>INDEX(resultados!$A$2:$ZZ$1797, 1278, MATCH($B$3, resultados!$A$1:$ZZ$1, 0))</f>
        <v/>
      </c>
    </row>
    <row r="1285">
      <c r="A1285">
        <f>INDEX(resultados!$A$2:$ZZ$1797, 1279, MATCH($B$1, resultados!$A$1:$ZZ$1, 0))</f>
        <v/>
      </c>
      <c r="B1285">
        <f>INDEX(resultados!$A$2:$ZZ$1797, 1279, MATCH($B$2, resultados!$A$1:$ZZ$1, 0))</f>
        <v/>
      </c>
      <c r="C1285">
        <f>INDEX(resultados!$A$2:$ZZ$1797, 1279, MATCH($B$3, resultados!$A$1:$ZZ$1, 0))</f>
        <v/>
      </c>
    </row>
    <row r="1286">
      <c r="A1286">
        <f>INDEX(resultados!$A$2:$ZZ$1797, 1280, MATCH($B$1, resultados!$A$1:$ZZ$1, 0))</f>
        <v/>
      </c>
      <c r="B1286">
        <f>INDEX(resultados!$A$2:$ZZ$1797, 1280, MATCH($B$2, resultados!$A$1:$ZZ$1, 0))</f>
        <v/>
      </c>
      <c r="C1286">
        <f>INDEX(resultados!$A$2:$ZZ$1797, 1280, MATCH($B$3, resultados!$A$1:$ZZ$1, 0))</f>
        <v/>
      </c>
    </row>
    <row r="1287">
      <c r="A1287">
        <f>INDEX(resultados!$A$2:$ZZ$1797, 1281, MATCH($B$1, resultados!$A$1:$ZZ$1, 0))</f>
        <v/>
      </c>
      <c r="B1287">
        <f>INDEX(resultados!$A$2:$ZZ$1797, 1281, MATCH($B$2, resultados!$A$1:$ZZ$1, 0))</f>
        <v/>
      </c>
      <c r="C1287">
        <f>INDEX(resultados!$A$2:$ZZ$1797, 1281, MATCH($B$3, resultados!$A$1:$ZZ$1, 0))</f>
        <v/>
      </c>
    </row>
    <row r="1288">
      <c r="A1288">
        <f>INDEX(resultados!$A$2:$ZZ$1797, 1282, MATCH($B$1, resultados!$A$1:$ZZ$1, 0))</f>
        <v/>
      </c>
      <c r="B1288">
        <f>INDEX(resultados!$A$2:$ZZ$1797, 1282, MATCH($B$2, resultados!$A$1:$ZZ$1, 0))</f>
        <v/>
      </c>
      <c r="C1288">
        <f>INDEX(resultados!$A$2:$ZZ$1797, 1282, MATCH($B$3, resultados!$A$1:$ZZ$1, 0))</f>
        <v/>
      </c>
    </row>
    <row r="1289">
      <c r="A1289">
        <f>INDEX(resultados!$A$2:$ZZ$1797, 1283, MATCH($B$1, resultados!$A$1:$ZZ$1, 0))</f>
        <v/>
      </c>
      <c r="B1289">
        <f>INDEX(resultados!$A$2:$ZZ$1797, 1283, MATCH($B$2, resultados!$A$1:$ZZ$1, 0))</f>
        <v/>
      </c>
      <c r="C1289">
        <f>INDEX(resultados!$A$2:$ZZ$1797, 1283, MATCH($B$3, resultados!$A$1:$ZZ$1, 0))</f>
        <v/>
      </c>
    </row>
    <row r="1290">
      <c r="A1290">
        <f>INDEX(resultados!$A$2:$ZZ$1797, 1284, MATCH($B$1, resultados!$A$1:$ZZ$1, 0))</f>
        <v/>
      </c>
      <c r="B1290">
        <f>INDEX(resultados!$A$2:$ZZ$1797, 1284, MATCH($B$2, resultados!$A$1:$ZZ$1, 0))</f>
        <v/>
      </c>
      <c r="C1290">
        <f>INDEX(resultados!$A$2:$ZZ$1797, 1284, MATCH($B$3, resultados!$A$1:$ZZ$1, 0))</f>
        <v/>
      </c>
    </row>
    <row r="1291">
      <c r="A1291">
        <f>INDEX(resultados!$A$2:$ZZ$1797, 1285, MATCH($B$1, resultados!$A$1:$ZZ$1, 0))</f>
        <v/>
      </c>
      <c r="B1291">
        <f>INDEX(resultados!$A$2:$ZZ$1797, 1285, MATCH($B$2, resultados!$A$1:$ZZ$1, 0))</f>
        <v/>
      </c>
      <c r="C1291">
        <f>INDEX(resultados!$A$2:$ZZ$1797, 1285, MATCH($B$3, resultados!$A$1:$ZZ$1, 0))</f>
        <v/>
      </c>
    </row>
    <row r="1292">
      <c r="A1292">
        <f>INDEX(resultados!$A$2:$ZZ$1797, 1286, MATCH($B$1, resultados!$A$1:$ZZ$1, 0))</f>
        <v/>
      </c>
      <c r="B1292">
        <f>INDEX(resultados!$A$2:$ZZ$1797, 1286, MATCH($B$2, resultados!$A$1:$ZZ$1, 0))</f>
        <v/>
      </c>
      <c r="C1292">
        <f>INDEX(resultados!$A$2:$ZZ$1797, 1286, MATCH($B$3, resultados!$A$1:$ZZ$1, 0))</f>
        <v/>
      </c>
    </row>
    <row r="1293">
      <c r="A1293">
        <f>INDEX(resultados!$A$2:$ZZ$1797, 1287, MATCH($B$1, resultados!$A$1:$ZZ$1, 0))</f>
        <v/>
      </c>
      <c r="B1293">
        <f>INDEX(resultados!$A$2:$ZZ$1797, 1287, MATCH($B$2, resultados!$A$1:$ZZ$1, 0))</f>
        <v/>
      </c>
      <c r="C1293">
        <f>INDEX(resultados!$A$2:$ZZ$1797, 1287, MATCH($B$3, resultados!$A$1:$ZZ$1, 0))</f>
        <v/>
      </c>
    </row>
    <row r="1294">
      <c r="A1294">
        <f>INDEX(resultados!$A$2:$ZZ$1797, 1288, MATCH($B$1, resultados!$A$1:$ZZ$1, 0))</f>
        <v/>
      </c>
      <c r="B1294">
        <f>INDEX(resultados!$A$2:$ZZ$1797, 1288, MATCH($B$2, resultados!$A$1:$ZZ$1, 0))</f>
        <v/>
      </c>
      <c r="C1294">
        <f>INDEX(resultados!$A$2:$ZZ$1797, 1288, MATCH($B$3, resultados!$A$1:$ZZ$1, 0))</f>
        <v/>
      </c>
    </row>
    <row r="1295">
      <c r="A1295">
        <f>INDEX(resultados!$A$2:$ZZ$1797, 1289, MATCH($B$1, resultados!$A$1:$ZZ$1, 0))</f>
        <v/>
      </c>
      <c r="B1295">
        <f>INDEX(resultados!$A$2:$ZZ$1797, 1289, MATCH($B$2, resultados!$A$1:$ZZ$1, 0))</f>
        <v/>
      </c>
      <c r="C1295">
        <f>INDEX(resultados!$A$2:$ZZ$1797, 1289, MATCH($B$3, resultados!$A$1:$ZZ$1, 0))</f>
        <v/>
      </c>
    </row>
    <row r="1296">
      <c r="A1296">
        <f>INDEX(resultados!$A$2:$ZZ$1797, 1290, MATCH($B$1, resultados!$A$1:$ZZ$1, 0))</f>
        <v/>
      </c>
      <c r="B1296">
        <f>INDEX(resultados!$A$2:$ZZ$1797, 1290, MATCH($B$2, resultados!$A$1:$ZZ$1, 0))</f>
        <v/>
      </c>
      <c r="C1296">
        <f>INDEX(resultados!$A$2:$ZZ$1797, 1290, MATCH($B$3, resultados!$A$1:$ZZ$1, 0))</f>
        <v/>
      </c>
    </row>
    <row r="1297">
      <c r="A1297">
        <f>INDEX(resultados!$A$2:$ZZ$1797, 1291, MATCH($B$1, resultados!$A$1:$ZZ$1, 0))</f>
        <v/>
      </c>
      <c r="B1297">
        <f>INDEX(resultados!$A$2:$ZZ$1797, 1291, MATCH($B$2, resultados!$A$1:$ZZ$1, 0))</f>
        <v/>
      </c>
      <c r="C1297">
        <f>INDEX(resultados!$A$2:$ZZ$1797, 1291, MATCH($B$3, resultados!$A$1:$ZZ$1, 0))</f>
        <v/>
      </c>
    </row>
    <row r="1298">
      <c r="A1298">
        <f>INDEX(resultados!$A$2:$ZZ$1797, 1292, MATCH($B$1, resultados!$A$1:$ZZ$1, 0))</f>
        <v/>
      </c>
      <c r="B1298">
        <f>INDEX(resultados!$A$2:$ZZ$1797, 1292, MATCH($B$2, resultados!$A$1:$ZZ$1, 0))</f>
        <v/>
      </c>
      <c r="C1298">
        <f>INDEX(resultados!$A$2:$ZZ$1797, 1292, MATCH($B$3, resultados!$A$1:$ZZ$1, 0))</f>
        <v/>
      </c>
    </row>
    <row r="1299">
      <c r="A1299">
        <f>INDEX(resultados!$A$2:$ZZ$1797, 1293, MATCH($B$1, resultados!$A$1:$ZZ$1, 0))</f>
        <v/>
      </c>
      <c r="B1299">
        <f>INDEX(resultados!$A$2:$ZZ$1797, 1293, MATCH($B$2, resultados!$A$1:$ZZ$1, 0))</f>
        <v/>
      </c>
      <c r="C1299">
        <f>INDEX(resultados!$A$2:$ZZ$1797, 1293, MATCH($B$3, resultados!$A$1:$ZZ$1, 0))</f>
        <v/>
      </c>
    </row>
    <row r="1300">
      <c r="A1300">
        <f>INDEX(resultados!$A$2:$ZZ$1797, 1294, MATCH($B$1, resultados!$A$1:$ZZ$1, 0))</f>
        <v/>
      </c>
      <c r="B1300">
        <f>INDEX(resultados!$A$2:$ZZ$1797, 1294, MATCH($B$2, resultados!$A$1:$ZZ$1, 0))</f>
        <v/>
      </c>
      <c r="C1300">
        <f>INDEX(resultados!$A$2:$ZZ$1797, 1294, MATCH($B$3, resultados!$A$1:$ZZ$1, 0))</f>
        <v/>
      </c>
    </row>
    <row r="1301">
      <c r="A1301">
        <f>INDEX(resultados!$A$2:$ZZ$1797, 1295, MATCH($B$1, resultados!$A$1:$ZZ$1, 0))</f>
        <v/>
      </c>
      <c r="B1301">
        <f>INDEX(resultados!$A$2:$ZZ$1797, 1295, MATCH($B$2, resultados!$A$1:$ZZ$1, 0))</f>
        <v/>
      </c>
      <c r="C1301">
        <f>INDEX(resultados!$A$2:$ZZ$1797, 1295, MATCH($B$3, resultados!$A$1:$ZZ$1, 0))</f>
        <v/>
      </c>
    </row>
    <row r="1302">
      <c r="A1302">
        <f>INDEX(resultados!$A$2:$ZZ$1797, 1296, MATCH($B$1, resultados!$A$1:$ZZ$1, 0))</f>
        <v/>
      </c>
      <c r="B1302">
        <f>INDEX(resultados!$A$2:$ZZ$1797, 1296, MATCH($B$2, resultados!$A$1:$ZZ$1, 0))</f>
        <v/>
      </c>
      <c r="C1302">
        <f>INDEX(resultados!$A$2:$ZZ$1797, 1296, MATCH($B$3, resultados!$A$1:$ZZ$1, 0))</f>
        <v/>
      </c>
    </row>
    <row r="1303">
      <c r="A1303">
        <f>INDEX(resultados!$A$2:$ZZ$1797, 1297, MATCH($B$1, resultados!$A$1:$ZZ$1, 0))</f>
        <v/>
      </c>
      <c r="B1303">
        <f>INDEX(resultados!$A$2:$ZZ$1797, 1297, MATCH($B$2, resultados!$A$1:$ZZ$1, 0))</f>
        <v/>
      </c>
      <c r="C1303">
        <f>INDEX(resultados!$A$2:$ZZ$1797, 1297, MATCH($B$3, resultados!$A$1:$ZZ$1, 0))</f>
        <v/>
      </c>
    </row>
    <row r="1304">
      <c r="A1304">
        <f>INDEX(resultados!$A$2:$ZZ$1797, 1298, MATCH($B$1, resultados!$A$1:$ZZ$1, 0))</f>
        <v/>
      </c>
      <c r="B1304">
        <f>INDEX(resultados!$A$2:$ZZ$1797, 1298, MATCH($B$2, resultados!$A$1:$ZZ$1, 0))</f>
        <v/>
      </c>
      <c r="C1304">
        <f>INDEX(resultados!$A$2:$ZZ$1797, 1298, MATCH($B$3, resultados!$A$1:$ZZ$1, 0))</f>
        <v/>
      </c>
    </row>
    <row r="1305">
      <c r="A1305">
        <f>INDEX(resultados!$A$2:$ZZ$1797, 1299, MATCH($B$1, resultados!$A$1:$ZZ$1, 0))</f>
        <v/>
      </c>
      <c r="B1305">
        <f>INDEX(resultados!$A$2:$ZZ$1797, 1299, MATCH($B$2, resultados!$A$1:$ZZ$1, 0))</f>
        <v/>
      </c>
      <c r="C1305">
        <f>INDEX(resultados!$A$2:$ZZ$1797, 1299, MATCH($B$3, resultados!$A$1:$ZZ$1, 0))</f>
        <v/>
      </c>
    </row>
    <row r="1306">
      <c r="A1306">
        <f>INDEX(resultados!$A$2:$ZZ$1797, 1300, MATCH($B$1, resultados!$A$1:$ZZ$1, 0))</f>
        <v/>
      </c>
      <c r="B1306">
        <f>INDEX(resultados!$A$2:$ZZ$1797, 1300, MATCH($B$2, resultados!$A$1:$ZZ$1, 0))</f>
        <v/>
      </c>
      <c r="C1306">
        <f>INDEX(resultados!$A$2:$ZZ$1797, 1300, MATCH($B$3, resultados!$A$1:$ZZ$1, 0))</f>
        <v/>
      </c>
    </row>
    <row r="1307">
      <c r="A1307">
        <f>INDEX(resultados!$A$2:$ZZ$1797, 1301, MATCH($B$1, resultados!$A$1:$ZZ$1, 0))</f>
        <v/>
      </c>
      <c r="B1307">
        <f>INDEX(resultados!$A$2:$ZZ$1797, 1301, MATCH($B$2, resultados!$A$1:$ZZ$1, 0))</f>
        <v/>
      </c>
      <c r="C1307">
        <f>INDEX(resultados!$A$2:$ZZ$1797, 1301, MATCH($B$3, resultados!$A$1:$ZZ$1, 0))</f>
        <v/>
      </c>
    </row>
    <row r="1308">
      <c r="A1308">
        <f>INDEX(resultados!$A$2:$ZZ$1797, 1302, MATCH($B$1, resultados!$A$1:$ZZ$1, 0))</f>
        <v/>
      </c>
      <c r="B1308">
        <f>INDEX(resultados!$A$2:$ZZ$1797, 1302, MATCH($B$2, resultados!$A$1:$ZZ$1, 0))</f>
        <v/>
      </c>
      <c r="C1308">
        <f>INDEX(resultados!$A$2:$ZZ$1797, 1302, MATCH($B$3, resultados!$A$1:$ZZ$1, 0))</f>
        <v/>
      </c>
    </row>
    <row r="1309">
      <c r="A1309">
        <f>INDEX(resultados!$A$2:$ZZ$1797, 1303, MATCH($B$1, resultados!$A$1:$ZZ$1, 0))</f>
        <v/>
      </c>
      <c r="B1309">
        <f>INDEX(resultados!$A$2:$ZZ$1797, 1303, MATCH($B$2, resultados!$A$1:$ZZ$1, 0))</f>
        <v/>
      </c>
      <c r="C1309">
        <f>INDEX(resultados!$A$2:$ZZ$1797, 1303, MATCH($B$3, resultados!$A$1:$ZZ$1, 0))</f>
        <v/>
      </c>
    </row>
    <row r="1310">
      <c r="A1310">
        <f>INDEX(resultados!$A$2:$ZZ$1797, 1304, MATCH($B$1, resultados!$A$1:$ZZ$1, 0))</f>
        <v/>
      </c>
      <c r="B1310">
        <f>INDEX(resultados!$A$2:$ZZ$1797, 1304, MATCH($B$2, resultados!$A$1:$ZZ$1, 0))</f>
        <v/>
      </c>
      <c r="C1310">
        <f>INDEX(resultados!$A$2:$ZZ$1797, 1304, MATCH($B$3, resultados!$A$1:$ZZ$1, 0))</f>
        <v/>
      </c>
    </row>
    <row r="1311">
      <c r="A1311">
        <f>INDEX(resultados!$A$2:$ZZ$1797, 1305, MATCH($B$1, resultados!$A$1:$ZZ$1, 0))</f>
        <v/>
      </c>
      <c r="B1311">
        <f>INDEX(resultados!$A$2:$ZZ$1797, 1305, MATCH($B$2, resultados!$A$1:$ZZ$1, 0))</f>
        <v/>
      </c>
      <c r="C1311">
        <f>INDEX(resultados!$A$2:$ZZ$1797, 1305, MATCH($B$3, resultados!$A$1:$ZZ$1, 0))</f>
        <v/>
      </c>
    </row>
    <row r="1312">
      <c r="A1312">
        <f>INDEX(resultados!$A$2:$ZZ$1797, 1306, MATCH($B$1, resultados!$A$1:$ZZ$1, 0))</f>
        <v/>
      </c>
      <c r="B1312">
        <f>INDEX(resultados!$A$2:$ZZ$1797, 1306, MATCH($B$2, resultados!$A$1:$ZZ$1, 0))</f>
        <v/>
      </c>
      <c r="C1312">
        <f>INDEX(resultados!$A$2:$ZZ$1797, 1306, MATCH($B$3, resultados!$A$1:$ZZ$1, 0))</f>
        <v/>
      </c>
    </row>
    <row r="1313">
      <c r="A1313">
        <f>INDEX(resultados!$A$2:$ZZ$1797, 1307, MATCH($B$1, resultados!$A$1:$ZZ$1, 0))</f>
        <v/>
      </c>
      <c r="B1313">
        <f>INDEX(resultados!$A$2:$ZZ$1797, 1307, MATCH($B$2, resultados!$A$1:$ZZ$1, 0))</f>
        <v/>
      </c>
      <c r="C1313">
        <f>INDEX(resultados!$A$2:$ZZ$1797, 1307, MATCH($B$3, resultados!$A$1:$ZZ$1, 0))</f>
        <v/>
      </c>
    </row>
    <row r="1314">
      <c r="A1314">
        <f>INDEX(resultados!$A$2:$ZZ$1797, 1308, MATCH($B$1, resultados!$A$1:$ZZ$1, 0))</f>
        <v/>
      </c>
      <c r="B1314">
        <f>INDEX(resultados!$A$2:$ZZ$1797, 1308, MATCH($B$2, resultados!$A$1:$ZZ$1, 0))</f>
        <v/>
      </c>
      <c r="C1314">
        <f>INDEX(resultados!$A$2:$ZZ$1797, 1308, MATCH($B$3, resultados!$A$1:$ZZ$1, 0))</f>
        <v/>
      </c>
    </row>
    <row r="1315">
      <c r="A1315">
        <f>INDEX(resultados!$A$2:$ZZ$1797, 1309, MATCH($B$1, resultados!$A$1:$ZZ$1, 0))</f>
        <v/>
      </c>
      <c r="B1315">
        <f>INDEX(resultados!$A$2:$ZZ$1797, 1309, MATCH($B$2, resultados!$A$1:$ZZ$1, 0))</f>
        <v/>
      </c>
      <c r="C1315">
        <f>INDEX(resultados!$A$2:$ZZ$1797, 1309, MATCH($B$3, resultados!$A$1:$ZZ$1, 0))</f>
        <v/>
      </c>
    </row>
    <row r="1316">
      <c r="A1316">
        <f>INDEX(resultados!$A$2:$ZZ$1797, 1310, MATCH($B$1, resultados!$A$1:$ZZ$1, 0))</f>
        <v/>
      </c>
      <c r="B1316">
        <f>INDEX(resultados!$A$2:$ZZ$1797, 1310, MATCH($B$2, resultados!$A$1:$ZZ$1, 0))</f>
        <v/>
      </c>
      <c r="C1316">
        <f>INDEX(resultados!$A$2:$ZZ$1797, 1310, MATCH($B$3, resultados!$A$1:$ZZ$1, 0))</f>
        <v/>
      </c>
    </row>
    <row r="1317">
      <c r="A1317">
        <f>INDEX(resultados!$A$2:$ZZ$1797, 1311, MATCH($B$1, resultados!$A$1:$ZZ$1, 0))</f>
        <v/>
      </c>
      <c r="B1317">
        <f>INDEX(resultados!$A$2:$ZZ$1797, 1311, MATCH($B$2, resultados!$A$1:$ZZ$1, 0))</f>
        <v/>
      </c>
      <c r="C1317">
        <f>INDEX(resultados!$A$2:$ZZ$1797, 1311, MATCH($B$3, resultados!$A$1:$ZZ$1, 0))</f>
        <v/>
      </c>
    </row>
    <row r="1318">
      <c r="A1318">
        <f>INDEX(resultados!$A$2:$ZZ$1797, 1312, MATCH($B$1, resultados!$A$1:$ZZ$1, 0))</f>
        <v/>
      </c>
      <c r="B1318">
        <f>INDEX(resultados!$A$2:$ZZ$1797, 1312, MATCH($B$2, resultados!$A$1:$ZZ$1, 0))</f>
        <v/>
      </c>
      <c r="C1318">
        <f>INDEX(resultados!$A$2:$ZZ$1797, 1312, MATCH($B$3, resultados!$A$1:$ZZ$1, 0))</f>
        <v/>
      </c>
    </row>
    <row r="1319">
      <c r="A1319">
        <f>INDEX(resultados!$A$2:$ZZ$1797, 1313, MATCH($B$1, resultados!$A$1:$ZZ$1, 0))</f>
        <v/>
      </c>
      <c r="B1319">
        <f>INDEX(resultados!$A$2:$ZZ$1797, 1313, MATCH($B$2, resultados!$A$1:$ZZ$1, 0))</f>
        <v/>
      </c>
      <c r="C1319">
        <f>INDEX(resultados!$A$2:$ZZ$1797, 1313, MATCH($B$3, resultados!$A$1:$ZZ$1, 0))</f>
        <v/>
      </c>
    </row>
    <row r="1320">
      <c r="A1320">
        <f>INDEX(resultados!$A$2:$ZZ$1797, 1314, MATCH($B$1, resultados!$A$1:$ZZ$1, 0))</f>
        <v/>
      </c>
      <c r="B1320">
        <f>INDEX(resultados!$A$2:$ZZ$1797, 1314, MATCH($B$2, resultados!$A$1:$ZZ$1, 0))</f>
        <v/>
      </c>
      <c r="C1320">
        <f>INDEX(resultados!$A$2:$ZZ$1797, 1314, MATCH($B$3, resultados!$A$1:$ZZ$1, 0))</f>
        <v/>
      </c>
    </row>
    <row r="1321">
      <c r="A1321">
        <f>INDEX(resultados!$A$2:$ZZ$1797, 1315, MATCH($B$1, resultados!$A$1:$ZZ$1, 0))</f>
        <v/>
      </c>
      <c r="B1321">
        <f>INDEX(resultados!$A$2:$ZZ$1797, 1315, MATCH($B$2, resultados!$A$1:$ZZ$1, 0))</f>
        <v/>
      </c>
      <c r="C1321">
        <f>INDEX(resultados!$A$2:$ZZ$1797, 1315, MATCH($B$3, resultados!$A$1:$ZZ$1, 0))</f>
        <v/>
      </c>
    </row>
    <row r="1322">
      <c r="A1322">
        <f>INDEX(resultados!$A$2:$ZZ$1797, 1316, MATCH($B$1, resultados!$A$1:$ZZ$1, 0))</f>
        <v/>
      </c>
      <c r="B1322">
        <f>INDEX(resultados!$A$2:$ZZ$1797, 1316, MATCH($B$2, resultados!$A$1:$ZZ$1, 0))</f>
        <v/>
      </c>
      <c r="C1322">
        <f>INDEX(resultados!$A$2:$ZZ$1797, 1316, MATCH($B$3, resultados!$A$1:$ZZ$1, 0))</f>
        <v/>
      </c>
    </row>
    <row r="1323">
      <c r="A1323">
        <f>INDEX(resultados!$A$2:$ZZ$1797, 1317, MATCH($B$1, resultados!$A$1:$ZZ$1, 0))</f>
        <v/>
      </c>
      <c r="B1323">
        <f>INDEX(resultados!$A$2:$ZZ$1797, 1317, MATCH($B$2, resultados!$A$1:$ZZ$1, 0))</f>
        <v/>
      </c>
      <c r="C1323">
        <f>INDEX(resultados!$A$2:$ZZ$1797, 1317, MATCH($B$3, resultados!$A$1:$ZZ$1, 0))</f>
        <v/>
      </c>
    </row>
    <row r="1324">
      <c r="A1324">
        <f>INDEX(resultados!$A$2:$ZZ$1797, 1318, MATCH($B$1, resultados!$A$1:$ZZ$1, 0))</f>
        <v/>
      </c>
      <c r="B1324">
        <f>INDEX(resultados!$A$2:$ZZ$1797, 1318, MATCH($B$2, resultados!$A$1:$ZZ$1, 0))</f>
        <v/>
      </c>
      <c r="C1324">
        <f>INDEX(resultados!$A$2:$ZZ$1797, 1318, MATCH($B$3, resultados!$A$1:$ZZ$1, 0))</f>
        <v/>
      </c>
    </row>
    <row r="1325">
      <c r="A1325">
        <f>INDEX(resultados!$A$2:$ZZ$1797, 1319, MATCH($B$1, resultados!$A$1:$ZZ$1, 0))</f>
        <v/>
      </c>
      <c r="B1325">
        <f>INDEX(resultados!$A$2:$ZZ$1797, 1319, MATCH($B$2, resultados!$A$1:$ZZ$1, 0))</f>
        <v/>
      </c>
      <c r="C1325">
        <f>INDEX(resultados!$A$2:$ZZ$1797, 1319, MATCH($B$3, resultados!$A$1:$ZZ$1, 0))</f>
        <v/>
      </c>
    </row>
    <row r="1326">
      <c r="A1326">
        <f>INDEX(resultados!$A$2:$ZZ$1797, 1320, MATCH($B$1, resultados!$A$1:$ZZ$1, 0))</f>
        <v/>
      </c>
      <c r="B1326">
        <f>INDEX(resultados!$A$2:$ZZ$1797, 1320, MATCH($B$2, resultados!$A$1:$ZZ$1, 0))</f>
        <v/>
      </c>
      <c r="C1326">
        <f>INDEX(resultados!$A$2:$ZZ$1797, 1320, MATCH($B$3, resultados!$A$1:$ZZ$1, 0))</f>
        <v/>
      </c>
    </row>
    <row r="1327">
      <c r="A1327">
        <f>INDEX(resultados!$A$2:$ZZ$1797, 1321, MATCH($B$1, resultados!$A$1:$ZZ$1, 0))</f>
        <v/>
      </c>
      <c r="B1327">
        <f>INDEX(resultados!$A$2:$ZZ$1797, 1321, MATCH($B$2, resultados!$A$1:$ZZ$1, 0))</f>
        <v/>
      </c>
      <c r="C1327">
        <f>INDEX(resultados!$A$2:$ZZ$1797, 1321, MATCH($B$3, resultados!$A$1:$ZZ$1, 0))</f>
        <v/>
      </c>
    </row>
    <row r="1328">
      <c r="A1328">
        <f>INDEX(resultados!$A$2:$ZZ$1797, 1322, MATCH($B$1, resultados!$A$1:$ZZ$1, 0))</f>
        <v/>
      </c>
      <c r="B1328">
        <f>INDEX(resultados!$A$2:$ZZ$1797, 1322, MATCH($B$2, resultados!$A$1:$ZZ$1, 0))</f>
        <v/>
      </c>
      <c r="C1328">
        <f>INDEX(resultados!$A$2:$ZZ$1797, 1322, MATCH($B$3, resultados!$A$1:$ZZ$1, 0))</f>
        <v/>
      </c>
    </row>
    <row r="1329">
      <c r="A1329">
        <f>INDEX(resultados!$A$2:$ZZ$1797, 1323, MATCH($B$1, resultados!$A$1:$ZZ$1, 0))</f>
        <v/>
      </c>
      <c r="B1329">
        <f>INDEX(resultados!$A$2:$ZZ$1797, 1323, MATCH($B$2, resultados!$A$1:$ZZ$1, 0))</f>
        <v/>
      </c>
      <c r="C1329">
        <f>INDEX(resultados!$A$2:$ZZ$1797, 1323, MATCH($B$3, resultados!$A$1:$ZZ$1, 0))</f>
        <v/>
      </c>
    </row>
    <row r="1330">
      <c r="A1330">
        <f>INDEX(resultados!$A$2:$ZZ$1797, 1324, MATCH($B$1, resultados!$A$1:$ZZ$1, 0))</f>
        <v/>
      </c>
      <c r="B1330">
        <f>INDEX(resultados!$A$2:$ZZ$1797, 1324, MATCH($B$2, resultados!$A$1:$ZZ$1, 0))</f>
        <v/>
      </c>
      <c r="C1330">
        <f>INDEX(resultados!$A$2:$ZZ$1797, 1324, MATCH($B$3, resultados!$A$1:$ZZ$1, 0))</f>
        <v/>
      </c>
    </row>
    <row r="1331">
      <c r="A1331">
        <f>INDEX(resultados!$A$2:$ZZ$1797, 1325, MATCH($B$1, resultados!$A$1:$ZZ$1, 0))</f>
        <v/>
      </c>
      <c r="B1331">
        <f>INDEX(resultados!$A$2:$ZZ$1797, 1325, MATCH($B$2, resultados!$A$1:$ZZ$1, 0))</f>
        <v/>
      </c>
      <c r="C1331">
        <f>INDEX(resultados!$A$2:$ZZ$1797, 1325, MATCH($B$3, resultados!$A$1:$ZZ$1, 0))</f>
        <v/>
      </c>
    </row>
    <row r="1332">
      <c r="A1332">
        <f>INDEX(resultados!$A$2:$ZZ$1797, 1326, MATCH($B$1, resultados!$A$1:$ZZ$1, 0))</f>
        <v/>
      </c>
      <c r="B1332">
        <f>INDEX(resultados!$A$2:$ZZ$1797, 1326, MATCH($B$2, resultados!$A$1:$ZZ$1, 0))</f>
        <v/>
      </c>
      <c r="C1332">
        <f>INDEX(resultados!$A$2:$ZZ$1797, 1326, MATCH($B$3, resultados!$A$1:$ZZ$1, 0))</f>
        <v/>
      </c>
    </row>
    <row r="1333">
      <c r="A1333">
        <f>INDEX(resultados!$A$2:$ZZ$1797, 1327, MATCH($B$1, resultados!$A$1:$ZZ$1, 0))</f>
        <v/>
      </c>
      <c r="B1333">
        <f>INDEX(resultados!$A$2:$ZZ$1797, 1327, MATCH($B$2, resultados!$A$1:$ZZ$1, 0))</f>
        <v/>
      </c>
      <c r="C1333">
        <f>INDEX(resultados!$A$2:$ZZ$1797, 1327, MATCH($B$3, resultados!$A$1:$ZZ$1, 0))</f>
        <v/>
      </c>
    </row>
    <row r="1334">
      <c r="A1334">
        <f>INDEX(resultados!$A$2:$ZZ$1797, 1328, MATCH($B$1, resultados!$A$1:$ZZ$1, 0))</f>
        <v/>
      </c>
      <c r="B1334">
        <f>INDEX(resultados!$A$2:$ZZ$1797, 1328, MATCH($B$2, resultados!$A$1:$ZZ$1, 0))</f>
        <v/>
      </c>
      <c r="C1334">
        <f>INDEX(resultados!$A$2:$ZZ$1797, 1328, MATCH($B$3, resultados!$A$1:$ZZ$1, 0))</f>
        <v/>
      </c>
    </row>
    <row r="1335">
      <c r="A1335">
        <f>INDEX(resultados!$A$2:$ZZ$1797, 1329, MATCH($B$1, resultados!$A$1:$ZZ$1, 0))</f>
        <v/>
      </c>
      <c r="B1335">
        <f>INDEX(resultados!$A$2:$ZZ$1797, 1329, MATCH($B$2, resultados!$A$1:$ZZ$1, 0))</f>
        <v/>
      </c>
      <c r="C1335">
        <f>INDEX(resultados!$A$2:$ZZ$1797, 1329, MATCH($B$3, resultados!$A$1:$ZZ$1, 0))</f>
        <v/>
      </c>
    </row>
    <row r="1336">
      <c r="A1336">
        <f>INDEX(resultados!$A$2:$ZZ$1797, 1330, MATCH($B$1, resultados!$A$1:$ZZ$1, 0))</f>
        <v/>
      </c>
      <c r="B1336">
        <f>INDEX(resultados!$A$2:$ZZ$1797, 1330, MATCH($B$2, resultados!$A$1:$ZZ$1, 0))</f>
        <v/>
      </c>
      <c r="C1336">
        <f>INDEX(resultados!$A$2:$ZZ$1797, 1330, MATCH($B$3, resultados!$A$1:$ZZ$1, 0))</f>
        <v/>
      </c>
    </row>
    <row r="1337">
      <c r="A1337">
        <f>INDEX(resultados!$A$2:$ZZ$1797, 1331, MATCH($B$1, resultados!$A$1:$ZZ$1, 0))</f>
        <v/>
      </c>
      <c r="B1337">
        <f>INDEX(resultados!$A$2:$ZZ$1797, 1331, MATCH($B$2, resultados!$A$1:$ZZ$1, 0))</f>
        <v/>
      </c>
      <c r="C1337">
        <f>INDEX(resultados!$A$2:$ZZ$1797, 1331, MATCH($B$3, resultados!$A$1:$ZZ$1, 0))</f>
        <v/>
      </c>
    </row>
    <row r="1338">
      <c r="A1338">
        <f>INDEX(resultados!$A$2:$ZZ$1797, 1332, MATCH($B$1, resultados!$A$1:$ZZ$1, 0))</f>
        <v/>
      </c>
      <c r="B1338">
        <f>INDEX(resultados!$A$2:$ZZ$1797, 1332, MATCH($B$2, resultados!$A$1:$ZZ$1, 0))</f>
        <v/>
      </c>
      <c r="C1338">
        <f>INDEX(resultados!$A$2:$ZZ$1797, 1332, MATCH($B$3, resultados!$A$1:$ZZ$1, 0))</f>
        <v/>
      </c>
    </row>
    <row r="1339">
      <c r="A1339">
        <f>INDEX(resultados!$A$2:$ZZ$1797, 1333, MATCH($B$1, resultados!$A$1:$ZZ$1, 0))</f>
        <v/>
      </c>
      <c r="B1339">
        <f>INDEX(resultados!$A$2:$ZZ$1797, 1333, MATCH($B$2, resultados!$A$1:$ZZ$1, 0))</f>
        <v/>
      </c>
      <c r="C1339">
        <f>INDEX(resultados!$A$2:$ZZ$1797, 1333, MATCH($B$3, resultados!$A$1:$ZZ$1, 0))</f>
        <v/>
      </c>
    </row>
    <row r="1340">
      <c r="A1340">
        <f>INDEX(resultados!$A$2:$ZZ$1797, 1334, MATCH($B$1, resultados!$A$1:$ZZ$1, 0))</f>
        <v/>
      </c>
      <c r="B1340">
        <f>INDEX(resultados!$A$2:$ZZ$1797, 1334, MATCH($B$2, resultados!$A$1:$ZZ$1, 0))</f>
        <v/>
      </c>
      <c r="C1340">
        <f>INDEX(resultados!$A$2:$ZZ$1797, 1334, MATCH($B$3, resultados!$A$1:$ZZ$1, 0))</f>
        <v/>
      </c>
    </row>
    <row r="1341">
      <c r="A1341">
        <f>INDEX(resultados!$A$2:$ZZ$1797, 1335, MATCH($B$1, resultados!$A$1:$ZZ$1, 0))</f>
        <v/>
      </c>
      <c r="B1341">
        <f>INDEX(resultados!$A$2:$ZZ$1797, 1335, MATCH($B$2, resultados!$A$1:$ZZ$1, 0))</f>
        <v/>
      </c>
      <c r="C1341">
        <f>INDEX(resultados!$A$2:$ZZ$1797, 1335, MATCH($B$3, resultados!$A$1:$ZZ$1, 0))</f>
        <v/>
      </c>
    </row>
    <row r="1342">
      <c r="A1342">
        <f>INDEX(resultados!$A$2:$ZZ$1797, 1336, MATCH($B$1, resultados!$A$1:$ZZ$1, 0))</f>
        <v/>
      </c>
      <c r="B1342">
        <f>INDEX(resultados!$A$2:$ZZ$1797, 1336, MATCH($B$2, resultados!$A$1:$ZZ$1, 0))</f>
        <v/>
      </c>
      <c r="C1342">
        <f>INDEX(resultados!$A$2:$ZZ$1797, 1336, MATCH($B$3, resultados!$A$1:$ZZ$1, 0))</f>
        <v/>
      </c>
    </row>
    <row r="1343">
      <c r="A1343">
        <f>INDEX(resultados!$A$2:$ZZ$1797, 1337, MATCH($B$1, resultados!$A$1:$ZZ$1, 0))</f>
        <v/>
      </c>
      <c r="B1343">
        <f>INDEX(resultados!$A$2:$ZZ$1797, 1337, MATCH($B$2, resultados!$A$1:$ZZ$1, 0))</f>
        <v/>
      </c>
      <c r="C1343">
        <f>INDEX(resultados!$A$2:$ZZ$1797, 1337, MATCH($B$3, resultados!$A$1:$ZZ$1, 0))</f>
        <v/>
      </c>
    </row>
    <row r="1344">
      <c r="A1344">
        <f>INDEX(resultados!$A$2:$ZZ$1797, 1338, MATCH($B$1, resultados!$A$1:$ZZ$1, 0))</f>
        <v/>
      </c>
      <c r="B1344">
        <f>INDEX(resultados!$A$2:$ZZ$1797, 1338, MATCH($B$2, resultados!$A$1:$ZZ$1, 0))</f>
        <v/>
      </c>
      <c r="C1344">
        <f>INDEX(resultados!$A$2:$ZZ$1797, 1338, MATCH($B$3, resultados!$A$1:$ZZ$1, 0))</f>
        <v/>
      </c>
    </row>
    <row r="1345">
      <c r="A1345">
        <f>INDEX(resultados!$A$2:$ZZ$1797, 1339, MATCH($B$1, resultados!$A$1:$ZZ$1, 0))</f>
        <v/>
      </c>
      <c r="B1345">
        <f>INDEX(resultados!$A$2:$ZZ$1797, 1339, MATCH($B$2, resultados!$A$1:$ZZ$1, 0))</f>
        <v/>
      </c>
      <c r="C1345">
        <f>INDEX(resultados!$A$2:$ZZ$1797, 1339, MATCH($B$3, resultados!$A$1:$ZZ$1, 0))</f>
        <v/>
      </c>
    </row>
    <row r="1346">
      <c r="A1346">
        <f>INDEX(resultados!$A$2:$ZZ$1797, 1340, MATCH($B$1, resultados!$A$1:$ZZ$1, 0))</f>
        <v/>
      </c>
      <c r="B1346">
        <f>INDEX(resultados!$A$2:$ZZ$1797, 1340, MATCH($B$2, resultados!$A$1:$ZZ$1, 0))</f>
        <v/>
      </c>
      <c r="C1346">
        <f>INDEX(resultados!$A$2:$ZZ$1797, 1340, MATCH($B$3, resultados!$A$1:$ZZ$1, 0))</f>
        <v/>
      </c>
    </row>
    <row r="1347">
      <c r="A1347">
        <f>INDEX(resultados!$A$2:$ZZ$1797, 1341, MATCH($B$1, resultados!$A$1:$ZZ$1, 0))</f>
        <v/>
      </c>
      <c r="B1347">
        <f>INDEX(resultados!$A$2:$ZZ$1797, 1341, MATCH($B$2, resultados!$A$1:$ZZ$1, 0))</f>
        <v/>
      </c>
      <c r="C1347">
        <f>INDEX(resultados!$A$2:$ZZ$1797, 1341, MATCH($B$3, resultados!$A$1:$ZZ$1, 0))</f>
        <v/>
      </c>
    </row>
    <row r="1348">
      <c r="A1348">
        <f>INDEX(resultados!$A$2:$ZZ$1797, 1342, MATCH($B$1, resultados!$A$1:$ZZ$1, 0))</f>
        <v/>
      </c>
      <c r="B1348">
        <f>INDEX(resultados!$A$2:$ZZ$1797, 1342, MATCH($B$2, resultados!$A$1:$ZZ$1, 0))</f>
        <v/>
      </c>
      <c r="C1348">
        <f>INDEX(resultados!$A$2:$ZZ$1797, 1342, MATCH($B$3, resultados!$A$1:$ZZ$1, 0))</f>
        <v/>
      </c>
    </row>
    <row r="1349">
      <c r="A1349">
        <f>INDEX(resultados!$A$2:$ZZ$1797, 1343, MATCH($B$1, resultados!$A$1:$ZZ$1, 0))</f>
        <v/>
      </c>
      <c r="B1349">
        <f>INDEX(resultados!$A$2:$ZZ$1797, 1343, MATCH($B$2, resultados!$A$1:$ZZ$1, 0))</f>
        <v/>
      </c>
      <c r="C1349">
        <f>INDEX(resultados!$A$2:$ZZ$1797, 1343, MATCH($B$3, resultados!$A$1:$ZZ$1, 0))</f>
        <v/>
      </c>
    </row>
    <row r="1350">
      <c r="A1350">
        <f>INDEX(resultados!$A$2:$ZZ$1797, 1344, MATCH($B$1, resultados!$A$1:$ZZ$1, 0))</f>
        <v/>
      </c>
      <c r="B1350">
        <f>INDEX(resultados!$A$2:$ZZ$1797, 1344, MATCH($B$2, resultados!$A$1:$ZZ$1, 0))</f>
        <v/>
      </c>
      <c r="C1350">
        <f>INDEX(resultados!$A$2:$ZZ$1797, 1344, MATCH($B$3, resultados!$A$1:$ZZ$1, 0))</f>
        <v/>
      </c>
    </row>
    <row r="1351">
      <c r="A1351">
        <f>INDEX(resultados!$A$2:$ZZ$1797, 1345, MATCH($B$1, resultados!$A$1:$ZZ$1, 0))</f>
        <v/>
      </c>
      <c r="B1351">
        <f>INDEX(resultados!$A$2:$ZZ$1797, 1345, MATCH($B$2, resultados!$A$1:$ZZ$1, 0))</f>
        <v/>
      </c>
      <c r="C1351">
        <f>INDEX(resultados!$A$2:$ZZ$1797, 1345, MATCH($B$3, resultados!$A$1:$ZZ$1, 0))</f>
        <v/>
      </c>
    </row>
    <row r="1352">
      <c r="A1352">
        <f>INDEX(resultados!$A$2:$ZZ$1797, 1346, MATCH($B$1, resultados!$A$1:$ZZ$1, 0))</f>
        <v/>
      </c>
      <c r="B1352">
        <f>INDEX(resultados!$A$2:$ZZ$1797, 1346, MATCH($B$2, resultados!$A$1:$ZZ$1, 0))</f>
        <v/>
      </c>
      <c r="C1352">
        <f>INDEX(resultados!$A$2:$ZZ$1797, 1346, MATCH($B$3, resultados!$A$1:$ZZ$1, 0))</f>
        <v/>
      </c>
    </row>
    <row r="1353">
      <c r="A1353">
        <f>INDEX(resultados!$A$2:$ZZ$1797, 1347, MATCH($B$1, resultados!$A$1:$ZZ$1, 0))</f>
        <v/>
      </c>
      <c r="B1353">
        <f>INDEX(resultados!$A$2:$ZZ$1797, 1347, MATCH($B$2, resultados!$A$1:$ZZ$1, 0))</f>
        <v/>
      </c>
      <c r="C1353">
        <f>INDEX(resultados!$A$2:$ZZ$1797, 1347, MATCH($B$3, resultados!$A$1:$ZZ$1, 0))</f>
        <v/>
      </c>
    </row>
    <row r="1354">
      <c r="A1354">
        <f>INDEX(resultados!$A$2:$ZZ$1797, 1348, MATCH($B$1, resultados!$A$1:$ZZ$1, 0))</f>
        <v/>
      </c>
      <c r="B1354">
        <f>INDEX(resultados!$A$2:$ZZ$1797, 1348, MATCH($B$2, resultados!$A$1:$ZZ$1, 0))</f>
        <v/>
      </c>
      <c r="C1354">
        <f>INDEX(resultados!$A$2:$ZZ$1797, 1348, MATCH($B$3, resultados!$A$1:$ZZ$1, 0))</f>
        <v/>
      </c>
    </row>
    <row r="1355">
      <c r="A1355">
        <f>INDEX(resultados!$A$2:$ZZ$1797, 1349, MATCH($B$1, resultados!$A$1:$ZZ$1, 0))</f>
        <v/>
      </c>
      <c r="B1355">
        <f>INDEX(resultados!$A$2:$ZZ$1797, 1349, MATCH($B$2, resultados!$A$1:$ZZ$1, 0))</f>
        <v/>
      </c>
      <c r="C1355">
        <f>INDEX(resultados!$A$2:$ZZ$1797, 1349, MATCH($B$3, resultados!$A$1:$ZZ$1, 0))</f>
        <v/>
      </c>
    </row>
    <row r="1356">
      <c r="A1356">
        <f>INDEX(resultados!$A$2:$ZZ$1797, 1350, MATCH($B$1, resultados!$A$1:$ZZ$1, 0))</f>
        <v/>
      </c>
      <c r="B1356">
        <f>INDEX(resultados!$A$2:$ZZ$1797, 1350, MATCH($B$2, resultados!$A$1:$ZZ$1, 0))</f>
        <v/>
      </c>
      <c r="C1356">
        <f>INDEX(resultados!$A$2:$ZZ$1797, 1350, MATCH($B$3, resultados!$A$1:$ZZ$1, 0))</f>
        <v/>
      </c>
    </row>
    <row r="1357">
      <c r="A1357">
        <f>INDEX(resultados!$A$2:$ZZ$1797, 1351, MATCH($B$1, resultados!$A$1:$ZZ$1, 0))</f>
        <v/>
      </c>
      <c r="B1357">
        <f>INDEX(resultados!$A$2:$ZZ$1797, 1351, MATCH($B$2, resultados!$A$1:$ZZ$1, 0))</f>
        <v/>
      </c>
      <c r="C1357">
        <f>INDEX(resultados!$A$2:$ZZ$1797, 1351, MATCH($B$3, resultados!$A$1:$ZZ$1, 0))</f>
        <v/>
      </c>
    </row>
    <row r="1358">
      <c r="A1358">
        <f>INDEX(resultados!$A$2:$ZZ$1797, 1352, MATCH($B$1, resultados!$A$1:$ZZ$1, 0))</f>
        <v/>
      </c>
      <c r="B1358">
        <f>INDEX(resultados!$A$2:$ZZ$1797, 1352, MATCH($B$2, resultados!$A$1:$ZZ$1, 0))</f>
        <v/>
      </c>
      <c r="C1358">
        <f>INDEX(resultados!$A$2:$ZZ$1797, 1352, MATCH($B$3, resultados!$A$1:$ZZ$1, 0))</f>
        <v/>
      </c>
    </row>
    <row r="1359">
      <c r="A1359">
        <f>INDEX(resultados!$A$2:$ZZ$1797, 1353, MATCH($B$1, resultados!$A$1:$ZZ$1, 0))</f>
        <v/>
      </c>
      <c r="B1359">
        <f>INDEX(resultados!$A$2:$ZZ$1797, 1353, MATCH($B$2, resultados!$A$1:$ZZ$1, 0))</f>
        <v/>
      </c>
      <c r="C1359">
        <f>INDEX(resultados!$A$2:$ZZ$1797, 1353, MATCH($B$3, resultados!$A$1:$ZZ$1, 0))</f>
        <v/>
      </c>
    </row>
    <row r="1360">
      <c r="A1360">
        <f>INDEX(resultados!$A$2:$ZZ$1797, 1354, MATCH($B$1, resultados!$A$1:$ZZ$1, 0))</f>
        <v/>
      </c>
      <c r="B1360">
        <f>INDEX(resultados!$A$2:$ZZ$1797, 1354, MATCH($B$2, resultados!$A$1:$ZZ$1, 0))</f>
        <v/>
      </c>
      <c r="C1360">
        <f>INDEX(resultados!$A$2:$ZZ$1797, 1354, MATCH($B$3, resultados!$A$1:$ZZ$1, 0))</f>
        <v/>
      </c>
    </row>
    <row r="1361">
      <c r="A1361">
        <f>INDEX(resultados!$A$2:$ZZ$1797, 1355, MATCH($B$1, resultados!$A$1:$ZZ$1, 0))</f>
        <v/>
      </c>
      <c r="B1361">
        <f>INDEX(resultados!$A$2:$ZZ$1797, 1355, MATCH($B$2, resultados!$A$1:$ZZ$1, 0))</f>
        <v/>
      </c>
      <c r="C1361">
        <f>INDEX(resultados!$A$2:$ZZ$1797, 1355, MATCH($B$3, resultados!$A$1:$ZZ$1, 0))</f>
        <v/>
      </c>
    </row>
    <row r="1362">
      <c r="A1362">
        <f>INDEX(resultados!$A$2:$ZZ$1797, 1356, MATCH($B$1, resultados!$A$1:$ZZ$1, 0))</f>
        <v/>
      </c>
      <c r="B1362">
        <f>INDEX(resultados!$A$2:$ZZ$1797, 1356, MATCH($B$2, resultados!$A$1:$ZZ$1, 0))</f>
        <v/>
      </c>
      <c r="C1362">
        <f>INDEX(resultados!$A$2:$ZZ$1797, 1356, MATCH($B$3, resultados!$A$1:$ZZ$1, 0))</f>
        <v/>
      </c>
    </row>
    <row r="1363">
      <c r="A1363">
        <f>INDEX(resultados!$A$2:$ZZ$1797, 1357, MATCH($B$1, resultados!$A$1:$ZZ$1, 0))</f>
        <v/>
      </c>
      <c r="B1363">
        <f>INDEX(resultados!$A$2:$ZZ$1797, 1357, MATCH($B$2, resultados!$A$1:$ZZ$1, 0))</f>
        <v/>
      </c>
      <c r="C1363">
        <f>INDEX(resultados!$A$2:$ZZ$1797, 1357, MATCH($B$3, resultados!$A$1:$ZZ$1, 0))</f>
        <v/>
      </c>
    </row>
    <row r="1364">
      <c r="A1364">
        <f>INDEX(resultados!$A$2:$ZZ$1797, 1358, MATCH($B$1, resultados!$A$1:$ZZ$1, 0))</f>
        <v/>
      </c>
      <c r="B1364">
        <f>INDEX(resultados!$A$2:$ZZ$1797, 1358, MATCH($B$2, resultados!$A$1:$ZZ$1, 0))</f>
        <v/>
      </c>
      <c r="C1364">
        <f>INDEX(resultados!$A$2:$ZZ$1797, 1358, MATCH($B$3, resultados!$A$1:$ZZ$1, 0))</f>
        <v/>
      </c>
    </row>
    <row r="1365">
      <c r="A1365">
        <f>INDEX(resultados!$A$2:$ZZ$1797, 1359, MATCH($B$1, resultados!$A$1:$ZZ$1, 0))</f>
        <v/>
      </c>
      <c r="B1365">
        <f>INDEX(resultados!$A$2:$ZZ$1797, 1359, MATCH($B$2, resultados!$A$1:$ZZ$1, 0))</f>
        <v/>
      </c>
      <c r="C1365">
        <f>INDEX(resultados!$A$2:$ZZ$1797, 1359, MATCH($B$3, resultados!$A$1:$ZZ$1, 0))</f>
        <v/>
      </c>
    </row>
    <row r="1366">
      <c r="A1366">
        <f>INDEX(resultados!$A$2:$ZZ$1797, 1360, MATCH($B$1, resultados!$A$1:$ZZ$1, 0))</f>
        <v/>
      </c>
      <c r="B1366">
        <f>INDEX(resultados!$A$2:$ZZ$1797, 1360, MATCH($B$2, resultados!$A$1:$ZZ$1, 0))</f>
        <v/>
      </c>
      <c r="C1366">
        <f>INDEX(resultados!$A$2:$ZZ$1797, 1360, MATCH($B$3, resultados!$A$1:$ZZ$1, 0))</f>
        <v/>
      </c>
    </row>
    <row r="1367">
      <c r="A1367">
        <f>INDEX(resultados!$A$2:$ZZ$1797, 1361, MATCH($B$1, resultados!$A$1:$ZZ$1, 0))</f>
        <v/>
      </c>
      <c r="B1367">
        <f>INDEX(resultados!$A$2:$ZZ$1797, 1361, MATCH($B$2, resultados!$A$1:$ZZ$1, 0))</f>
        <v/>
      </c>
      <c r="C1367">
        <f>INDEX(resultados!$A$2:$ZZ$1797, 1361, MATCH($B$3, resultados!$A$1:$ZZ$1, 0))</f>
        <v/>
      </c>
    </row>
    <row r="1368">
      <c r="A1368">
        <f>INDEX(resultados!$A$2:$ZZ$1797, 1362, MATCH($B$1, resultados!$A$1:$ZZ$1, 0))</f>
        <v/>
      </c>
      <c r="B1368">
        <f>INDEX(resultados!$A$2:$ZZ$1797, 1362, MATCH($B$2, resultados!$A$1:$ZZ$1, 0))</f>
        <v/>
      </c>
      <c r="C1368">
        <f>INDEX(resultados!$A$2:$ZZ$1797, 1362, MATCH($B$3, resultados!$A$1:$ZZ$1, 0))</f>
        <v/>
      </c>
    </row>
    <row r="1369">
      <c r="A1369">
        <f>INDEX(resultados!$A$2:$ZZ$1797, 1363, MATCH($B$1, resultados!$A$1:$ZZ$1, 0))</f>
        <v/>
      </c>
      <c r="B1369">
        <f>INDEX(resultados!$A$2:$ZZ$1797, 1363, MATCH($B$2, resultados!$A$1:$ZZ$1, 0))</f>
        <v/>
      </c>
      <c r="C1369">
        <f>INDEX(resultados!$A$2:$ZZ$1797, 1363, MATCH($B$3, resultados!$A$1:$ZZ$1, 0))</f>
        <v/>
      </c>
    </row>
    <row r="1370">
      <c r="A1370">
        <f>INDEX(resultados!$A$2:$ZZ$1797, 1364, MATCH($B$1, resultados!$A$1:$ZZ$1, 0))</f>
        <v/>
      </c>
      <c r="B1370">
        <f>INDEX(resultados!$A$2:$ZZ$1797, 1364, MATCH($B$2, resultados!$A$1:$ZZ$1, 0))</f>
        <v/>
      </c>
      <c r="C1370">
        <f>INDEX(resultados!$A$2:$ZZ$1797, 1364, MATCH($B$3, resultados!$A$1:$ZZ$1, 0))</f>
        <v/>
      </c>
    </row>
    <row r="1371">
      <c r="A1371">
        <f>INDEX(resultados!$A$2:$ZZ$1797, 1365, MATCH($B$1, resultados!$A$1:$ZZ$1, 0))</f>
        <v/>
      </c>
      <c r="B1371">
        <f>INDEX(resultados!$A$2:$ZZ$1797, 1365, MATCH($B$2, resultados!$A$1:$ZZ$1, 0))</f>
        <v/>
      </c>
      <c r="C1371">
        <f>INDEX(resultados!$A$2:$ZZ$1797, 1365, MATCH($B$3, resultados!$A$1:$ZZ$1, 0))</f>
        <v/>
      </c>
    </row>
    <row r="1372">
      <c r="A1372">
        <f>INDEX(resultados!$A$2:$ZZ$1797, 1366, MATCH($B$1, resultados!$A$1:$ZZ$1, 0))</f>
        <v/>
      </c>
      <c r="B1372">
        <f>INDEX(resultados!$A$2:$ZZ$1797, 1366, MATCH($B$2, resultados!$A$1:$ZZ$1, 0))</f>
        <v/>
      </c>
      <c r="C1372">
        <f>INDEX(resultados!$A$2:$ZZ$1797, 1366, MATCH($B$3, resultados!$A$1:$ZZ$1, 0))</f>
        <v/>
      </c>
    </row>
    <row r="1373">
      <c r="A1373">
        <f>INDEX(resultados!$A$2:$ZZ$1797, 1367, MATCH($B$1, resultados!$A$1:$ZZ$1, 0))</f>
        <v/>
      </c>
      <c r="B1373">
        <f>INDEX(resultados!$A$2:$ZZ$1797, 1367, MATCH($B$2, resultados!$A$1:$ZZ$1, 0))</f>
        <v/>
      </c>
      <c r="C1373">
        <f>INDEX(resultados!$A$2:$ZZ$1797, 1367, MATCH($B$3, resultados!$A$1:$ZZ$1, 0))</f>
        <v/>
      </c>
    </row>
    <row r="1374">
      <c r="A1374">
        <f>INDEX(resultados!$A$2:$ZZ$1797, 1368, MATCH($B$1, resultados!$A$1:$ZZ$1, 0))</f>
        <v/>
      </c>
      <c r="B1374">
        <f>INDEX(resultados!$A$2:$ZZ$1797, 1368, MATCH($B$2, resultados!$A$1:$ZZ$1, 0))</f>
        <v/>
      </c>
      <c r="C1374">
        <f>INDEX(resultados!$A$2:$ZZ$1797, 1368, MATCH($B$3, resultados!$A$1:$ZZ$1, 0))</f>
        <v/>
      </c>
    </row>
    <row r="1375">
      <c r="A1375">
        <f>INDEX(resultados!$A$2:$ZZ$1797, 1369, MATCH($B$1, resultados!$A$1:$ZZ$1, 0))</f>
        <v/>
      </c>
      <c r="B1375">
        <f>INDEX(resultados!$A$2:$ZZ$1797, 1369, MATCH($B$2, resultados!$A$1:$ZZ$1, 0))</f>
        <v/>
      </c>
      <c r="C1375">
        <f>INDEX(resultados!$A$2:$ZZ$1797, 1369, MATCH($B$3, resultados!$A$1:$ZZ$1, 0))</f>
        <v/>
      </c>
    </row>
    <row r="1376">
      <c r="A1376">
        <f>INDEX(resultados!$A$2:$ZZ$1797, 1370, MATCH($B$1, resultados!$A$1:$ZZ$1, 0))</f>
        <v/>
      </c>
      <c r="B1376">
        <f>INDEX(resultados!$A$2:$ZZ$1797, 1370, MATCH($B$2, resultados!$A$1:$ZZ$1, 0))</f>
        <v/>
      </c>
      <c r="C1376">
        <f>INDEX(resultados!$A$2:$ZZ$1797, 1370, MATCH($B$3, resultados!$A$1:$ZZ$1, 0))</f>
        <v/>
      </c>
    </row>
    <row r="1377">
      <c r="A1377">
        <f>INDEX(resultados!$A$2:$ZZ$1797, 1371, MATCH($B$1, resultados!$A$1:$ZZ$1, 0))</f>
        <v/>
      </c>
      <c r="B1377">
        <f>INDEX(resultados!$A$2:$ZZ$1797, 1371, MATCH($B$2, resultados!$A$1:$ZZ$1, 0))</f>
        <v/>
      </c>
      <c r="C1377">
        <f>INDEX(resultados!$A$2:$ZZ$1797, 1371, MATCH($B$3, resultados!$A$1:$ZZ$1, 0))</f>
        <v/>
      </c>
    </row>
    <row r="1378">
      <c r="A1378">
        <f>INDEX(resultados!$A$2:$ZZ$1797, 1372, MATCH($B$1, resultados!$A$1:$ZZ$1, 0))</f>
        <v/>
      </c>
      <c r="B1378">
        <f>INDEX(resultados!$A$2:$ZZ$1797, 1372, MATCH($B$2, resultados!$A$1:$ZZ$1, 0))</f>
        <v/>
      </c>
      <c r="C1378">
        <f>INDEX(resultados!$A$2:$ZZ$1797, 1372, MATCH($B$3, resultados!$A$1:$ZZ$1, 0))</f>
        <v/>
      </c>
    </row>
    <row r="1379">
      <c r="A1379">
        <f>INDEX(resultados!$A$2:$ZZ$1797, 1373, MATCH($B$1, resultados!$A$1:$ZZ$1, 0))</f>
        <v/>
      </c>
      <c r="B1379">
        <f>INDEX(resultados!$A$2:$ZZ$1797, 1373, MATCH($B$2, resultados!$A$1:$ZZ$1, 0))</f>
        <v/>
      </c>
      <c r="C1379">
        <f>INDEX(resultados!$A$2:$ZZ$1797, 1373, MATCH($B$3, resultados!$A$1:$ZZ$1, 0))</f>
        <v/>
      </c>
    </row>
    <row r="1380">
      <c r="A1380">
        <f>INDEX(resultados!$A$2:$ZZ$1797, 1374, MATCH($B$1, resultados!$A$1:$ZZ$1, 0))</f>
        <v/>
      </c>
      <c r="B1380">
        <f>INDEX(resultados!$A$2:$ZZ$1797, 1374, MATCH($B$2, resultados!$A$1:$ZZ$1, 0))</f>
        <v/>
      </c>
      <c r="C1380">
        <f>INDEX(resultados!$A$2:$ZZ$1797, 1374, MATCH($B$3, resultados!$A$1:$ZZ$1, 0))</f>
        <v/>
      </c>
    </row>
    <row r="1381">
      <c r="A1381">
        <f>INDEX(resultados!$A$2:$ZZ$1797, 1375, MATCH($B$1, resultados!$A$1:$ZZ$1, 0))</f>
        <v/>
      </c>
      <c r="B1381">
        <f>INDEX(resultados!$A$2:$ZZ$1797, 1375, MATCH($B$2, resultados!$A$1:$ZZ$1, 0))</f>
        <v/>
      </c>
      <c r="C1381">
        <f>INDEX(resultados!$A$2:$ZZ$1797, 1375, MATCH($B$3, resultados!$A$1:$ZZ$1, 0))</f>
        <v/>
      </c>
    </row>
    <row r="1382">
      <c r="A1382">
        <f>INDEX(resultados!$A$2:$ZZ$1797, 1376, MATCH($B$1, resultados!$A$1:$ZZ$1, 0))</f>
        <v/>
      </c>
      <c r="B1382">
        <f>INDEX(resultados!$A$2:$ZZ$1797, 1376, MATCH($B$2, resultados!$A$1:$ZZ$1, 0))</f>
        <v/>
      </c>
      <c r="C1382">
        <f>INDEX(resultados!$A$2:$ZZ$1797, 1376, MATCH($B$3, resultados!$A$1:$ZZ$1, 0))</f>
        <v/>
      </c>
    </row>
    <row r="1383">
      <c r="A1383">
        <f>INDEX(resultados!$A$2:$ZZ$1797, 1377, MATCH($B$1, resultados!$A$1:$ZZ$1, 0))</f>
        <v/>
      </c>
      <c r="B1383">
        <f>INDEX(resultados!$A$2:$ZZ$1797, 1377, MATCH($B$2, resultados!$A$1:$ZZ$1, 0))</f>
        <v/>
      </c>
      <c r="C1383">
        <f>INDEX(resultados!$A$2:$ZZ$1797, 1377, MATCH($B$3, resultados!$A$1:$ZZ$1, 0))</f>
        <v/>
      </c>
    </row>
    <row r="1384">
      <c r="A1384">
        <f>INDEX(resultados!$A$2:$ZZ$1797, 1378, MATCH($B$1, resultados!$A$1:$ZZ$1, 0))</f>
        <v/>
      </c>
      <c r="B1384">
        <f>INDEX(resultados!$A$2:$ZZ$1797, 1378, MATCH($B$2, resultados!$A$1:$ZZ$1, 0))</f>
        <v/>
      </c>
      <c r="C1384">
        <f>INDEX(resultados!$A$2:$ZZ$1797, 1378, MATCH($B$3, resultados!$A$1:$ZZ$1, 0))</f>
        <v/>
      </c>
    </row>
    <row r="1385">
      <c r="A1385">
        <f>INDEX(resultados!$A$2:$ZZ$1797, 1379, MATCH($B$1, resultados!$A$1:$ZZ$1, 0))</f>
        <v/>
      </c>
      <c r="B1385">
        <f>INDEX(resultados!$A$2:$ZZ$1797, 1379, MATCH($B$2, resultados!$A$1:$ZZ$1, 0))</f>
        <v/>
      </c>
      <c r="C1385">
        <f>INDEX(resultados!$A$2:$ZZ$1797, 1379, MATCH($B$3, resultados!$A$1:$ZZ$1, 0))</f>
        <v/>
      </c>
    </row>
    <row r="1386">
      <c r="A1386">
        <f>INDEX(resultados!$A$2:$ZZ$1797, 1380, MATCH($B$1, resultados!$A$1:$ZZ$1, 0))</f>
        <v/>
      </c>
      <c r="B1386">
        <f>INDEX(resultados!$A$2:$ZZ$1797, 1380, MATCH($B$2, resultados!$A$1:$ZZ$1, 0))</f>
        <v/>
      </c>
      <c r="C1386">
        <f>INDEX(resultados!$A$2:$ZZ$1797, 1380, MATCH($B$3, resultados!$A$1:$ZZ$1, 0))</f>
        <v/>
      </c>
    </row>
    <row r="1387">
      <c r="A1387">
        <f>INDEX(resultados!$A$2:$ZZ$1797, 1381, MATCH($B$1, resultados!$A$1:$ZZ$1, 0))</f>
        <v/>
      </c>
      <c r="B1387">
        <f>INDEX(resultados!$A$2:$ZZ$1797, 1381, MATCH($B$2, resultados!$A$1:$ZZ$1, 0))</f>
        <v/>
      </c>
      <c r="C1387">
        <f>INDEX(resultados!$A$2:$ZZ$1797, 1381, MATCH($B$3, resultados!$A$1:$ZZ$1, 0))</f>
        <v/>
      </c>
    </row>
    <row r="1388">
      <c r="A1388">
        <f>INDEX(resultados!$A$2:$ZZ$1797, 1382, MATCH($B$1, resultados!$A$1:$ZZ$1, 0))</f>
        <v/>
      </c>
      <c r="B1388">
        <f>INDEX(resultados!$A$2:$ZZ$1797, 1382, MATCH($B$2, resultados!$A$1:$ZZ$1, 0))</f>
        <v/>
      </c>
      <c r="C1388">
        <f>INDEX(resultados!$A$2:$ZZ$1797, 1382, MATCH($B$3, resultados!$A$1:$ZZ$1, 0))</f>
        <v/>
      </c>
    </row>
    <row r="1389">
      <c r="A1389">
        <f>INDEX(resultados!$A$2:$ZZ$1797, 1383, MATCH($B$1, resultados!$A$1:$ZZ$1, 0))</f>
        <v/>
      </c>
      <c r="B1389">
        <f>INDEX(resultados!$A$2:$ZZ$1797, 1383, MATCH($B$2, resultados!$A$1:$ZZ$1, 0))</f>
        <v/>
      </c>
      <c r="C1389">
        <f>INDEX(resultados!$A$2:$ZZ$1797, 1383, MATCH($B$3, resultados!$A$1:$ZZ$1, 0))</f>
        <v/>
      </c>
    </row>
    <row r="1390">
      <c r="A1390">
        <f>INDEX(resultados!$A$2:$ZZ$1797, 1384, MATCH($B$1, resultados!$A$1:$ZZ$1, 0))</f>
        <v/>
      </c>
      <c r="B1390">
        <f>INDEX(resultados!$A$2:$ZZ$1797, 1384, MATCH($B$2, resultados!$A$1:$ZZ$1, 0))</f>
        <v/>
      </c>
      <c r="C1390">
        <f>INDEX(resultados!$A$2:$ZZ$1797, 1384, MATCH($B$3, resultados!$A$1:$ZZ$1, 0))</f>
        <v/>
      </c>
    </row>
    <row r="1391">
      <c r="A1391">
        <f>INDEX(resultados!$A$2:$ZZ$1797, 1385, MATCH($B$1, resultados!$A$1:$ZZ$1, 0))</f>
        <v/>
      </c>
      <c r="B1391">
        <f>INDEX(resultados!$A$2:$ZZ$1797, 1385, MATCH($B$2, resultados!$A$1:$ZZ$1, 0))</f>
        <v/>
      </c>
      <c r="C1391">
        <f>INDEX(resultados!$A$2:$ZZ$1797, 1385, MATCH($B$3, resultados!$A$1:$ZZ$1, 0))</f>
        <v/>
      </c>
    </row>
    <row r="1392">
      <c r="A1392">
        <f>INDEX(resultados!$A$2:$ZZ$1797, 1386, MATCH($B$1, resultados!$A$1:$ZZ$1, 0))</f>
        <v/>
      </c>
      <c r="B1392">
        <f>INDEX(resultados!$A$2:$ZZ$1797, 1386, MATCH($B$2, resultados!$A$1:$ZZ$1, 0))</f>
        <v/>
      </c>
      <c r="C1392">
        <f>INDEX(resultados!$A$2:$ZZ$1797, 1386, MATCH($B$3, resultados!$A$1:$ZZ$1, 0))</f>
        <v/>
      </c>
    </row>
    <row r="1393">
      <c r="A1393">
        <f>INDEX(resultados!$A$2:$ZZ$1797, 1387, MATCH($B$1, resultados!$A$1:$ZZ$1, 0))</f>
        <v/>
      </c>
      <c r="B1393">
        <f>INDEX(resultados!$A$2:$ZZ$1797, 1387, MATCH($B$2, resultados!$A$1:$ZZ$1, 0))</f>
        <v/>
      </c>
      <c r="C1393">
        <f>INDEX(resultados!$A$2:$ZZ$1797, 1387, MATCH($B$3, resultados!$A$1:$ZZ$1, 0))</f>
        <v/>
      </c>
    </row>
    <row r="1394">
      <c r="A1394">
        <f>INDEX(resultados!$A$2:$ZZ$1797, 1388, MATCH($B$1, resultados!$A$1:$ZZ$1, 0))</f>
        <v/>
      </c>
      <c r="B1394">
        <f>INDEX(resultados!$A$2:$ZZ$1797, 1388, MATCH($B$2, resultados!$A$1:$ZZ$1, 0))</f>
        <v/>
      </c>
      <c r="C1394">
        <f>INDEX(resultados!$A$2:$ZZ$1797, 1388, MATCH($B$3, resultados!$A$1:$ZZ$1, 0))</f>
        <v/>
      </c>
    </row>
    <row r="1395">
      <c r="A1395">
        <f>INDEX(resultados!$A$2:$ZZ$1797, 1389, MATCH($B$1, resultados!$A$1:$ZZ$1, 0))</f>
        <v/>
      </c>
      <c r="B1395">
        <f>INDEX(resultados!$A$2:$ZZ$1797, 1389, MATCH($B$2, resultados!$A$1:$ZZ$1, 0))</f>
        <v/>
      </c>
      <c r="C1395">
        <f>INDEX(resultados!$A$2:$ZZ$1797, 1389, MATCH($B$3, resultados!$A$1:$ZZ$1, 0))</f>
        <v/>
      </c>
    </row>
    <row r="1396">
      <c r="A1396">
        <f>INDEX(resultados!$A$2:$ZZ$1797, 1390, MATCH($B$1, resultados!$A$1:$ZZ$1, 0))</f>
        <v/>
      </c>
      <c r="B1396">
        <f>INDEX(resultados!$A$2:$ZZ$1797, 1390, MATCH($B$2, resultados!$A$1:$ZZ$1, 0))</f>
        <v/>
      </c>
      <c r="C1396">
        <f>INDEX(resultados!$A$2:$ZZ$1797, 1390, MATCH($B$3, resultados!$A$1:$ZZ$1, 0))</f>
        <v/>
      </c>
    </row>
    <row r="1397">
      <c r="A1397">
        <f>INDEX(resultados!$A$2:$ZZ$1797, 1391, MATCH($B$1, resultados!$A$1:$ZZ$1, 0))</f>
        <v/>
      </c>
      <c r="B1397">
        <f>INDEX(resultados!$A$2:$ZZ$1797, 1391, MATCH($B$2, resultados!$A$1:$ZZ$1, 0))</f>
        <v/>
      </c>
      <c r="C1397">
        <f>INDEX(resultados!$A$2:$ZZ$1797, 1391, MATCH($B$3, resultados!$A$1:$ZZ$1, 0))</f>
        <v/>
      </c>
    </row>
    <row r="1398">
      <c r="A1398">
        <f>INDEX(resultados!$A$2:$ZZ$1797, 1392, MATCH($B$1, resultados!$A$1:$ZZ$1, 0))</f>
        <v/>
      </c>
      <c r="B1398">
        <f>INDEX(resultados!$A$2:$ZZ$1797, 1392, MATCH($B$2, resultados!$A$1:$ZZ$1, 0))</f>
        <v/>
      </c>
      <c r="C1398">
        <f>INDEX(resultados!$A$2:$ZZ$1797, 1392, MATCH($B$3, resultados!$A$1:$ZZ$1, 0))</f>
        <v/>
      </c>
    </row>
    <row r="1399">
      <c r="A1399">
        <f>INDEX(resultados!$A$2:$ZZ$1797, 1393, MATCH($B$1, resultados!$A$1:$ZZ$1, 0))</f>
        <v/>
      </c>
      <c r="B1399">
        <f>INDEX(resultados!$A$2:$ZZ$1797, 1393, MATCH($B$2, resultados!$A$1:$ZZ$1, 0))</f>
        <v/>
      </c>
      <c r="C1399">
        <f>INDEX(resultados!$A$2:$ZZ$1797, 1393, MATCH($B$3, resultados!$A$1:$ZZ$1, 0))</f>
        <v/>
      </c>
    </row>
    <row r="1400">
      <c r="A1400">
        <f>INDEX(resultados!$A$2:$ZZ$1797, 1394, MATCH($B$1, resultados!$A$1:$ZZ$1, 0))</f>
        <v/>
      </c>
      <c r="B1400">
        <f>INDEX(resultados!$A$2:$ZZ$1797, 1394, MATCH($B$2, resultados!$A$1:$ZZ$1, 0))</f>
        <v/>
      </c>
      <c r="C1400">
        <f>INDEX(resultados!$A$2:$ZZ$1797, 1394, MATCH($B$3, resultados!$A$1:$ZZ$1, 0))</f>
        <v/>
      </c>
    </row>
    <row r="1401">
      <c r="A1401">
        <f>INDEX(resultados!$A$2:$ZZ$1797, 1395, MATCH($B$1, resultados!$A$1:$ZZ$1, 0))</f>
        <v/>
      </c>
      <c r="B1401">
        <f>INDEX(resultados!$A$2:$ZZ$1797, 1395, MATCH($B$2, resultados!$A$1:$ZZ$1, 0))</f>
        <v/>
      </c>
      <c r="C1401">
        <f>INDEX(resultados!$A$2:$ZZ$1797, 1395, MATCH($B$3, resultados!$A$1:$ZZ$1, 0))</f>
        <v/>
      </c>
    </row>
    <row r="1402">
      <c r="A1402">
        <f>INDEX(resultados!$A$2:$ZZ$1797, 1396, MATCH($B$1, resultados!$A$1:$ZZ$1, 0))</f>
        <v/>
      </c>
      <c r="B1402">
        <f>INDEX(resultados!$A$2:$ZZ$1797, 1396, MATCH($B$2, resultados!$A$1:$ZZ$1, 0))</f>
        <v/>
      </c>
      <c r="C1402">
        <f>INDEX(resultados!$A$2:$ZZ$1797, 1396, MATCH($B$3, resultados!$A$1:$ZZ$1, 0))</f>
        <v/>
      </c>
    </row>
    <row r="1403">
      <c r="A1403">
        <f>INDEX(resultados!$A$2:$ZZ$1797, 1397, MATCH($B$1, resultados!$A$1:$ZZ$1, 0))</f>
        <v/>
      </c>
      <c r="B1403">
        <f>INDEX(resultados!$A$2:$ZZ$1797, 1397, MATCH($B$2, resultados!$A$1:$ZZ$1, 0))</f>
        <v/>
      </c>
      <c r="C1403">
        <f>INDEX(resultados!$A$2:$ZZ$1797, 1397, MATCH($B$3, resultados!$A$1:$ZZ$1, 0))</f>
        <v/>
      </c>
    </row>
    <row r="1404">
      <c r="A1404">
        <f>INDEX(resultados!$A$2:$ZZ$1797, 1398, MATCH($B$1, resultados!$A$1:$ZZ$1, 0))</f>
        <v/>
      </c>
      <c r="B1404">
        <f>INDEX(resultados!$A$2:$ZZ$1797, 1398, MATCH($B$2, resultados!$A$1:$ZZ$1, 0))</f>
        <v/>
      </c>
      <c r="C1404">
        <f>INDEX(resultados!$A$2:$ZZ$1797, 1398, MATCH($B$3, resultados!$A$1:$ZZ$1, 0))</f>
        <v/>
      </c>
    </row>
    <row r="1405">
      <c r="A1405">
        <f>INDEX(resultados!$A$2:$ZZ$1797, 1399, MATCH($B$1, resultados!$A$1:$ZZ$1, 0))</f>
        <v/>
      </c>
      <c r="B1405">
        <f>INDEX(resultados!$A$2:$ZZ$1797, 1399, MATCH($B$2, resultados!$A$1:$ZZ$1, 0))</f>
        <v/>
      </c>
      <c r="C1405">
        <f>INDEX(resultados!$A$2:$ZZ$1797, 1399, MATCH($B$3, resultados!$A$1:$ZZ$1, 0))</f>
        <v/>
      </c>
    </row>
    <row r="1406">
      <c r="A1406">
        <f>INDEX(resultados!$A$2:$ZZ$1797, 1400, MATCH($B$1, resultados!$A$1:$ZZ$1, 0))</f>
        <v/>
      </c>
      <c r="B1406">
        <f>INDEX(resultados!$A$2:$ZZ$1797, 1400, MATCH($B$2, resultados!$A$1:$ZZ$1, 0))</f>
        <v/>
      </c>
      <c r="C1406">
        <f>INDEX(resultados!$A$2:$ZZ$1797, 1400, MATCH($B$3, resultados!$A$1:$ZZ$1, 0))</f>
        <v/>
      </c>
    </row>
    <row r="1407">
      <c r="A1407">
        <f>INDEX(resultados!$A$2:$ZZ$1797, 1401, MATCH($B$1, resultados!$A$1:$ZZ$1, 0))</f>
        <v/>
      </c>
      <c r="B1407">
        <f>INDEX(resultados!$A$2:$ZZ$1797, 1401, MATCH($B$2, resultados!$A$1:$ZZ$1, 0))</f>
        <v/>
      </c>
      <c r="C1407">
        <f>INDEX(resultados!$A$2:$ZZ$1797, 1401, MATCH($B$3, resultados!$A$1:$ZZ$1, 0))</f>
        <v/>
      </c>
    </row>
    <row r="1408">
      <c r="A1408">
        <f>INDEX(resultados!$A$2:$ZZ$1797, 1402, MATCH($B$1, resultados!$A$1:$ZZ$1, 0))</f>
        <v/>
      </c>
      <c r="B1408">
        <f>INDEX(resultados!$A$2:$ZZ$1797, 1402, MATCH($B$2, resultados!$A$1:$ZZ$1, 0))</f>
        <v/>
      </c>
      <c r="C1408">
        <f>INDEX(resultados!$A$2:$ZZ$1797, 1402, MATCH($B$3, resultados!$A$1:$ZZ$1, 0))</f>
        <v/>
      </c>
    </row>
    <row r="1409">
      <c r="A1409">
        <f>INDEX(resultados!$A$2:$ZZ$1797, 1403, MATCH($B$1, resultados!$A$1:$ZZ$1, 0))</f>
        <v/>
      </c>
      <c r="B1409">
        <f>INDEX(resultados!$A$2:$ZZ$1797, 1403, MATCH($B$2, resultados!$A$1:$ZZ$1, 0))</f>
        <v/>
      </c>
      <c r="C1409">
        <f>INDEX(resultados!$A$2:$ZZ$1797, 1403, MATCH($B$3, resultados!$A$1:$ZZ$1, 0))</f>
        <v/>
      </c>
    </row>
    <row r="1410">
      <c r="A1410">
        <f>INDEX(resultados!$A$2:$ZZ$1797, 1404, MATCH($B$1, resultados!$A$1:$ZZ$1, 0))</f>
        <v/>
      </c>
      <c r="B1410">
        <f>INDEX(resultados!$A$2:$ZZ$1797, 1404, MATCH($B$2, resultados!$A$1:$ZZ$1, 0))</f>
        <v/>
      </c>
      <c r="C1410">
        <f>INDEX(resultados!$A$2:$ZZ$1797, 1404, MATCH($B$3, resultados!$A$1:$ZZ$1, 0))</f>
        <v/>
      </c>
    </row>
    <row r="1411">
      <c r="A1411">
        <f>INDEX(resultados!$A$2:$ZZ$1797, 1405, MATCH($B$1, resultados!$A$1:$ZZ$1, 0))</f>
        <v/>
      </c>
      <c r="B1411">
        <f>INDEX(resultados!$A$2:$ZZ$1797, 1405, MATCH($B$2, resultados!$A$1:$ZZ$1, 0))</f>
        <v/>
      </c>
      <c r="C1411">
        <f>INDEX(resultados!$A$2:$ZZ$1797, 1405, MATCH($B$3, resultados!$A$1:$ZZ$1, 0))</f>
        <v/>
      </c>
    </row>
    <row r="1412">
      <c r="A1412">
        <f>INDEX(resultados!$A$2:$ZZ$1797, 1406, MATCH($B$1, resultados!$A$1:$ZZ$1, 0))</f>
        <v/>
      </c>
      <c r="B1412">
        <f>INDEX(resultados!$A$2:$ZZ$1797, 1406, MATCH($B$2, resultados!$A$1:$ZZ$1, 0))</f>
        <v/>
      </c>
      <c r="C1412">
        <f>INDEX(resultados!$A$2:$ZZ$1797, 1406, MATCH($B$3, resultados!$A$1:$ZZ$1, 0))</f>
        <v/>
      </c>
    </row>
    <row r="1413">
      <c r="A1413">
        <f>INDEX(resultados!$A$2:$ZZ$1797, 1407, MATCH($B$1, resultados!$A$1:$ZZ$1, 0))</f>
        <v/>
      </c>
      <c r="B1413">
        <f>INDEX(resultados!$A$2:$ZZ$1797, 1407, MATCH($B$2, resultados!$A$1:$ZZ$1, 0))</f>
        <v/>
      </c>
      <c r="C1413">
        <f>INDEX(resultados!$A$2:$ZZ$1797, 1407, MATCH($B$3, resultados!$A$1:$ZZ$1, 0))</f>
        <v/>
      </c>
    </row>
    <row r="1414">
      <c r="A1414">
        <f>INDEX(resultados!$A$2:$ZZ$1797, 1408, MATCH($B$1, resultados!$A$1:$ZZ$1, 0))</f>
        <v/>
      </c>
      <c r="B1414">
        <f>INDEX(resultados!$A$2:$ZZ$1797, 1408, MATCH($B$2, resultados!$A$1:$ZZ$1, 0))</f>
        <v/>
      </c>
      <c r="C1414">
        <f>INDEX(resultados!$A$2:$ZZ$1797, 1408, MATCH($B$3, resultados!$A$1:$ZZ$1, 0))</f>
        <v/>
      </c>
    </row>
    <row r="1415">
      <c r="A1415">
        <f>INDEX(resultados!$A$2:$ZZ$1797, 1409, MATCH($B$1, resultados!$A$1:$ZZ$1, 0))</f>
        <v/>
      </c>
      <c r="B1415">
        <f>INDEX(resultados!$A$2:$ZZ$1797, 1409, MATCH($B$2, resultados!$A$1:$ZZ$1, 0))</f>
        <v/>
      </c>
      <c r="C1415">
        <f>INDEX(resultados!$A$2:$ZZ$1797, 1409, MATCH($B$3, resultados!$A$1:$ZZ$1, 0))</f>
        <v/>
      </c>
    </row>
    <row r="1416">
      <c r="A1416">
        <f>INDEX(resultados!$A$2:$ZZ$1797, 1410, MATCH($B$1, resultados!$A$1:$ZZ$1, 0))</f>
        <v/>
      </c>
      <c r="B1416">
        <f>INDEX(resultados!$A$2:$ZZ$1797, 1410, MATCH($B$2, resultados!$A$1:$ZZ$1, 0))</f>
        <v/>
      </c>
      <c r="C1416">
        <f>INDEX(resultados!$A$2:$ZZ$1797, 1410, MATCH($B$3, resultados!$A$1:$ZZ$1, 0))</f>
        <v/>
      </c>
    </row>
    <row r="1417">
      <c r="A1417">
        <f>INDEX(resultados!$A$2:$ZZ$1797, 1411, MATCH($B$1, resultados!$A$1:$ZZ$1, 0))</f>
        <v/>
      </c>
      <c r="B1417">
        <f>INDEX(resultados!$A$2:$ZZ$1797, 1411, MATCH($B$2, resultados!$A$1:$ZZ$1, 0))</f>
        <v/>
      </c>
      <c r="C1417">
        <f>INDEX(resultados!$A$2:$ZZ$1797, 1411, MATCH($B$3, resultados!$A$1:$ZZ$1, 0))</f>
        <v/>
      </c>
    </row>
    <row r="1418">
      <c r="A1418">
        <f>INDEX(resultados!$A$2:$ZZ$1797, 1412, MATCH($B$1, resultados!$A$1:$ZZ$1, 0))</f>
        <v/>
      </c>
      <c r="B1418">
        <f>INDEX(resultados!$A$2:$ZZ$1797, 1412, MATCH($B$2, resultados!$A$1:$ZZ$1, 0))</f>
        <v/>
      </c>
      <c r="C1418">
        <f>INDEX(resultados!$A$2:$ZZ$1797, 1412, MATCH($B$3, resultados!$A$1:$ZZ$1, 0))</f>
        <v/>
      </c>
    </row>
    <row r="1419">
      <c r="A1419">
        <f>INDEX(resultados!$A$2:$ZZ$1797, 1413, MATCH($B$1, resultados!$A$1:$ZZ$1, 0))</f>
        <v/>
      </c>
      <c r="B1419">
        <f>INDEX(resultados!$A$2:$ZZ$1797, 1413, MATCH($B$2, resultados!$A$1:$ZZ$1, 0))</f>
        <v/>
      </c>
      <c r="C1419">
        <f>INDEX(resultados!$A$2:$ZZ$1797, 1413, MATCH($B$3, resultados!$A$1:$ZZ$1, 0))</f>
        <v/>
      </c>
    </row>
    <row r="1420">
      <c r="A1420">
        <f>INDEX(resultados!$A$2:$ZZ$1797, 1414, MATCH($B$1, resultados!$A$1:$ZZ$1, 0))</f>
        <v/>
      </c>
      <c r="B1420">
        <f>INDEX(resultados!$A$2:$ZZ$1797, 1414, MATCH($B$2, resultados!$A$1:$ZZ$1, 0))</f>
        <v/>
      </c>
      <c r="C1420">
        <f>INDEX(resultados!$A$2:$ZZ$1797, 1414, MATCH($B$3, resultados!$A$1:$ZZ$1, 0))</f>
        <v/>
      </c>
    </row>
    <row r="1421">
      <c r="A1421">
        <f>INDEX(resultados!$A$2:$ZZ$1797, 1415, MATCH($B$1, resultados!$A$1:$ZZ$1, 0))</f>
        <v/>
      </c>
      <c r="B1421">
        <f>INDEX(resultados!$A$2:$ZZ$1797, 1415, MATCH($B$2, resultados!$A$1:$ZZ$1, 0))</f>
        <v/>
      </c>
      <c r="C1421">
        <f>INDEX(resultados!$A$2:$ZZ$1797, 1415, MATCH($B$3, resultados!$A$1:$ZZ$1, 0))</f>
        <v/>
      </c>
    </row>
    <row r="1422">
      <c r="A1422">
        <f>INDEX(resultados!$A$2:$ZZ$1797, 1416, MATCH($B$1, resultados!$A$1:$ZZ$1, 0))</f>
        <v/>
      </c>
      <c r="B1422">
        <f>INDEX(resultados!$A$2:$ZZ$1797, 1416, MATCH($B$2, resultados!$A$1:$ZZ$1, 0))</f>
        <v/>
      </c>
      <c r="C1422">
        <f>INDEX(resultados!$A$2:$ZZ$1797, 1416, MATCH($B$3, resultados!$A$1:$ZZ$1, 0))</f>
        <v/>
      </c>
    </row>
    <row r="1423">
      <c r="A1423">
        <f>INDEX(resultados!$A$2:$ZZ$1797, 1417, MATCH($B$1, resultados!$A$1:$ZZ$1, 0))</f>
        <v/>
      </c>
      <c r="B1423">
        <f>INDEX(resultados!$A$2:$ZZ$1797, 1417, MATCH($B$2, resultados!$A$1:$ZZ$1, 0))</f>
        <v/>
      </c>
      <c r="C1423">
        <f>INDEX(resultados!$A$2:$ZZ$1797, 1417, MATCH($B$3, resultados!$A$1:$ZZ$1, 0))</f>
        <v/>
      </c>
    </row>
    <row r="1424">
      <c r="A1424">
        <f>INDEX(resultados!$A$2:$ZZ$1797, 1418, MATCH($B$1, resultados!$A$1:$ZZ$1, 0))</f>
        <v/>
      </c>
      <c r="B1424">
        <f>INDEX(resultados!$A$2:$ZZ$1797, 1418, MATCH($B$2, resultados!$A$1:$ZZ$1, 0))</f>
        <v/>
      </c>
      <c r="C1424">
        <f>INDEX(resultados!$A$2:$ZZ$1797, 1418, MATCH($B$3, resultados!$A$1:$ZZ$1, 0))</f>
        <v/>
      </c>
    </row>
    <row r="1425">
      <c r="A1425">
        <f>INDEX(resultados!$A$2:$ZZ$1797, 1419, MATCH($B$1, resultados!$A$1:$ZZ$1, 0))</f>
        <v/>
      </c>
      <c r="B1425">
        <f>INDEX(resultados!$A$2:$ZZ$1797, 1419, MATCH($B$2, resultados!$A$1:$ZZ$1, 0))</f>
        <v/>
      </c>
      <c r="C1425">
        <f>INDEX(resultados!$A$2:$ZZ$1797, 1419, MATCH($B$3, resultados!$A$1:$ZZ$1, 0))</f>
        <v/>
      </c>
    </row>
    <row r="1426">
      <c r="A1426">
        <f>INDEX(resultados!$A$2:$ZZ$1797, 1420, MATCH($B$1, resultados!$A$1:$ZZ$1, 0))</f>
        <v/>
      </c>
      <c r="B1426">
        <f>INDEX(resultados!$A$2:$ZZ$1797, 1420, MATCH($B$2, resultados!$A$1:$ZZ$1, 0))</f>
        <v/>
      </c>
      <c r="C1426">
        <f>INDEX(resultados!$A$2:$ZZ$1797, 1420, MATCH($B$3, resultados!$A$1:$ZZ$1, 0))</f>
        <v/>
      </c>
    </row>
    <row r="1427">
      <c r="A1427">
        <f>INDEX(resultados!$A$2:$ZZ$1797, 1421, MATCH($B$1, resultados!$A$1:$ZZ$1, 0))</f>
        <v/>
      </c>
      <c r="B1427">
        <f>INDEX(resultados!$A$2:$ZZ$1797, 1421, MATCH($B$2, resultados!$A$1:$ZZ$1, 0))</f>
        <v/>
      </c>
      <c r="C1427">
        <f>INDEX(resultados!$A$2:$ZZ$1797, 1421, MATCH($B$3, resultados!$A$1:$ZZ$1, 0))</f>
        <v/>
      </c>
    </row>
    <row r="1428">
      <c r="A1428">
        <f>INDEX(resultados!$A$2:$ZZ$1797, 1422, MATCH($B$1, resultados!$A$1:$ZZ$1, 0))</f>
        <v/>
      </c>
      <c r="B1428">
        <f>INDEX(resultados!$A$2:$ZZ$1797, 1422, MATCH($B$2, resultados!$A$1:$ZZ$1, 0))</f>
        <v/>
      </c>
      <c r="C1428">
        <f>INDEX(resultados!$A$2:$ZZ$1797, 1422, MATCH($B$3, resultados!$A$1:$ZZ$1, 0))</f>
        <v/>
      </c>
    </row>
    <row r="1429">
      <c r="A1429">
        <f>INDEX(resultados!$A$2:$ZZ$1797, 1423, MATCH($B$1, resultados!$A$1:$ZZ$1, 0))</f>
        <v/>
      </c>
      <c r="B1429">
        <f>INDEX(resultados!$A$2:$ZZ$1797, 1423, MATCH($B$2, resultados!$A$1:$ZZ$1, 0))</f>
        <v/>
      </c>
      <c r="C1429">
        <f>INDEX(resultados!$A$2:$ZZ$1797, 1423, MATCH($B$3, resultados!$A$1:$ZZ$1, 0))</f>
        <v/>
      </c>
    </row>
    <row r="1430">
      <c r="A1430">
        <f>INDEX(resultados!$A$2:$ZZ$1797, 1424, MATCH($B$1, resultados!$A$1:$ZZ$1, 0))</f>
        <v/>
      </c>
      <c r="B1430">
        <f>INDEX(resultados!$A$2:$ZZ$1797, 1424, MATCH($B$2, resultados!$A$1:$ZZ$1, 0))</f>
        <v/>
      </c>
      <c r="C1430">
        <f>INDEX(resultados!$A$2:$ZZ$1797, 1424, MATCH($B$3, resultados!$A$1:$ZZ$1, 0))</f>
        <v/>
      </c>
    </row>
    <row r="1431">
      <c r="A1431">
        <f>INDEX(resultados!$A$2:$ZZ$1797, 1425, MATCH($B$1, resultados!$A$1:$ZZ$1, 0))</f>
        <v/>
      </c>
      <c r="B1431">
        <f>INDEX(resultados!$A$2:$ZZ$1797, 1425, MATCH($B$2, resultados!$A$1:$ZZ$1, 0))</f>
        <v/>
      </c>
      <c r="C1431">
        <f>INDEX(resultados!$A$2:$ZZ$1797, 1425, MATCH($B$3, resultados!$A$1:$ZZ$1, 0))</f>
        <v/>
      </c>
    </row>
    <row r="1432">
      <c r="A1432">
        <f>INDEX(resultados!$A$2:$ZZ$1797, 1426, MATCH($B$1, resultados!$A$1:$ZZ$1, 0))</f>
        <v/>
      </c>
      <c r="B1432">
        <f>INDEX(resultados!$A$2:$ZZ$1797, 1426, MATCH($B$2, resultados!$A$1:$ZZ$1, 0))</f>
        <v/>
      </c>
      <c r="C1432">
        <f>INDEX(resultados!$A$2:$ZZ$1797, 1426, MATCH($B$3, resultados!$A$1:$ZZ$1, 0))</f>
        <v/>
      </c>
    </row>
    <row r="1433">
      <c r="A1433">
        <f>INDEX(resultados!$A$2:$ZZ$1797, 1427, MATCH($B$1, resultados!$A$1:$ZZ$1, 0))</f>
        <v/>
      </c>
      <c r="B1433">
        <f>INDEX(resultados!$A$2:$ZZ$1797, 1427, MATCH($B$2, resultados!$A$1:$ZZ$1, 0))</f>
        <v/>
      </c>
      <c r="C1433">
        <f>INDEX(resultados!$A$2:$ZZ$1797, 1427, MATCH($B$3, resultados!$A$1:$ZZ$1, 0))</f>
        <v/>
      </c>
    </row>
    <row r="1434">
      <c r="A1434">
        <f>INDEX(resultados!$A$2:$ZZ$1797, 1428, MATCH($B$1, resultados!$A$1:$ZZ$1, 0))</f>
        <v/>
      </c>
      <c r="B1434">
        <f>INDEX(resultados!$A$2:$ZZ$1797, 1428, MATCH($B$2, resultados!$A$1:$ZZ$1, 0))</f>
        <v/>
      </c>
      <c r="C1434">
        <f>INDEX(resultados!$A$2:$ZZ$1797, 1428, MATCH($B$3, resultados!$A$1:$ZZ$1, 0))</f>
        <v/>
      </c>
    </row>
    <row r="1435">
      <c r="A1435">
        <f>INDEX(resultados!$A$2:$ZZ$1797, 1429, MATCH($B$1, resultados!$A$1:$ZZ$1, 0))</f>
        <v/>
      </c>
      <c r="B1435">
        <f>INDEX(resultados!$A$2:$ZZ$1797, 1429, MATCH($B$2, resultados!$A$1:$ZZ$1, 0))</f>
        <v/>
      </c>
      <c r="C1435">
        <f>INDEX(resultados!$A$2:$ZZ$1797, 1429, MATCH($B$3, resultados!$A$1:$ZZ$1, 0))</f>
        <v/>
      </c>
    </row>
    <row r="1436">
      <c r="A1436">
        <f>INDEX(resultados!$A$2:$ZZ$1797, 1430, MATCH($B$1, resultados!$A$1:$ZZ$1, 0))</f>
        <v/>
      </c>
      <c r="B1436">
        <f>INDEX(resultados!$A$2:$ZZ$1797, 1430, MATCH($B$2, resultados!$A$1:$ZZ$1, 0))</f>
        <v/>
      </c>
      <c r="C1436">
        <f>INDEX(resultados!$A$2:$ZZ$1797, 1430, MATCH($B$3, resultados!$A$1:$ZZ$1, 0))</f>
        <v/>
      </c>
    </row>
    <row r="1437">
      <c r="A1437">
        <f>INDEX(resultados!$A$2:$ZZ$1797, 1431, MATCH($B$1, resultados!$A$1:$ZZ$1, 0))</f>
        <v/>
      </c>
      <c r="B1437">
        <f>INDEX(resultados!$A$2:$ZZ$1797, 1431, MATCH($B$2, resultados!$A$1:$ZZ$1, 0))</f>
        <v/>
      </c>
      <c r="C1437">
        <f>INDEX(resultados!$A$2:$ZZ$1797, 1431, MATCH($B$3, resultados!$A$1:$ZZ$1, 0))</f>
        <v/>
      </c>
    </row>
    <row r="1438">
      <c r="A1438">
        <f>INDEX(resultados!$A$2:$ZZ$1797, 1432, MATCH($B$1, resultados!$A$1:$ZZ$1, 0))</f>
        <v/>
      </c>
      <c r="B1438">
        <f>INDEX(resultados!$A$2:$ZZ$1797, 1432, MATCH($B$2, resultados!$A$1:$ZZ$1, 0))</f>
        <v/>
      </c>
      <c r="C1438">
        <f>INDEX(resultados!$A$2:$ZZ$1797, 1432, MATCH($B$3, resultados!$A$1:$ZZ$1, 0))</f>
        <v/>
      </c>
    </row>
    <row r="1439">
      <c r="A1439">
        <f>INDEX(resultados!$A$2:$ZZ$1797, 1433, MATCH($B$1, resultados!$A$1:$ZZ$1, 0))</f>
        <v/>
      </c>
      <c r="B1439">
        <f>INDEX(resultados!$A$2:$ZZ$1797, 1433, MATCH($B$2, resultados!$A$1:$ZZ$1, 0))</f>
        <v/>
      </c>
      <c r="C1439">
        <f>INDEX(resultados!$A$2:$ZZ$1797, 1433, MATCH($B$3, resultados!$A$1:$ZZ$1, 0))</f>
        <v/>
      </c>
    </row>
    <row r="1440">
      <c r="A1440">
        <f>INDEX(resultados!$A$2:$ZZ$1797, 1434, MATCH($B$1, resultados!$A$1:$ZZ$1, 0))</f>
        <v/>
      </c>
      <c r="B1440">
        <f>INDEX(resultados!$A$2:$ZZ$1797, 1434, MATCH($B$2, resultados!$A$1:$ZZ$1, 0))</f>
        <v/>
      </c>
      <c r="C1440">
        <f>INDEX(resultados!$A$2:$ZZ$1797, 1434, MATCH($B$3, resultados!$A$1:$ZZ$1, 0))</f>
        <v/>
      </c>
    </row>
    <row r="1441">
      <c r="A1441">
        <f>INDEX(resultados!$A$2:$ZZ$1797, 1435, MATCH($B$1, resultados!$A$1:$ZZ$1, 0))</f>
        <v/>
      </c>
      <c r="B1441">
        <f>INDEX(resultados!$A$2:$ZZ$1797, 1435, MATCH($B$2, resultados!$A$1:$ZZ$1, 0))</f>
        <v/>
      </c>
      <c r="C1441">
        <f>INDEX(resultados!$A$2:$ZZ$1797, 1435, MATCH($B$3, resultados!$A$1:$ZZ$1, 0))</f>
        <v/>
      </c>
    </row>
    <row r="1442">
      <c r="A1442">
        <f>INDEX(resultados!$A$2:$ZZ$1797, 1436, MATCH($B$1, resultados!$A$1:$ZZ$1, 0))</f>
        <v/>
      </c>
      <c r="B1442">
        <f>INDEX(resultados!$A$2:$ZZ$1797, 1436, MATCH($B$2, resultados!$A$1:$ZZ$1, 0))</f>
        <v/>
      </c>
      <c r="C1442">
        <f>INDEX(resultados!$A$2:$ZZ$1797, 1436, MATCH($B$3, resultados!$A$1:$ZZ$1, 0))</f>
        <v/>
      </c>
    </row>
    <row r="1443">
      <c r="A1443">
        <f>INDEX(resultados!$A$2:$ZZ$1797, 1437, MATCH($B$1, resultados!$A$1:$ZZ$1, 0))</f>
        <v/>
      </c>
      <c r="B1443">
        <f>INDEX(resultados!$A$2:$ZZ$1797, 1437, MATCH($B$2, resultados!$A$1:$ZZ$1, 0))</f>
        <v/>
      </c>
      <c r="C1443">
        <f>INDEX(resultados!$A$2:$ZZ$1797, 1437, MATCH($B$3, resultados!$A$1:$ZZ$1, 0))</f>
        <v/>
      </c>
    </row>
    <row r="1444">
      <c r="A1444">
        <f>INDEX(resultados!$A$2:$ZZ$1797, 1438, MATCH($B$1, resultados!$A$1:$ZZ$1, 0))</f>
        <v/>
      </c>
      <c r="B1444">
        <f>INDEX(resultados!$A$2:$ZZ$1797, 1438, MATCH($B$2, resultados!$A$1:$ZZ$1, 0))</f>
        <v/>
      </c>
      <c r="C1444">
        <f>INDEX(resultados!$A$2:$ZZ$1797, 1438, MATCH($B$3, resultados!$A$1:$ZZ$1, 0))</f>
        <v/>
      </c>
    </row>
    <row r="1445">
      <c r="A1445">
        <f>INDEX(resultados!$A$2:$ZZ$1797, 1439, MATCH($B$1, resultados!$A$1:$ZZ$1, 0))</f>
        <v/>
      </c>
      <c r="B1445">
        <f>INDEX(resultados!$A$2:$ZZ$1797, 1439, MATCH($B$2, resultados!$A$1:$ZZ$1, 0))</f>
        <v/>
      </c>
      <c r="C1445">
        <f>INDEX(resultados!$A$2:$ZZ$1797, 1439, MATCH($B$3, resultados!$A$1:$ZZ$1, 0))</f>
        <v/>
      </c>
    </row>
    <row r="1446">
      <c r="A1446">
        <f>INDEX(resultados!$A$2:$ZZ$1797, 1440, MATCH($B$1, resultados!$A$1:$ZZ$1, 0))</f>
        <v/>
      </c>
      <c r="B1446">
        <f>INDEX(resultados!$A$2:$ZZ$1797, 1440, MATCH($B$2, resultados!$A$1:$ZZ$1, 0))</f>
        <v/>
      </c>
      <c r="C1446">
        <f>INDEX(resultados!$A$2:$ZZ$1797, 1440, MATCH($B$3, resultados!$A$1:$ZZ$1, 0))</f>
        <v/>
      </c>
    </row>
    <row r="1447">
      <c r="A1447">
        <f>INDEX(resultados!$A$2:$ZZ$1797, 1441, MATCH($B$1, resultados!$A$1:$ZZ$1, 0))</f>
        <v/>
      </c>
      <c r="B1447">
        <f>INDEX(resultados!$A$2:$ZZ$1797, 1441, MATCH($B$2, resultados!$A$1:$ZZ$1, 0))</f>
        <v/>
      </c>
      <c r="C1447">
        <f>INDEX(resultados!$A$2:$ZZ$1797, 1441, MATCH($B$3, resultados!$A$1:$ZZ$1, 0))</f>
        <v/>
      </c>
    </row>
    <row r="1448">
      <c r="A1448">
        <f>INDEX(resultados!$A$2:$ZZ$1797, 1442, MATCH($B$1, resultados!$A$1:$ZZ$1, 0))</f>
        <v/>
      </c>
      <c r="B1448">
        <f>INDEX(resultados!$A$2:$ZZ$1797, 1442, MATCH($B$2, resultados!$A$1:$ZZ$1, 0))</f>
        <v/>
      </c>
      <c r="C1448">
        <f>INDEX(resultados!$A$2:$ZZ$1797, 1442, MATCH($B$3, resultados!$A$1:$ZZ$1, 0))</f>
        <v/>
      </c>
    </row>
    <row r="1449">
      <c r="A1449">
        <f>INDEX(resultados!$A$2:$ZZ$1797, 1443, MATCH($B$1, resultados!$A$1:$ZZ$1, 0))</f>
        <v/>
      </c>
      <c r="B1449">
        <f>INDEX(resultados!$A$2:$ZZ$1797, 1443, MATCH($B$2, resultados!$A$1:$ZZ$1, 0))</f>
        <v/>
      </c>
      <c r="C1449">
        <f>INDEX(resultados!$A$2:$ZZ$1797, 1443, MATCH($B$3, resultados!$A$1:$ZZ$1, 0))</f>
        <v/>
      </c>
    </row>
    <row r="1450">
      <c r="A1450">
        <f>INDEX(resultados!$A$2:$ZZ$1797, 1444, MATCH($B$1, resultados!$A$1:$ZZ$1, 0))</f>
        <v/>
      </c>
      <c r="B1450">
        <f>INDEX(resultados!$A$2:$ZZ$1797, 1444, MATCH($B$2, resultados!$A$1:$ZZ$1, 0))</f>
        <v/>
      </c>
      <c r="C1450">
        <f>INDEX(resultados!$A$2:$ZZ$1797, 1444, MATCH($B$3, resultados!$A$1:$ZZ$1, 0))</f>
        <v/>
      </c>
    </row>
    <row r="1451">
      <c r="A1451">
        <f>INDEX(resultados!$A$2:$ZZ$1797, 1445, MATCH($B$1, resultados!$A$1:$ZZ$1, 0))</f>
        <v/>
      </c>
      <c r="B1451">
        <f>INDEX(resultados!$A$2:$ZZ$1797, 1445, MATCH($B$2, resultados!$A$1:$ZZ$1, 0))</f>
        <v/>
      </c>
      <c r="C1451">
        <f>INDEX(resultados!$A$2:$ZZ$1797, 1445, MATCH($B$3, resultados!$A$1:$ZZ$1, 0))</f>
        <v/>
      </c>
    </row>
    <row r="1452">
      <c r="A1452">
        <f>INDEX(resultados!$A$2:$ZZ$1797, 1446, MATCH($B$1, resultados!$A$1:$ZZ$1, 0))</f>
        <v/>
      </c>
      <c r="B1452">
        <f>INDEX(resultados!$A$2:$ZZ$1797, 1446, MATCH($B$2, resultados!$A$1:$ZZ$1, 0))</f>
        <v/>
      </c>
      <c r="C1452">
        <f>INDEX(resultados!$A$2:$ZZ$1797, 1446, MATCH($B$3, resultados!$A$1:$ZZ$1, 0))</f>
        <v/>
      </c>
    </row>
    <row r="1453">
      <c r="A1453">
        <f>INDEX(resultados!$A$2:$ZZ$1797, 1447, MATCH($B$1, resultados!$A$1:$ZZ$1, 0))</f>
        <v/>
      </c>
      <c r="B1453">
        <f>INDEX(resultados!$A$2:$ZZ$1797, 1447, MATCH($B$2, resultados!$A$1:$ZZ$1, 0))</f>
        <v/>
      </c>
      <c r="C1453">
        <f>INDEX(resultados!$A$2:$ZZ$1797, 1447, MATCH($B$3, resultados!$A$1:$ZZ$1, 0))</f>
        <v/>
      </c>
    </row>
    <row r="1454">
      <c r="A1454">
        <f>INDEX(resultados!$A$2:$ZZ$1797, 1448, MATCH($B$1, resultados!$A$1:$ZZ$1, 0))</f>
        <v/>
      </c>
      <c r="B1454">
        <f>INDEX(resultados!$A$2:$ZZ$1797, 1448, MATCH($B$2, resultados!$A$1:$ZZ$1, 0))</f>
        <v/>
      </c>
      <c r="C1454">
        <f>INDEX(resultados!$A$2:$ZZ$1797, 1448, MATCH($B$3, resultados!$A$1:$ZZ$1, 0))</f>
        <v/>
      </c>
    </row>
    <row r="1455">
      <c r="A1455">
        <f>INDEX(resultados!$A$2:$ZZ$1797, 1449, MATCH($B$1, resultados!$A$1:$ZZ$1, 0))</f>
        <v/>
      </c>
      <c r="B1455">
        <f>INDEX(resultados!$A$2:$ZZ$1797, 1449, MATCH($B$2, resultados!$A$1:$ZZ$1, 0))</f>
        <v/>
      </c>
      <c r="C1455">
        <f>INDEX(resultados!$A$2:$ZZ$1797, 1449, MATCH($B$3, resultados!$A$1:$ZZ$1, 0))</f>
        <v/>
      </c>
    </row>
    <row r="1456">
      <c r="A1456">
        <f>INDEX(resultados!$A$2:$ZZ$1797, 1450, MATCH($B$1, resultados!$A$1:$ZZ$1, 0))</f>
        <v/>
      </c>
      <c r="B1456">
        <f>INDEX(resultados!$A$2:$ZZ$1797, 1450, MATCH($B$2, resultados!$A$1:$ZZ$1, 0))</f>
        <v/>
      </c>
      <c r="C1456">
        <f>INDEX(resultados!$A$2:$ZZ$1797, 1450, MATCH($B$3, resultados!$A$1:$ZZ$1, 0))</f>
        <v/>
      </c>
    </row>
    <row r="1457">
      <c r="A1457">
        <f>INDEX(resultados!$A$2:$ZZ$1797, 1451, MATCH($B$1, resultados!$A$1:$ZZ$1, 0))</f>
        <v/>
      </c>
      <c r="B1457">
        <f>INDEX(resultados!$A$2:$ZZ$1797, 1451, MATCH($B$2, resultados!$A$1:$ZZ$1, 0))</f>
        <v/>
      </c>
      <c r="C1457">
        <f>INDEX(resultados!$A$2:$ZZ$1797, 1451, MATCH($B$3, resultados!$A$1:$ZZ$1, 0))</f>
        <v/>
      </c>
    </row>
    <row r="1458">
      <c r="A1458">
        <f>INDEX(resultados!$A$2:$ZZ$1797, 1452, MATCH($B$1, resultados!$A$1:$ZZ$1, 0))</f>
        <v/>
      </c>
      <c r="B1458">
        <f>INDEX(resultados!$A$2:$ZZ$1797, 1452, MATCH($B$2, resultados!$A$1:$ZZ$1, 0))</f>
        <v/>
      </c>
      <c r="C1458">
        <f>INDEX(resultados!$A$2:$ZZ$1797, 1452, MATCH($B$3, resultados!$A$1:$ZZ$1, 0))</f>
        <v/>
      </c>
    </row>
    <row r="1459">
      <c r="A1459">
        <f>INDEX(resultados!$A$2:$ZZ$1797, 1453, MATCH($B$1, resultados!$A$1:$ZZ$1, 0))</f>
        <v/>
      </c>
      <c r="B1459">
        <f>INDEX(resultados!$A$2:$ZZ$1797, 1453, MATCH($B$2, resultados!$A$1:$ZZ$1, 0))</f>
        <v/>
      </c>
      <c r="C1459">
        <f>INDEX(resultados!$A$2:$ZZ$1797, 1453, MATCH($B$3, resultados!$A$1:$ZZ$1, 0))</f>
        <v/>
      </c>
    </row>
    <row r="1460">
      <c r="A1460">
        <f>INDEX(resultados!$A$2:$ZZ$1797, 1454, MATCH($B$1, resultados!$A$1:$ZZ$1, 0))</f>
        <v/>
      </c>
      <c r="B1460">
        <f>INDEX(resultados!$A$2:$ZZ$1797, 1454, MATCH($B$2, resultados!$A$1:$ZZ$1, 0))</f>
        <v/>
      </c>
      <c r="C1460">
        <f>INDEX(resultados!$A$2:$ZZ$1797, 1454, MATCH($B$3, resultados!$A$1:$ZZ$1, 0))</f>
        <v/>
      </c>
    </row>
    <row r="1461">
      <c r="A1461">
        <f>INDEX(resultados!$A$2:$ZZ$1797, 1455, MATCH($B$1, resultados!$A$1:$ZZ$1, 0))</f>
        <v/>
      </c>
      <c r="B1461">
        <f>INDEX(resultados!$A$2:$ZZ$1797, 1455, MATCH($B$2, resultados!$A$1:$ZZ$1, 0))</f>
        <v/>
      </c>
      <c r="C1461">
        <f>INDEX(resultados!$A$2:$ZZ$1797, 1455, MATCH($B$3, resultados!$A$1:$ZZ$1, 0))</f>
        <v/>
      </c>
    </row>
    <row r="1462">
      <c r="A1462">
        <f>INDEX(resultados!$A$2:$ZZ$1797, 1456, MATCH($B$1, resultados!$A$1:$ZZ$1, 0))</f>
        <v/>
      </c>
      <c r="B1462">
        <f>INDEX(resultados!$A$2:$ZZ$1797, 1456, MATCH($B$2, resultados!$A$1:$ZZ$1, 0))</f>
        <v/>
      </c>
      <c r="C1462">
        <f>INDEX(resultados!$A$2:$ZZ$1797, 1456, MATCH($B$3, resultados!$A$1:$ZZ$1, 0))</f>
        <v/>
      </c>
    </row>
    <row r="1463">
      <c r="A1463">
        <f>INDEX(resultados!$A$2:$ZZ$1797, 1457, MATCH($B$1, resultados!$A$1:$ZZ$1, 0))</f>
        <v/>
      </c>
      <c r="B1463">
        <f>INDEX(resultados!$A$2:$ZZ$1797, 1457, MATCH($B$2, resultados!$A$1:$ZZ$1, 0))</f>
        <v/>
      </c>
      <c r="C1463">
        <f>INDEX(resultados!$A$2:$ZZ$1797, 1457, MATCH($B$3, resultados!$A$1:$ZZ$1, 0))</f>
        <v/>
      </c>
    </row>
    <row r="1464">
      <c r="A1464">
        <f>INDEX(resultados!$A$2:$ZZ$1797, 1458, MATCH($B$1, resultados!$A$1:$ZZ$1, 0))</f>
        <v/>
      </c>
      <c r="B1464">
        <f>INDEX(resultados!$A$2:$ZZ$1797, 1458, MATCH($B$2, resultados!$A$1:$ZZ$1, 0))</f>
        <v/>
      </c>
      <c r="C1464">
        <f>INDEX(resultados!$A$2:$ZZ$1797, 1458, MATCH($B$3, resultados!$A$1:$ZZ$1, 0))</f>
        <v/>
      </c>
    </row>
    <row r="1465">
      <c r="A1465">
        <f>INDEX(resultados!$A$2:$ZZ$1797, 1459, MATCH($B$1, resultados!$A$1:$ZZ$1, 0))</f>
        <v/>
      </c>
      <c r="B1465">
        <f>INDEX(resultados!$A$2:$ZZ$1797, 1459, MATCH($B$2, resultados!$A$1:$ZZ$1, 0))</f>
        <v/>
      </c>
      <c r="C1465">
        <f>INDEX(resultados!$A$2:$ZZ$1797, 1459, MATCH($B$3, resultados!$A$1:$ZZ$1, 0))</f>
        <v/>
      </c>
    </row>
    <row r="1466">
      <c r="A1466">
        <f>INDEX(resultados!$A$2:$ZZ$1797, 1460, MATCH($B$1, resultados!$A$1:$ZZ$1, 0))</f>
        <v/>
      </c>
      <c r="B1466">
        <f>INDEX(resultados!$A$2:$ZZ$1797, 1460, MATCH($B$2, resultados!$A$1:$ZZ$1, 0))</f>
        <v/>
      </c>
      <c r="C1466">
        <f>INDEX(resultados!$A$2:$ZZ$1797, 1460, MATCH($B$3, resultados!$A$1:$ZZ$1, 0))</f>
        <v/>
      </c>
    </row>
    <row r="1467">
      <c r="A1467">
        <f>INDEX(resultados!$A$2:$ZZ$1797, 1461, MATCH($B$1, resultados!$A$1:$ZZ$1, 0))</f>
        <v/>
      </c>
      <c r="B1467">
        <f>INDEX(resultados!$A$2:$ZZ$1797, 1461, MATCH($B$2, resultados!$A$1:$ZZ$1, 0))</f>
        <v/>
      </c>
      <c r="C1467">
        <f>INDEX(resultados!$A$2:$ZZ$1797, 1461, MATCH($B$3, resultados!$A$1:$ZZ$1, 0))</f>
        <v/>
      </c>
    </row>
    <row r="1468">
      <c r="A1468">
        <f>INDEX(resultados!$A$2:$ZZ$1797, 1462, MATCH($B$1, resultados!$A$1:$ZZ$1, 0))</f>
        <v/>
      </c>
      <c r="B1468">
        <f>INDEX(resultados!$A$2:$ZZ$1797, 1462, MATCH($B$2, resultados!$A$1:$ZZ$1, 0))</f>
        <v/>
      </c>
      <c r="C1468">
        <f>INDEX(resultados!$A$2:$ZZ$1797, 1462, MATCH($B$3, resultados!$A$1:$ZZ$1, 0))</f>
        <v/>
      </c>
    </row>
    <row r="1469">
      <c r="A1469">
        <f>INDEX(resultados!$A$2:$ZZ$1797, 1463, MATCH($B$1, resultados!$A$1:$ZZ$1, 0))</f>
        <v/>
      </c>
      <c r="B1469">
        <f>INDEX(resultados!$A$2:$ZZ$1797, 1463, MATCH($B$2, resultados!$A$1:$ZZ$1, 0))</f>
        <v/>
      </c>
      <c r="C1469">
        <f>INDEX(resultados!$A$2:$ZZ$1797, 1463, MATCH($B$3, resultados!$A$1:$ZZ$1, 0))</f>
        <v/>
      </c>
    </row>
    <row r="1470">
      <c r="A1470">
        <f>INDEX(resultados!$A$2:$ZZ$1797, 1464, MATCH($B$1, resultados!$A$1:$ZZ$1, 0))</f>
        <v/>
      </c>
      <c r="B1470">
        <f>INDEX(resultados!$A$2:$ZZ$1797, 1464, MATCH($B$2, resultados!$A$1:$ZZ$1, 0))</f>
        <v/>
      </c>
      <c r="C1470">
        <f>INDEX(resultados!$A$2:$ZZ$1797, 1464, MATCH($B$3, resultados!$A$1:$ZZ$1, 0))</f>
        <v/>
      </c>
    </row>
    <row r="1471">
      <c r="A1471">
        <f>INDEX(resultados!$A$2:$ZZ$1797, 1465, MATCH($B$1, resultados!$A$1:$ZZ$1, 0))</f>
        <v/>
      </c>
      <c r="B1471">
        <f>INDEX(resultados!$A$2:$ZZ$1797, 1465, MATCH($B$2, resultados!$A$1:$ZZ$1, 0))</f>
        <v/>
      </c>
      <c r="C1471">
        <f>INDEX(resultados!$A$2:$ZZ$1797, 1465, MATCH($B$3, resultados!$A$1:$ZZ$1, 0))</f>
        <v/>
      </c>
    </row>
    <row r="1472">
      <c r="A1472">
        <f>INDEX(resultados!$A$2:$ZZ$1797, 1466, MATCH($B$1, resultados!$A$1:$ZZ$1, 0))</f>
        <v/>
      </c>
      <c r="B1472">
        <f>INDEX(resultados!$A$2:$ZZ$1797, 1466, MATCH($B$2, resultados!$A$1:$ZZ$1, 0))</f>
        <v/>
      </c>
      <c r="C1472">
        <f>INDEX(resultados!$A$2:$ZZ$1797, 1466, MATCH($B$3, resultados!$A$1:$ZZ$1, 0))</f>
        <v/>
      </c>
    </row>
    <row r="1473">
      <c r="A1473">
        <f>INDEX(resultados!$A$2:$ZZ$1797, 1467, MATCH($B$1, resultados!$A$1:$ZZ$1, 0))</f>
        <v/>
      </c>
      <c r="B1473">
        <f>INDEX(resultados!$A$2:$ZZ$1797, 1467, MATCH($B$2, resultados!$A$1:$ZZ$1, 0))</f>
        <v/>
      </c>
      <c r="C1473">
        <f>INDEX(resultados!$A$2:$ZZ$1797, 1467, MATCH($B$3, resultados!$A$1:$ZZ$1, 0))</f>
        <v/>
      </c>
    </row>
    <row r="1474">
      <c r="A1474">
        <f>INDEX(resultados!$A$2:$ZZ$1797, 1468, MATCH($B$1, resultados!$A$1:$ZZ$1, 0))</f>
        <v/>
      </c>
      <c r="B1474">
        <f>INDEX(resultados!$A$2:$ZZ$1797, 1468, MATCH($B$2, resultados!$A$1:$ZZ$1, 0))</f>
        <v/>
      </c>
      <c r="C1474">
        <f>INDEX(resultados!$A$2:$ZZ$1797, 1468, MATCH($B$3, resultados!$A$1:$ZZ$1, 0))</f>
        <v/>
      </c>
    </row>
    <row r="1475">
      <c r="A1475">
        <f>INDEX(resultados!$A$2:$ZZ$1797, 1469, MATCH($B$1, resultados!$A$1:$ZZ$1, 0))</f>
        <v/>
      </c>
      <c r="B1475">
        <f>INDEX(resultados!$A$2:$ZZ$1797, 1469, MATCH($B$2, resultados!$A$1:$ZZ$1, 0))</f>
        <v/>
      </c>
      <c r="C1475">
        <f>INDEX(resultados!$A$2:$ZZ$1797, 1469, MATCH($B$3, resultados!$A$1:$ZZ$1, 0))</f>
        <v/>
      </c>
    </row>
    <row r="1476">
      <c r="A1476">
        <f>INDEX(resultados!$A$2:$ZZ$1797, 1470, MATCH($B$1, resultados!$A$1:$ZZ$1, 0))</f>
        <v/>
      </c>
      <c r="B1476">
        <f>INDEX(resultados!$A$2:$ZZ$1797, 1470, MATCH($B$2, resultados!$A$1:$ZZ$1, 0))</f>
        <v/>
      </c>
      <c r="C1476">
        <f>INDEX(resultados!$A$2:$ZZ$1797, 1470, MATCH($B$3, resultados!$A$1:$ZZ$1, 0))</f>
        <v/>
      </c>
    </row>
    <row r="1477">
      <c r="A1477">
        <f>INDEX(resultados!$A$2:$ZZ$1797, 1471, MATCH($B$1, resultados!$A$1:$ZZ$1, 0))</f>
        <v/>
      </c>
      <c r="B1477">
        <f>INDEX(resultados!$A$2:$ZZ$1797, 1471, MATCH($B$2, resultados!$A$1:$ZZ$1, 0))</f>
        <v/>
      </c>
      <c r="C1477">
        <f>INDEX(resultados!$A$2:$ZZ$1797, 1471, MATCH($B$3, resultados!$A$1:$ZZ$1, 0))</f>
        <v/>
      </c>
    </row>
    <row r="1478">
      <c r="A1478">
        <f>INDEX(resultados!$A$2:$ZZ$1797, 1472, MATCH($B$1, resultados!$A$1:$ZZ$1, 0))</f>
        <v/>
      </c>
      <c r="B1478">
        <f>INDEX(resultados!$A$2:$ZZ$1797, 1472, MATCH($B$2, resultados!$A$1:$ZZ$1, 0))</f>
        <v/>
      </c>
      <c r="C1478">
        <f>INDEX(resultados!$A$2:$ZZ$1797, 1472, MATCH($B$3, resultados!$A$1:$ZZ$1, 0))</f>
        <v/>
      </c>
    </row>
    <row r="1479">
      <c r="A1479">
        <f>INDEX(resultados!$A$2:$ZZ$1797, 1473, MATCH($B$1, resultados!$A$1:$ZZ$1, 0))</f>
        <v/>
      </c>
      <c r="B1479">
        <f>INDEX(resultados!$A$2:$ZZ$1797, 1473, MATCH($B$2, resultados!$A$1:$ZZ$1, 0))</f>
        <v/>
      </c>
      <c r="C1479">
        <f>INDEX(resultados!$A$2:$ZZ$1797, 1473, MATCH($B$3, resultados!$A$1:$ZZ$1, 0))</f>
        <v/>
      </c>
    </row>
    <row r="1480">
      <c r="A1480">
        <f>INDEX(resultados!$A$2:$ZZ$1797, 1474, MATCH($B$1, resultados!$A$1:$ZZ$1, 0))</f>
        <v/>
      </c>
      <c r="B1480">
        <f>INDEX(resultados!$A$2:$ZZ$1797, 1474, MATCH($B$2, resultados!$A$1:$ZZ$1, 0))</f>
        <v/>
      </c>
      <c r="C1480">
        <f>INDEX(resultados!$A$2:$ZZ$1797, 1474, MATCH($B$3, resultados!$A$1:$ZZ$1, 0))</f>
        <v/>
      </c>
    </row>
    <row r="1481">
      <c r="A1481">
        <f>INDEX(resultados!$A$2:$ZZ$1797, 1475, MATCH($B$1, resultados!$A$1:$ZZ$1, 0))</f>
        <v/>
      </c>
      <c r="B1481">
        <f>INDEX(resultados!$A$2:$ZZ$1797, 1475, MATCH($B$2, resultados!$A$1:$ZZ$1, 0))</f>
        <v/>
      </c>
      <c r="C1481">
        <f>INDEX(resultados!$A$2:$ZZ$1797, 1475, MATCH($B$3, resultados!$A$1:$ZZ$1, 0))</f>
        <v/>
      </c>
    </row>
    <row r="1482">
      <c r="A1482">
        <f>INDEX(resultados!$A$2:$ZZ$1797, 1476, MATCH($B$1, resultados!$A$1:$ZZ$1, 0))</f>
        <v/>
      </c>
      <c r="B1482">
        <f>INDEX(resultados!$A$2:$ZZ$1797, 1476, MATCH($B$2, resultados!$A$1:$ZZ$1, 0))</f>
        <v/>
      </c>
      <c r="C1482">
        <f>INDEX(resultados!$A$2:$ZZ$1797, 1476, MATCH($B$3, resultados!$A$1:$ZZ$1, 0))</f>
        <v/>
      </c>
    </row>
    <row r="1483">
      <c r="A1483">
        <f>INDEX(resultados!$A$2:$ZZ$1797, 1477, MATCH($B$1, resultados!$A$1:$ZZ$1, 0))</f>
        <v/>
      </c>
      <c r="B1483">
        <f>INDEX(resultados!$A$2:$ZZ$1797, 1477, MATCH($B$2, resultados!$A$1:$ZZ$1, 0))</f>
        <v/>
      </c>
      <c r="C1483">
        <f>INDEX(resultados!$A$2:$ZZ$1797, 1477, MATCH($B$3, resultados!$A$1:$ZZ$1, 0))</f>
        <v/>
      </c>
    </row>
    <row r="1484">
      <c r="A1484">
        <f>INDEX(resultados!$A$2:$ZZ$1797, 1478, MATCH($B$1, resultados!$A$1:$ZZ$1, 0))</f>
        <v/>
      </c>
      <c r="B1484">
        <f>INDEX(resultados!$A$2:$ZZ$1797, 1478, MATCH($B$2, resultados!$A$1:$ZZ$1, 0))</f>
        <v/>
      </c>
      <c r="C1484">
        <f>INDEX(resultados!$A$2:$ZZ$1797, 1478, MATCH($B$3, resultados!$A$1:$ZZ$1, 0))</f>
        <v/>
      </c>
    </row>
    <row r="1485">
      <c r="A1485">
        <f>INDEX(resultados!$A$2:$ZZ$1797, 1479, MATCH($B$1, resultados!$A$1:$ZZ$1, 0))</f>
        <v/>
      </c>
      <c r="B1485">
        <f>INDEX(resultados!$A$2:$ZZ$1797, 1479, MATCH($B$2, resultados!$A$1:$ZZ$1, 0))</f>
        <v/>
      </c>
      <c r="C1485">
        <f>INDEX(resultados!$A$2:$ZZ$1797, 1479, MATCH($B$3, resultados!$A$1:$ZZ$1, 0))</f>
        <v/>
      </c>
    </row>
    <row r="1486">
      <c r="A1486">
        <f>INDEX(resultados!$A$2:$ZZ$1797, 1480, MATCH($B$1, resultados!$A$1:$ZZ$1, 0))</f>
        <v/>
      </c>
      <c r="B1486">
        <f>INDEX(resultados!$A$2:$ZZ$1797, 1480, MATCH($B$2, resultados!$A$1:$ZZ$1, 0))</f>
        <v/>
      </c>
      <c r="C1486">
        <f>INDEX(resultados!$A$2:$ZZ$1797, 1480, MATCH($B$3, resultados!$A$1:$ZZ$1, 0))</f>
        <v/>
      </c>
    </row>
    <row r="1487">
      <c r="A1487">
        <f>INDEX(resultados!$A$2:$ZZ$1797, 1481, MATCH($B$1, resultados!$A$1:$ZZ$1, 0))</f>
        <v/>
      </c>
      <c r="B1487">
        <f>INDEX(resultados!$A$2:$ZZ$1797, 1481, MATCH($B$2, resultados!$A$1:$ZZ$1, 0))</f>
        <v/>
      </c>
      <c r="C1487">
        <f>INDEX(resultados!$A$2:$ZZ$1797, 1481, MATCH($B$3, resultados!$A$1:$ZZ$1, 0))</f>
        <v/>
      </c>
    </row>
    <row r="1488">
      <c r="A1488">
        <f>INDEX(resultados!$A$2:$ZZ$1797, 1482, MATCH($B$1, resultados!$A$1:$ZZ$1, 0))</f>
        <v/>
      </c>
      <c r="B1488">
        <f>INDEX(resultados!$A$2:$ZZ$1797, 1482, MATCH($B$2, resultados!$A$1:$ZZ$1, 0))</f>
        <v/>
      </c>
      <c r="C1488">
        <f>INDEX(resultados!$A$2:$ZZ$1797, 1482, MATCH($B$3, resultados!$A$1:$ZZ$1, 0))</f>
        <v/>
      </c>
    </row>
    <row r="1489">
      <c r="A1489">
        <f>INDEX(resultados!$A$2:$ZZ$1797, 1483, MATCH($B$1, resultados!$A$1:$ZZ$1, 0))</f>
        <v/>
      </c>
      <c r="B1489">
        <f>INDEX(resultados!$A$2:$ZZ$1797, 1483, MATCH($B$2, resultados!$A$1:$ZZ$1, 0))</f>
        <v/>
      </c>
      <c r="C1489">
        <f>INDEX(resultados!$A$2:$ZZ$1797, 1483, MATCH($B$3, resultados!$A$1:$ZZ$1, 0))</f>
        <v/>
      </c>
    </row>
    <row r="1490">
      <c r="A1490">
        <f>INDEX(resultados!$A$2:$ZZ$1797, 1484, MATCH($B$1, resultados!$A$1:$ZZ$1, 0))</f>
        <v/>
      </c>
      <c r="B1490">
        <f>INDEX(resultados!$A$2:$ZZ$1797, 1484, MATCH($B$2, resultados!$A$1:$ZZ$1, 0))</f>
        <v/>
      </c>
      <c r="C1490">
        <f>INDEX(resultados!$A$2:$ZZ$1797, 1484, MATCH($B$3, resultados!$A$1:$ZZ$1, 0))</f>
        <v/>
      </c>
    </row>
    <row r="1491">
      <c r="A1491">
        <f>INDEX(resultados!$A$2:$ZZ$1797, 1485, MATCH($B$1, resultados!$A$1:$ZZ$1, 0))</f>
        <v/>
      </c>
      <c r="B1491">
        <f>INDEX(resultados!$A$2:$ZZ$1797, 1485, MATCH($B$2, resultados!$A$1:$ZZ$1, 0))</f>
        <v/>
      </c>
      <c r="C1491">
        <f>INDEX(resultados!$A$2:$ZZ$1797, 1485, MATCH($B$3, resultados!$A$1:$ZZ$1, 0))</f>
        <v/>
      </c>
    </row>
    <row r="1492">
      <c r="A1492">
        <f>INDEX(resultados!$A$2:$ZZ$1797, 1486, MATCH($B$1, resultados!$A$1:$ZZ$1, 0))</f>
        <v/>
      </c>
      <c r="B1492">
        <f>INDEX(resultados!$A$2:$ZZ$1797, 1486, MATCH($B$2, resultados!$A$1:$ZZ$1, 0))</f>
        <v/>
      </c>
      <c r="C1492">
        <f>INDEX(resultados!$A$2:$ZZ$1797, 1486, MATCH($B$3, resultados!$A$1:$ZZ$1, 0))</f>
        <v/>
      </c>
    </row>
    <row r="1493">
      <c r="A1493">
        <f>INDEX(resultados!$A$2:$ZZ$1797, 1487, MATCH($B$1, resultados!$A$1:$ZZ$1, 0))</f>
        <v/>
      </c>
      <c r="B1493">
        <f>INDEX(resultados!$A$2:$ZZ$1797, 1487, MATCH($B$2, resultados!$A$1:$ZZ$1, 0))</f>
        <v/>
      </c>
      <c r="C1493">
        <f>INDEX(resultados!$A$2:$ZZ$1797, 1487, MATCH($B$3, resultados!$A$1:$ZZ$1, 0))</f>
        <v/>
      </c>
    </row>
    <row r="1494">
      <c r="A1494">
        <f>INDEX(resultados!$A$2:$ZZ$1797, 1488, MATCH($B$1, resultados!$A$1:$ZZ$1, 0))</f>
        <v/>
      </c>
      <c r="B1494">
        <f>INDEX(resultados!$A$2:$ZZ$1797, 1488, MATCH($B$2, resultados!$A$1:$ZZ$1, 0))</f>
        <v/>
      </c>
      <c r="C1494">
        <f>INDEX(resultados!$A$2:$ZZ$1797, 1488, MATCH($B$3, resultados!$A$1:$ZZ$1, 0))</f>
        <v/>
      </c>
    </row>
    <row r="1495">
      <c r="A1495">
        <f>INDEX(resultados!$A$2:$ZZ$1797, 1489, MATCH($B$1, resultados!$A$1:$ZZ$1, 0))</f>
        <v/>
      </c>
      <c r="B1495">
        <f>INDEX(resultados!$A$2:$ZZ$1797, 1489, MATCH($B$2, resultados!$A$1:$ZZ$1, 0))</f>
        <v/>
      </c>
      <c r="C1495">
        <f>INDEX(resultados!$A$2:$ZZ$1797, 1489, MATCH($B$3, resultados!$A$1:$ZZ$1, 0))</f>
        <v/>
      </c>
    </row>
    <row r="1496">
      <c r="A1496">
        <f>INDEX(resultados!$A$2:$ZZ$1797, 1490, MATCH($B$1, resultados!$A$1:$ZZ$1, 0))</f>
        <v/>
      </c>
      <c r="B1496">
        <f>INDEX(resultados!$A$2:$ZZ$1797, 1490, MATCH($B$2, resultados!$A$1:$ZZ$1, 0))</f>
        <v/>
      </c>
      <c r="C1496">
        <f>INDEX(resultados!$A$2:$ZZ$1797, 1490, MATCH($B$3, resultados!$A$1:$ZZ$1, 0))</f>
        <v/>
      </c>
    </row>
    <row r="1497">
      <c r="A1497">
        <f>INDEX(resultados!$A$2:$ZZ$1797, 1491, MATCH($B$1, resultados!$A$1:$ZZ$1, 0))</f>
        <v/>
      </c>
      <c r="B1497">
        <f>INDEX(resultados!$A$2:$ZZ$1797, 1491, MATCH($B$2, resultados!$A$1:$ZZ$1, 0))</f>
        <v/>
      </c>
      <c r="C1497">
        <f>INDEX(resultados!$A$2:$ZZ$1797, 1491, MATCH($B$3, resultados!$A$1:$ZZ$1, 0))</f>
        <v/>
      </c>
    </row>
    <row r="1498">
      <c r="A1498">
        <f>INDEX(resultados!$A$2:$ZZ$1797, 1492, MATCH($B$1, resultados!$A$1:$ZZ$1, 0))</f>
        <v/>
      </c>
      <c r="B1498">
        <f>INDEX(resultados!$A$2:$ZZ$1797, 1492, MATCH($B$2, resultados!$A$1:$ZZ$1, 0))</f>
        <v/>
      </c>
      <c r="C1498">
        <f>INDEX(resultados!$A$2:$ZZ$1797, 1492, MATCH($B$3, resultados!$A$1:$ZZ$1, 0))</f>
        <v/>
      </c>
    </row>
    <row r="1499">
      <c r="A1499">
        <f>INDEX(resultados!$A$2:$ZZ$1797, 1493, MATCH($B$1, resultados!$A$1:$ZZ$1, 0))</f>
        <v/>
      </c>
      <c r="B1499">
        <f>INDEX(resultados!$A$2:$ZZ$1797, 1493, MATCH($B$2, resultados!$A$1:$ZZ$1, 0))</f>
        <v/>
      </c>
      <c r="C1499">
        <f>INDEX(resultados!$A$2:$ZZ$1797, 1493, MATCH($B$3, resultados!$A$1:$ZZ$1, 0))</f>
        <v/>
      </c>
    </row>
    <row r="1500">
      <c r="A1500">
        <f>INDEX(resultados!$A$2:$ZZ$1797, 1494, MATCH($B$1, resultados!$A$1:$ZZ$1, 0))</f>
        <v/>
      </c>
      <c r="B1500">
        <f>INDEX(resultados!$A$2:$ZZ$1797, 1494, MATCH($B$2, resultados!$A$1:$ZZ$1, 0))</f>
        <v/>
      </c>
      <c r="C1500">
        <f>INDEX(resultados!$A$2:$ZZ$1797, 1494, MATCH($B$3, resultados!$A$1:$ZZ$1, 0))</f>
        <v/>
      </c>
    </row>
    <row r="1501">
      <c r="A1501">
        <f>INDEX(resultados!$A$2:$ZZ$1797, 1495, MATCH($B$1, resultados!$A$1:$ZZ$1, 0))</f>
        <v/>
      </c>
      <c r="B1501">
        <f>INDEX(resultados!$A$2:$ZZ$1797, 1495, MATCH($B$2, resultados!$A$1:$ZZ$1, 0))</f>
        <v/>
      </c>
      <c r="C1501">
        <f>INDEX(resultados!$A$2:$ZZ$1797, 1495, MATCH($B$3, resultados!$A$1:$ZZ$1, 0))</f>
        <v/>
      </c>
    </row>
    <row r="1502">
      <c r="A1502">
        <f>INDEX(resultados!$A$2:$ZZ$1797, 1496, MATCH($B$1, resultados!$A$1:$ZZ$1, 0))</f>
        <v/>
      </c>
      <c r="B1502">
        <f>INDEX(resultados!$A$2:$ZZ$1797, 1496, MATCH($B$2, resultados!$A$1:$ZZ$1, 0))</f>
        <v/>
      </c>
      <c r="C1502">
        <f>INDEX(resultados!$A$2:$ZZ$1797, 1496, MATCH($B$3, resultados!$A$1:$ZZ$1, 0))</f>
        <v/>
      </c>
    </row>
    <row r="1503">
      <c r="A1503">
        <f>INDEX(resultados!$A$2:$ZZ$1797, 1497, MATCH($B$1, resultados!$A$1:$ZZ$1, 0))</f>
        <v/>
      </c>
      <c r="B1503">
        <f>INDEX(resultados!$A$2:$ZZ$1797, 1497, MATCH($B$2, resultados!$A$1:$ZZ$1, 0))</f>
        <v/>
      </c>
      <c r="C1503">
        <f>INDEX(resultados!$A$2:$ZZ$1797, 1497, MATCH($B$3, resultados!$A$1:$ZZ$1, 0))</f>
        <v/>
      </c>
    </row>
    <row r="1504">
      <c r="A1504">
        <f>INDEX(resultados!$A$2:$ZZ$1797, 1498, MATCH($B$1, resultados!$A$1:$ZZ$1, 0))</f>
        <v/>
      </c>
      <c r="B1504">
        <f>INDEX(resultados!$A$2:$ZZ$1797, 1498, MATCH($B$2, resultados!$A$1:$ZZ$1, 0))</f>
        <v/>
      </c>
      <c r="C1504">
        <f>INDEX(resultados!$A$2:$ZZ$1797, 1498, MATCH($B$3, resultados!$A$1:$ZZ$1, 0))</f>
        <v/>
      </c>
    </row>
    <row r="1505">
      <c r="A1505">
        <f>INDEX(resultados!$A$2:$ZZ$1797, 1499, MATCH($B$1, resultados!$A$1:$ZZ$1, 0))</f>
        <v/>
      </c>
      <c r="B1505">
        <f>INDEX(resultados!$A$2:$ZZ$1797, 1499, MATCH($B$2, resultados!$A$1:$ZZ$1, 0))</f>
        <v/>
      </c>
      <c r="C1505">
        <f>INDEX(resultados!$A$2:$ZZ$1797, 1499, MATCH($B$3, resultados!$A$1:$ZZ$1, 0))</f>
        <v/>
      </c>
    </row>
    <row r="1506">
      <c r="A1506">
        <f>INDEX(resultados!$A$2:$ZZ$1797, 1500, MATCH($B$1, resultados!$A$1:$ZZ$1, 0))</f>
        <v/>
      </c>
      <c r="B1506">
        <f>INDEX(resultados!$A$2:$ZZ$1797, 1500, MATCH($B$2, resultados!$A$1:$ZZ$1, 0))</f>
        <v/>
      </c>
      <c r="C1506">
        <f>INDEX(resultados!$A$2:$ZZ$1797, 1500, MATCH($B$3, resultados!$A$1:$ZZ$1, 0))</f>
        <v/>
      </c>
    </row>
    <row r="1507">
      <c r="A1507">
        <f>INDEX(resultados!$A$2:$ZZ$1797, 1501, MATCH($B$1, resultados!$A$1:$ZZ$1, 0))</f>
        <v/>
      </c>
      <c r="B1507">
        <f>INDEX(resultados!$A$2:$ZZ$1797, 1501, MATCH($B$2, resultados!$A$1:$ZZ$1, 0))</f>
        <v/>
      </c>
      <c r="C1507">
        <f>INDEX(resultados!$A$2:$ZZ$1797, 1501, MATCH($B$3, resultados!$A$1:$ZZ$1, 0))</f>
        <v/>
      </c>
    </row>
    <row r="1508">
      <c r="A1508">
        <f>INDEX(resultados!$A$2:$ZZ$1797, 1502, MATCH($B$1, resultados!$A$1:$ZZ$1, 0))</f>
        <v/>
      </c>
      <c r="B1508">
        <f>INDEX(resultados!$A$2:$ZZ$1797, 1502, MATCH($B$2, resultados!$A$1:$ZZ$1, 0))</f>
        <v/>
      </c>
      <c r="C1508">
        <f>INDEX(resultados!$A$2:$ZZ$1797, 1502, MATCH($B$3, resultados!$A$1:$ZZ$1, 0))</f>
        <v/>
      </c>
    </row>
    <row r="1509">
      <c r="A1509">
        <f>INDEX(resultados!$A$2:$ZZ$1797, 1503, MATCH($B$1, resultados!$A$1:$ZZ$1, 0))</f>
        <v/>
      </c>
      <c r="B1509">
        <f>INDEX(resultados!$A$2:$ZZ$1797, 1503, MATCH($B$2, resultados!$A$1:$ZZ$1, 0))</f>
        <v/>
      </c>
      <c r="C1509">
        <f>INDEX(resultados!$A$2:$ZZ$1797, 1503, MATCH($B$3, resultados!$A$1:$ZZ$1, 0))</f>
        <v/>
      </c>
    </row>
    <row r="1510">
      <c r="A1510">
        <f>INDEX(resultados!$A$2:$ZZ$1797, 1504, MATCH($B$1, resultados!$A$1:$ZZ$1, 0))</f>
        <v/>
      </c>
      <c r="B1510">
        <f>INDEX(resultados!$A$2:$ZZ$1797, 1504, MATCH($B$2, resultados!$A$1:$ZZ$1, 0))</f>
        <v/>
      </c>
      <c r="C1510">
        <f>INDEX(resultados!$A$2:$ZZ$1797, 1504, MATCH($B$3, resultados!$A$1:$ZZ$1, 0))</f>
        <v/>
      </c>
    </row>
    <row r="1511">
      <c r="A1511">
        <f>INDEX(resultados!$A$2:$ZZ$1797, 1505, MATCH($B$1, resultados!$A$1:$ZZ$1, 0))</f>
        <v/>
      </c>
      <c r="B1511">
        <f>INDEX(resultados!$A$2:$ZZ$1797, 1505, MATCH($B$2, resultados!$A$1:$ZZ$1, 0))</f>
        <v/>
      </c>
      <c r="C1511">
        <f>INDEX(resultados!$A$2:$ZZ$1797, 1505, MATCH($B$3, resultados!$A$1:$ZZ$1, 0))</f>
        <v/>
      </c>
    </row>
    <row r="1512">
      <c r="A1512">
        <f>INDEX(resultados!$A$2:$ZZ$1797, 1506, MATCH($B$1, resultados!$A$1:$ZZ$1, 0))</f>
        <v/>
      </c>
      <c r="B1512">
        <f>INDEX(resultados!$A$2:$ZZ$1797, 1506, MATCH($B$2, resultados!$A$1:$ZZ$1, 0))</f>
        <v/>
      </c>
      <c r="C1512">
        <f>INDEX(resultados!$A$2:$ZZ$1797, 1506, MATCH($B$3, resultados!$A$1:$ZZ$1, 0))</f>
        <v/>
      </c>
    </row>
    <row r="1513">
      <c r="A1513">
        <f>INDEX(resultados!$A$2:$ZZ$1797, 1507, MATCH($B$1, resultados!$A$1:$ZZ$1, 0))</f>
        <v/>
      </c>
      <c r="B1513">
        <f>INDEX(resultados!$A$2:$ZZ$1797, 1507, MATCH($B$2, resultados!$A$1:$ZZ$1, 0))</f>
        <v/>
      </c>
      <c r="C1513">
        <f>INDEX(resultados!$A$2:$ZZ$1797, 1507, MATCH($B$3, resultados!$A$1:$ZZ$1, 0))</f>
        <v/>
      </c>
    </row>
    <row r="1514">
      <c r="A1514">
        <f>INDEX(resultados!$A$2:$ZZ$1797, 1508, MATCH($B$1, resultados!$A$1:$ZZ$1, 0))</f>
        <v/>
      </c>
      <c r="B1514">
        <f>INDEX(resultados!$A$2:$ZZ$1797, 1508, MATCH($B$2, resultados!$A$1:$ZZ$1, 0))</f>
        <v/>
      </c>
      <c r="C1514">
        <f>INDEX(resultados!$A$2:$ZZ$1797, 1508, MATCH($B$3, resultados!$A$1:$ZZ$1, 0))</f>
        <v/>
      </c>
    </row>
    <row r="1515">
      <c r="A1515">
        <f>INDEX(resultados!$A$2:$ZZ$1797, 1509, MATCH($B$1, resultados!$A$1:$ZZ$1, 0))</f>
        <v/>
      </c>
      <c r="B1515">
        <f>INDEX(resultados!$A$2:$ZZ$1797, 1509, MATCH($B$2, resultados!$A$1:$ZZ$1, 0))</f>
        <v/>
      </c>
      <c r="C1515">
        <f>INDEX(resultados!$A$2:$ZZ$1797, 1509, MATCH($B$3, resultados!$A$1:$ZZ$1, 0))</f>
        <v/>
      </c>
    </row>
    <row r="1516">
      <c r="A1516">
        <f>INDEX(resultados!$A$2:$ZZ$1797, 1510, MATCH($B$1, resultados!$A$1:$ZZ$1, 0))</f>
        <v/>
      </c>
      <c r="B1516">
        <f>INDEX(resultados!$A$2:$ZZ$1797, 1510, MATCH($B$2, resultados!$A$1:$ZZ$1, 0))</f>
        <v/>
      </c>
      <c r="C1516">
        <f>INDEX(resultados!$A$2:$ZZ$1797, 1510, MATCH($B$3, resultados!$A$1:$ZZ$1, 0))</f>
        <v/>
      </c>
    </row>
    <row r="1517">
      <c r="A1517">
        <f>INDEX(resultados!$A$2:$ZZ$1797, 1511, MATCH($B$1, resultados!$A$1:$ZZ$1, 0))</f>
        <v/>
      </c>
      <c r="B1517">
        <f>INDEX(resultados!$A$2:$ZZ$1797, 1511, MATCH($B$2, resultados!$A$1:$ZZ$1, 0))</f>
        <v/>
      </c>
      <c r="C1517">
        <f>INDEX(resultados!$A$2:$ZZ$1797, 1511, MATCH($B$3, resultados!$A$1:$ZZ$1, 0))</f>
        <v/>
      </c>
    </row>
    <row r="1518">
      <c r="A1518">
        <f>INDEX(resultados!$A$2:$ZZ$1797, 1512, MATCH($B$1, resultados!$A$1:$ZZ$1, 0))</f>
        <v/>
      </c>
      <c r="B1518">
        <f>INDEX(resultados!$A$2:$ZZ$1797, 1512, MATCH($B$2, resultados!$A$1:$ZZ$1, 0))</f>
        <v/>
      </c>
      <c r="C1518">
        <f>INDEX(resultados!$A$2:$ZZ$1797, 1512, MATCH($B$3, resultados!$A$1:$ZZ$1, 0))</f>
        <v/>
      </c>
    </row>
    <row r="1519">
      <c r="A1519">
        <f>INDEX(resultados!$A$2:$ZZ$1797, 1513, MATCH($B$1, resultados!$A$1:$ZZ$1, 0))</f>
        <v/>
      </c>
      <c r="B1519">
        <f>INDEX(resultados!$A$2:$ZZ$1797, 1513, MATCH($B$2, resultados!$A$1:$ZZ$1, 0))</f>
        <v/>
      </c>
      <c r="C1519">
        <f>INDEX(resultados!$A$2:$ZZ$1797, 1513, MATCH($B$3, resultados!$A$1:$ZZ$1, 0))</f>
        <v/>
      </c>
    </row>
    <row r="1520">
      <c r="A1520">
        <f>INDEX(resultados!$A$2:$ZZ$1797, 1514, MATCH($B$1, resultados!$A$1:$ZZ$1, 0))</f>
        <v/>
      </c>
      <c r="B1520">
        <f>INDEX(resultados!$A$2:$ZZ$1797, 1514, MATCH($B$2, resultados!$A$1:$ZZ$1, 0))</f>
        <v/>
      </c>
      <c r="C1520">
        <f>INDEX(resultados!$A$2:$ZZ$1797, 1514, MATCH($B$3, resultados!$A$1:$ZZ$1, 0))</f>
        <v/>
      </c>
    </row>
    <row r="1521">
      <c r="A1521">
        <f>INDEX(resultados!$A$2:$ZZ$1797, 1515, MATCH($B$1, resultados!$A$1:$ZZ$1, 0))</f>
        <v/>
      </c>
      <c r="B1521">
        <f>INDEX(resultados!$A$2:$ZZ$1797, 1515, MATCH($B$2, resultados!$A$1:$ZZ$1, 0))</f>
        <v/>
      </c>
      <c r="C1521">
        <f>INDEX(resultados!$A$2:$ZZ$1797, 1515, MATCH($B$3, resultados!$A$1:$ZZ$1, 0))</f>
        <v/>
      </c>
    </row>
    <row r="1522">
      <c r="A1522">
        <f>INDEX(resultados!$A$2:$ZZ$1797, 1516, MATCH($B$1, resultados!$A$1:$ZZ$1, 0))</f>
        <v/>
      </c>
      <c r="B1522">
        <f>INDEX(resultados!$A$2:$ZZ$1797, 1516, MATCH($B$2, resultados!$A$1:$ZZ$1, 0))</f>
        <v/>
      </c>
      <c r="C1522">
        <f>INDEX(resultados!$A$2:$ZZ$1797, 1516, MATCH($B$3, resultados!$A$1:$ZZ$1, 0))</f>
        <v/>
      </c>
    </row>
    <row r="1523">
      <c r="A1523">
        <f>INDEX(resultados!$A$2:$ZZ$1797, 1517, MATCH($B$1, resultados!$A$1:$ZZ$1, 0))</f>
        <v/>
      </c>
      <c r="B1523">
        <f>INDEX(resultados!$A$2:$ZZ$1797, 1517, MATCH($B$2, resultados!$A$1:$ZZ$1, 0))</f>
        <v/>
      </c>
      <c r="C1523">
        <f>INDEX(resultados!$A$2:$ZZ$1797, 1517, MATCH($B$3, resultados!$A$1:$ZZ$1, 0))</f>
        <v/>
      </c>
    </row>
    <row r="1524">
      <c r="A1524">
        <f>INDEX(resultados!$A$2:$ZZ$1797, 1518, MATCH($B$1, resultados!$A$1:$ZZ$1, 0))</f>
        <v/>
      </c>
      <c r="B1524">
        <f>INDEX(resultados!$A$2:$ZZ$1797, 1518, MATCH($B$2, resultados!$A$1:$ZZ$1, 0))</f>
        <v/>
      </c>
      <c r="C1524">
        <f>INDEX(resultados!$A$2:$ZZ$1797, 1518, MATCH($B$3, resultados!$A$1:$ZZ$1, 0))</f>
        <v/>
      </c>
    </row>
    <row r="1525">
      <c r="A1525">
        <f>INDEX(resultados!$A$2:$ZZ$1797, 1519, MATCH($B$1, resultados!$A$1:$ZZ$1, 0))</f>
        <v/>
      </c>
      <c r="B1525">
        <f>INDEX(resultados!$A$2:$ZZ$1797, 1519, MATCH($B$2, resultados!$A$1:$ZZ$1, 0))</f>
        <v/>
      </c>
      <c r="C1525">
        <f>INDEX(resultados!$A$2:$ZZ$1797, 1519, MATCH($B$3, resultados!$A$1:$ZZ$1, 0))</f>
        <v/>
      </c>
    </row>
    <row r="1526">
      <c r="A1526">
        <f>INDEX(resultados!$A$2:$ZZ$1797, 1520, MATCH($B$1, resultados!$A$1:$ZZ$1, 0))</f>
        <v/>
      </c>
      <c r="B1526">
        <f>INDEX(resultados!$A$2:$ZZ$1797, 1520, MATCH($B$2, resultados!$A$1:$ZZ$1, 0))</f>
        <v/>
      </c>
      <c r="C1526">
        <f>INDEX(resultados!$A$2:$ZZ$1797, 1520, MATCH($B$3, resultados!$A$1:$ZZ$1, 0))</f>
        <v/>
      </c>
    </row>
    <row r="1527">
      <c r="A1527">
        <f>INDEX(resultados!$A$2:$ZZ$1797, 1521, MATCH($B$1, resultados!$A$1:$ZZ$1, 0))</f>
        <v/>
      </c>
      <c r="B1527">
        <f>INDEX(resultados!$A$2:$ZZ$1797, 1521, MATCH($B$2, resultados!$A$1:$ZZ$1, 0))</f>
        <v/>
      </c>
      <c r="C1527">
        <f>INDEX(resultados!$A$2:$ZZ$1797, 1521, MATCH($B$3, resultados!$A$1:$ZZ$1, 0))</f>
        <v/>
      </c>
    </row>
    <row r="1528">
      <c r="A1528">
        <f>INDEX(resultados!$A$2:$ZZ$1797, 1522, MATCH($B$1, resultados!$A$1:$ZZ$1, 0))</f>
        <v/>
      </c>
      <c r="B1528">
        <f>INDEX(resultados!$A$2:$ZZ$1797, 1522, MATCH($B$2, resultados!$A$1:$ZZ$1, 0))</f>
        <v/>
      </c>
      <c r="C1528">
        <f>INDEX(resultados!$A$2:$ZZ$1797, 1522, MATCH($B$3, resultados!$A$1:$ZZ$1, 0))</f>
        <v/>
      </c>
    </row>
    <row r="1529">
      <c r="A1529">
        <f>INDEX(resultados!$A$2:$ZZ$1797, 1523, MATCH($B$1, resultados!$A$1:$ZZ$1, 0))</f>
        <v/>
      </c>
      <c r="B1529">
        <f>INDEX(resultados!$A$2:$ZZ$1797, 1523, MATCH($B$2, resultados!$A$1:$ZZ$1, 0))</f>
        <v/>
      </c>
      <c r="C1529">
        <f>INDEX(resultados!$A$2:$ZZ$1797, 1523, MATCH($B$3, resultados!$A$1:$ZZ$1, 0))</f>
        <v/>
      </c>
    </row>
    <row r="1530">
      <c r="A1530">
        <f>INDEX(resultados!$A$2:$ZZ$1797, 1524, MATCH($B$1, resultados!$A$1:$ZZ$1, 0))</f>
        <v/>
      </c>
      <c r="B1530">
        <f>INDEX(resultados!$A$2:$ZZ$1797, 1524, MATCH($B$2, resultados!$A$1:$ZZ$1, 0))</f>
        <v/>
      </c>
      <c r="C1530">
        <f>INDEX(resultados!$A$2:$ZZ$1797, 1524, MATCH($B$3, resultados!$A$1:$ZZ$1, 0))</f>
        <v/>
      </c>
    </row>
    <row r="1531">
      <c r="A1531">
        <f>INDEX(resultados!$A$2:$ZZ$1797, 1525, MATCH($B$1, resultados!$A$1:$ZZ$1, 0))</f>
        <v/>
      </c>
      <c r="B1531">
        <f>INDEX(resultados!$A$2:$ZZ$1797, 1525, MATCH($B$2, resultados!$A$1:$ZZ$1, 0))</f>
        <v/>
      </c>
      <c r="C1531">
        <f>INDEX(resultados!$A$2:$ZZ$1797, 1525, MATCH($B$3, resultados!$A$1:$ZZ$1, 0))</f>
        <v/>
      </c>
    </row>
    <row r="1532">
      <c r="A1532">
        <f>INDEX(resultados!$A$2:$ZZ$1797, 1526, MATCH($B$1, resultados!$A$1:$ZZ$1, 0))</f>
        <v/>
      </c>
      <c r="B1532">
        <f>INDEX(resultados!$A$2:$ZZ$1797, 1526, MATCH($B$2, resultados!$A$1:$ZZ$1, 0))</f>
        <v/>
      </c>
      <c r="C1532">
        <f>INDEX(resultados!$A$2:$ZZ$1797, 1526, MATCH($B$3, resultados!$A$1:$ZZ$1, 0))</f>
        <v/>
      </c>
    </row>
    <row r="1533">
      <c r="A1533">
        <f>INDEX(resultados!$A$2:$ZZ$1797, 1527, MATCH($B$1, resultados!$A$1:$ZZ$1, 0))</f>
        <v/>
      </c>
      <c r="B1533">
        <f>INDEX(resultados!$A$2:$ZZ$1797, 1527, MATCH($B$2, resultados!$A$1:$ZZ$1, 0))</f>
        <v/>
      </c>
      <c r="C1533">
        <f>INDEX(resultados!$A$2:$ZZ$1797, 1527, MATCH($B$3, resultados!$A$1:$ZZ$1, 0))</f>
        <v/>
      </c>
    </row>
    <row r="1534">
      <c r="A1534">
        <f>INDEX(resultados!$A$2:$ZZ$1797, 1528, MATCH($B$1, resultados!$A$1:$ZZ$1, 0))</f>
        <v/>
      </c>
      <c r="B1534">
        <f>INDEX(resultados!$A$2:$ZZ$1797, 1528, MATCH($B$2, resultados!$A$1:$ZZ$1, 0))</f>
        <v/>
      </c>
      <c r="C1534">
        <f>INDEX(resultados!$A$2:$ZZ$1797, 1528, MATCH($B$3, resultados!$A$1:$ZZ$1, 0))</f>
        <v/>
      </c>
    </row>
    <row r="1535">
      <c r="A1535">
        <f>INDEX(resultados!$A$2:$ZZ$1797, 1529, MATCH($B$1, resultados!$A$1:$ZZ$1, 0))</f>
        <v/>
      </c>
      <c r="B1535">
        <f>INDEX(resultados!$A$2:$ZZ$1797, 1529, MATCH($B$2, resultados!$A$1:$ZZ$1, 0))</f>
        <v/>
      </c>
      <c r="C1535">
        <f>INDEX(resultados!$A$2:$ZZ$1797, 1529, MATCH($B$3, resultados!$A$1:$ZZ$1, 0))</f>
        <v/>
      </c>
    </row>
    <row r="1536">
      <c r="A1536">
        <f>INDEX(resultados!$A$2:$ZZ$1797, 1530, MATCH($B$1, resultados!$A$1:$ZZ$1, 0))</f>
        <v/>
      </c>
      <c r="B1536">
        <f>INDEX(resultados!$A$2:$ZZ$1797, 1530, MATCH($B$2, resultados!$A$1:$ZZ$1, 0))</f>
        <v/>
      </c>
      <c r="C1536">
        <f>INDEX(resultados!$A$2:$ZZ$1797, 1530, MATCH($B$3, resultados!$A$1:$ZZ$1, 0))</f>
        <v/>
      </c>
    </row>
    <row r="1537">
      <c r="A1537">
        <f>INDEX(resultados!$A$2:$ZZ$1797, 1531, MATCH($B$1, resultados!$A$1:$ZZ$1, 0))</f>
        <v/>
      </c>
      <c r="B1537">
        <f>INDEX(resultados!$A$2:$ZZ$1797, 1531, MATCH($B$2, resultados!$A$1:$ZZ$1, 0))</f>
        <v/>
      </c>
      <c r="C1537">
        <f>INDEX(resultados!$A$2:$ZZ$1797, 1531, MATCH($B$3, resultados!$A$1:$ZZ$1, 0))</f>
        <v/>
      </c>
    </row>
    <row r="1538">
      <c r="A1538">
        <f>INDEX(resultados!$A$2:$ZZ$1797, 1532, MATCH($B$1, resultados!$A$1:$ZZ$1, 0))</f>
        <v/>
      </c>
      <c r="B1538">
        <f>INDEX(resultados!$A$2:$ZZ$1797, 1532, MATCH($B$2, resultados!$A$1:$ZZ$1, 0))</f>
        <v/>
      </c>
      <c r="C1538">
        <f>INDEX(resultados!$A$2:$ZZ$1797, 1532, MATCH($B$3, resultados!$A$1:$ZZ$1, 0))</f>
        <v/>
      </c>
    </row>
    <row r="1539">
      <c r="A1539">
        <f>INDEX(resultados!$A$2:$ZZ$1797, 1533, MATCH($B$1, resultados!$A$1:$ZZ$1, 0))</f>
        <v/>
      </c>
      <c r="B1539">
        <f>INDEX(resultados!$A$2:$ZZ$1797, 1533, MATCH($B$2, resultados!$A$1:$ZZ$1, 0))</f>
        <v/>
      </c>
      <c r="C1539">
        <f>INDEX(resultados!$A$2:$ZZ$1797, 1533, MATCH($B$3, resultados!$A$1:$ZZ$1, 0))</f>
        <v/>
      </c>
    </row>
    <row r="1540">
      <c r="A1540">
        <f>INDEX(resultados!$A$2:$ZZ$1797, 1534, MATCH($B$1, resultados!$A$1:$ZZ$1, 0))</f>
        <v/>
      </c>
      <c r="B1540">
        <f>INDEX(resultados!$A$2:$ZZ$1797, 1534, MATCH($B$2, resultados!$A$1:$ZZ$1, 0))</f>
        <v/>
      </c>
      <c r="C1540">
        <f>INDEX(resultados!$A$2:$ZZ$1797, 1534, MATCH($B$3, resultados!$A$1:$ZZ$1, 0))</f>
        <v/>
      </c>
    </row>
    <row r="1541">
      <c r="A1541">
        <f>INDEX(resultados!$A$2:$ZZ$1797, 1535, MATCH($B$1, resultados!$A$1:$ZZ$1, 0))</f>
        <v/>
      </c>
      <c r="B1541">
        <f>INDEX(resultados!$A$2:$ZZ$1797, 1535, MATCH($B$2, resultados!$A$1:$ZZ$1, 0))</f>
        <v/>
      </c>
      <c r="C1541">
        <f>INDEX(resultados!$A$2:$ZZ$1797, 1535, MATCH($B$3, resultados!$A$1:$ZZ$1, 0))</f>
        <v/>
      </c>
    </row>
    <row r="1542">
      <c r="A1542">
        <f>INDEX(resultados!$A$2:$ZZ$1797, 1536, MATCH($B$1, resultados!$A$1:$ZZ$1, 0))</f>
        <v/>
      </c>
      <c r="B1542">
        <f>INDEX(resultados!$A$2:$ZZ$1797, 1536, MATCH($B$2, resultados!$A$1:$ZZ$1, 0))</f>
        <v/>
      </c>
      <c r="C1542">
        <f>INDEX(resultados!$A$2:$ZZ$1797, 1536, MATCH($B$3, resultados!$A$1:$ZZ$1, 0))</f>
        <v/>
      </c>
    </row>
    <row r="1543">
      <c r="A1543">
        <f>INDEX(resultados!$A$2:$ZZ$1797, 1537, MATCH($B$1, resultados!$A$1:$ZZ$1, 0))</f>
        <v/>
      </c>
      <c r="B1543">
        <f>INDEX(resultados!$A$2:$ZZ$1797, 1537, MATCH($B$2, resultados!$A$1:$ZZ$1, 0))</f>
        <v/>
      </c>
      <c r="C1543">
        <f>INDEX(resultados!$A$2:$ZZ$1797, 1537, MATCH($B$3, resultados!$A$1:$ZZ$1, 0))</f>
        <v/>
      </c>
    </row>
    <row r="1544">
      <c r="A1544">
        <f>INDEX(resultados!$A$2:$ZZ$1797, 1538, MATCH($B$1, resultados!$A$1:$ZZ$1, 0))</f>
        <v/>
      </c>
      <c r="B1544">
        <f>INDEX(resultados!$A$2:$ZZ$1797, 1538, MATCH($B$2, resultados!$A$1:$ZZ$1, 0))</f>
        <v/>
      </c>
      <c r="C1544">
        <f>INDEX(resultados!$A$2:$ZZ$1797, 1538, MATCH($B$3, resultados!$A$1:$ZZ$1, 0))</f>
        <v/>
      </c>
    </row>
    <row r="1545">
      <c r="A1545">
        <f>INDEX(resultados!$A$2:$ZZ$1797, 1539, MATCH($B$1, resultados!$A$1:$ZZ$1, 0))</f>
        <v/>
      </c>
      <c r="B1545">
        <f>INDEX(resultados!$A$2:$ZZ$1797, 1539, MATCH($B$2, resultados!$A$1:$ZZ$1, 0))</f>
        <v/>
      </c>
      <c r="C1545">
        <f>INDEX(resultados!$A$2:$ZZ$1797, 1539, MATCH($B$3, resultados!$A$1:$ZZ$1, 0))</f>
        <v/>
      </c>
    </row>
    <row r="1546">
      <c r="A1546">
        <f>INDEX(resultados!$A$2:$ZZ$1797, 1540, MATCH($B$1, resultados!$A$1:$ZZ$1, 0))</f>
        <v/>
      </c>
      <c r="B1546">
        <f>INDEX(resultados!$A$2:$ZZ$1797, 1540, MATCH($B$2, resultados!$A$1:$ZZ$1, 0))</f>
        <v/>
      </c>
      <c r="C1546">
        <f>INDEX(resultados!$A$2:$ZZ$1797, 1540, MATCH($B$3, resultados!$A$1:$ZZ$1, 0))</f>
        <v/>
      </c>
    </row>
    <row r="1547">
      <c r="A1547">
        <f>INDEX(resultados!$A$2:$ZZ$1797, 1541, MATCH($B$1, resultados!$A$1:$ZZ$1, 0))</f>
        <v/>
      </c>
      <c r="B1547">
        <f>INDEX(resultados!$A$2:$ZZ$1797, 1541, MATCH($B$2, resultados!$A$1:$ZZ$1, 0))</f>
        <v/>
      </c>
      <c r="C1547">
        <f>INDEX(resultados!$A$2:$ZZ$1797, 1541, MATCH($B$3, resultados!$A$1:$ZZ$1, 0))</f>
        <v/>
      </c>
    </row>
    <row r="1548">
      <c r="A1548">
        <f>INDEX(resultados!$A$2:$ZZ$1797, 1542, MATCH($B$1, resultados!$A$1:$ZZ$1, 0))</f>
        <v/>
      </c>
      <c r="B1548">
        <f>INDEX(resultados!$A$2:$ZZ$1797, 1542, MATCH($B$2, resultados!$A$1:$ZZ$1, 0))</f>
        <v/>
      </c>
      <c r="C1548">
        <f>INDEX(resultados!$A$2:$ZZ$1797, 1542, MATCH($B$3, resultados!$A$1:$ZZ$1, 0))</f>
        <v/>
      </c>
    </row>
    <row r="1549">
      <c r="A1549">
        <f>INDEX(resultados!$A$2:$ZZ$1797, 1543, MATCH($B$1, resultados!$A$1:$ZZ$1, 0))</f>
        <v/>
      </c>
      <c r="B1549">
        <f>INDEX(resultados!$A$2:$ZZ$1797, 1543, MATCH($B$2, resultados!$A$1:$ZZ$1, 0))</f>
        <v/>
      </c>
      <c r="C1549">
        <f>INDEX(resultados!$A$2:$ZZ$1797, 1543, MATCH($B$3, resultados!$A$1:$ZZ$1, 0))</f>
        <v/>
      </c>
    </row>
    <row r="1550">
      <c r="A1550">
        <f>INDEX(resultados!$A$2:$ZZ$1797, 1544, MATCH($B$1, resultados!$A$1:$ZZ$1, 0))</f>
        <v/>
      </c>
      <c r="B1550">
        <f>INDEX(resultados!$A$2:$ZZ$1797, 1544, MATCH($B$2, resultados!$A$1:$ZZ$1, 0))</f>
        <v/>
      </c>
      <c r="C1550">
        <f>INDEX(resultados!$A$2:$ZZ$1797, 1544, MATCH($B$3, resultados!$A$1:$ZZ$1, 0))</f>
        <v/>
      </c>
    </row>
    <row r="1551">
      <c r="A1551">
        <f>INDEX(resultados!$A$2:$ZZ$1797, 1545, MATCH($B$1, resultados!$A$1:$ZZ$1, 0))</f>
        <v/>
      </c>
      <c r="B1551">
        <f>INDEX(resultados!$A$2:$ZZ$1797, 1545, MATCH($B$2, resultados!$A$1:$ZZ$1, 0))</f>
        <v/>
      </c>
      <c r="C1551">
        <f>INDEX(resultados!$A$2:$ZZ$1797, 1545, MATCH($B$3, resultados!$A$1:$ZZ$1, 0))</f>
        <v/>
      </c>
    </row>
    <row r="1552">
      <c r="A1552">
        <f>INDEX(resultados!$A$2:$ZZ$1797, 1546, MATCH($B$1, resultados!$A$1:$ZZ$1, 0))</f>
        <v/>
      </c>
      <c r="B1552">
        <f>INDEX(resultados!$A$2:$ZZ$1797, 1546, MATCH($B$2, resultados!$A$1:$ZZ$1, 0))</f>
        <v/>
      </c>
      <c r="C1552">
        <f>INDEX(resultados!$A$2:$ZZ$1797, 1546, MATCH($B$3, resultados!$A$1:$ZZ$1, 0))</f>
        <v/>
      </c>
    </row>
    <row r="1553">
      <c r="A1553">
        <f>INDEX(resultados!$A$2:$ZZ$1797, 1547, MATCH($B$1, resultados!$A$1:$ZZ$1, 0))</f>
        <v/>
      </c>
      <c r="B1553">
        <f>INDEX(resultados!$A$2:$ZZ$1797, 1547, MATCH($B$2, resultados!$A$1:$ZZ$1, 0))</f>
        <v/>
      </c>
      <c r="C1553">
        <f>INDEX(resultados!$A$2:$ZZ$1797, 1547, MATCH($B$3, resultados!$A$1:$ZZ$1, 0))</f>
        <v/>
      </c>
    </row>
    <row r="1554">
      <c r="A1554">
        <f>INDEX(resultados!$A$2:$ZZ$1797, 1548, MATCH($B$1, resultados!$A$1:$ZZ$1, 0))</f>
        <v/>
      </c>
      <c r="B1554">
        <f>INDEX(resultados!$A$2:$ZZ$1797, 1548, MATCH($B$2, resultados!$A$1:$ZZ$1, 0))</f>
        <v/>
      </c>
      <c r="C1554">
        <f>INDEX(resultados!$A$2:$ZZ$1797, 1548, MATCH($B$3, resultados!$A$1:$ZZ$1, 0))</f>
        <v/>
      </c>
    </row>
    <row r="1555">
      <c r="A1555">
        <f>INDEX(resultados!$A$2:$ZZ$1797, 1549, MATCH($B$1, resultados!$A$1:$ZZ$1, 0))</f>
        <v/>
      </c>
      <c r="B1555">
        <f>INDEX(resultados!$A$2:$ZZ$1797, 1549, MATCH($B$2, resultados!$A$1:$ZZ$1, 0))</f>
        <v/>
      </c>
      <c r="C1555">
        <f>INDEX(resultados!$A$2:$ZZ$1797, 1549, MATCH($B$3, resultados!$A$1:$ZZ$1, 0))</f>
        <v/>
      </c>
    </row>
    <row r="1556">
      <c r="A1556">
        <f>INDEX(resultados!$A$2:$ZZ$1797, 1550, MATCH($B$1, resultados!$A$1:$ZZ$1, 0))</f>
        <v/>
      </c>
      <c r="B1556">
        <f>INDEX(resultados!$A$2:$ZZ$1797, 1550, MATCH($B$2, resultados!$A$1:$ZZ$1, 0))</f>
        <v/>
      </c>
      <c r="C1556">
        <f>INDEX(resultados!$A$2:$ZZ$1797, 1550, MATCH($B$3, resultados!$A$1:$ZZ$1, 0))</f>
        <v/>
      </c>
    </row>
    <row r="1557">
      <c r="A1557">
        <f>INDEX(resultados!$A$2:$ZZ$1797, 1551, MATCH($B$1, resultados!$A$1:$ZZ$1, 0))</f>
        <v/>
      </c>
      <c r="B1557">
        <f>INDEX(resultados!$A$2:$ZZ$1797, 1551, MATCH($B$2, resultados!$A$1:$ZZ$1, 0))</f>
        <v/>
      </c>
      <c r="C1557">
        <f>INDEX(resultados!$A$2:$ZZ$1797, 1551, MATCH($B$3, resultados!$A$1:$ZZ$1, 0))</f>
        <v/>
      </c>
    </row>
    <row r="1558">
      <c r="A1558">
        <f>INDEX(resultados!$A$2:$ZZ$1797, 1552, MATCH($B$1, resultados!$A$1:$ZZ$1, 0))</f>
        <v/>
      </c>
      <c r="B1558">
        <f>INDEX(resultados!$A$2:$ZZ$1797, 1552, MATCH($B$2, resultados!$A$1:$ZZ$1, 0))</f>
        <v/>
      </c>
      <c r="C1558">
        <f>INDEX(resultados!$A$2:$ZZ$1797, 1552, MATCH($B$3, resultados!$A$1:$ZZ$1, 0))</f>
        <v/>
      </c>
    </row>
    <row r="1559">
      <c r="A1559">
        <f>INDEX(resultados!$A$2:$ZZ$1797, 1553, MATCH($B$1, resultados!$A$1:$ZZ$1, 0))</f>
        <v/>
      </c>
      <c r="B1559">
        <f>INDEX(resultados!$A$2:$ZZ$1797, 1553, MATCH($B$2, resultados!$A$1:$ZZ$1, 0))</f>
        <v/>
      </c>
      <c r="C1559">
        <f>INDEX(resultados!$A$2:$ZZ$1797, 1553, MATCH($B$3, resultados!$A$1:$ZZ$1, 0))</f>
        <v/>
      </c>
    </row>
    <row r="1560">
      <c r="A1560">
        <f>INDEX(resultados!$A$2:$ZZ$1797, 1554, MATCH($B$1, resultados!$A$1:$ZZ$1, 0))</f>
        <v/>
      </c>
      <c r="B1560">
        <f>INDEX(resultados!$A$2:$ZZ$1797, 1554, MATCH($B$2, resultados!$A$1:$ZZ$1, 0))</f>
        <v/>
      </c>
      <c r="C1560">
        <f>INDEX(resultados!$A$2:$ZZ$1797, 1554, MATCH($B$3, resultados!$A$1:$ZZ$1, 0))</f>
        <v/>
      </c>
    </row>
    <row r="1561">
      <c r="A1561">
        <f>INDEX(resultados!$A$2:$ZZ$1797, 1555, MATCH($B$1, resultados!$A$1:$ZZ$1, 0))</f>
        <v/>
      </c>
      <c r="B1561">
        <f>INDEX(resultados!$A$2:$ZZ$1797, 1555, MATCH($B$2, resultados!$A$1:$ZZ$1, 0))</f>
        <v/>
      </c>
      <c r="C1561">
        <f>INDEX(resultados!$A$2:$ZZ$1797, 1555, MATCH($B$3, resultados!$A$1:$ZZ$1, 0))</f>
        <v/>
      </c>
    </row>
    <row r="1562">
      <c r="A1562">
        <f>INDEX(resultados!$A$2:$ZZ$1797, 1556, MATCH($B$1, resultados!$A$1:$ZZ$1, 0))</f>
        <v/>
      </c>
      <c r="B1562">
        <f>INDEX(resultados!$A$2:$ZZ$1797, 1556, MATCH($B$2, resultados!$A$1:$ZZ$1, 0))</f>
        <v/>
      </c>
      <c r="C1562">
        <f>INDEX(resultados!$A$2:$ZZ$1797, 1556, MATCH($B$3, resultados!$A$1:$ZZ$1, 0))</f>
        <v/>
      </c>
    </row>
    <row r="1563">
      <c r="A1563">
        <f>INDEX(resultados!$A$2:$ZZ$1797, 1557, MATCH($B$1, resultados!$A$1:$ZZ$1, 0))</f>
        <v/>
      </c>
      <c r="B1563">
        <f>INDEX(resultados!$A$2:$ZZ$1797, 1557, MATCH($B$2, resultados!$A$1:$ZZ$1, 0))</f>
        <v/>
      </c>
      <c r="C1563">
        <f>INDEX(resultados!$A$2:$ZZ$1797, 1557, MATCH($B$3, resultados!$A$1:$ZZ$1, 0))</f>
        <v/>
      </c>
    </row>
    <row r="1564">
      <c r="A1564">
        <f>INDEX(resultados!$A$2:$ZZ$1797, 1558, MATCH($B$1, resultados!$A$1:$ZZ$1, 0))</f>
        <v/>
      </c>
      <c r="B1564">
        <f>INDEX(resultados!$A$2:$ZZ$1797, 1558, MATCH($B$2, resultados!$A$1:$ZZ$1, 0))</f>
        <v/>
      </c>
      <c r="C1564">
        <f>INDEX(resultados!$A$2:$ZZ$1797, 1558, MATCH($B$3, resultados!$A$1:$ZZ$1, 0))</f>
        <v/>
      </c>
    </row>
    <row r="1565">
      <c r="A1565">
        <f>INDEX(resultados!$A$2:$ZZ$1797, 1559, MATCH($B$1, resultados!$A$1:$ZZ$1, 0))</f>
        <v/>
      </c>
      <c r="B1565">
        <f>INDEX(resultados!$A$2:$ZZ$1797, 1559, MATCH($B$2, resultados!$A$1:$ZZ$1, 0))</f>
        <v/>
      </c>
      <c r="C1565">
        <f>INDEX(resultados!$A$2:$ZZ$1797, 1559, MATCH($B$3, resultados!$A$1:$ZZ$1, 0))</f>
        <v/>
      </c>
    </row>
    <row r="1566">
      <c r="A1566">
        <f>INDEX(resultados!$A$2:$ZZ$1797, 1560, MATCH($B$1, resultados!$A$1:$ZZ$1, 0))</f>
        <v/>
      </c>
      <c r="B1566">
        <f>INDEX(resultados!$A$2:$ZZ$1797, 1560, MATCH($B$2, resultados!$A$1:$ZZ$1, 0))</f>
        <v/>
      </c>
      <c r="C1566">
        <f>INDEX(resultados!$A$2:$ZZ$1797, 1560, MATCH($B$3, resultados!$A$1:$ZZ$1, 0))</f>
        <v/>
      </c>
    </row>
    <row r="1567">
      <c r="A1567">
        <f>INDEX(resultados!$A$2:$ZZ$1797, 1561, MATCH($B$1, resultados!$A$1:$ZZ$1, 0))</f>
        <v/>
      </c>
      <c r="B1567">
        <f>INDEX(resultados!$A$2:$ZZ$1797, 1561, MATCH($B$2, resultados!$A$1:$ZZ$1, 0))</f>
        <v/>
      </c>
      <c r="C1567">
        <f>INDEX(resultados!$A$2:$ZZ$1797, 1561, MATCH($B$3, resultados!$A$1:$ZZ$1, 0))</f>
        <v/>
      </c>
    </row>
    <row r="1568">
      <c r="A1568">
        <f>INDEX(resultados!$A$2:$ZZ$1797, 1562, MATCH($B$1, resultados!$A$1:$ZZ$1, 0))</f>
        <v/>
      </c>
      <c r="B1568">
        <f>INDEX(resultados!$A$2:$ZZ$1797, 1562, MATCH($B$2, resultados!$A$1:$ZZ$1, 0))</f>
        <v/>
      </c>
      <c r="C1568">
        <f>INDEX(resultados!$A$2:$ZZ$1797, 1562, MATCH($B$3, resultados!$A$1:$ZZ$1, 0))</f>
        <v/>
      </c>
    </row>
    <row r="1569">
      <c r="A1569">
        <f>INDEX(resultados!$A$2:$ZZ$1797, 1563, MATCH($B$1, resultados!$A$1:$ZZ$1, 0))</f>
        <v/>
      </c>
      <c r="B1569">
        <f>INDEX(resultados!$A$2:$ZZ$1797, 1563, MATCH($B$2, resultados!$A$1:$ZZ$1, 0))</f>
        <v/>
      </c>
      <c r="C1569">
        <f>INDEX(resultados!$A$2:$ZZ$1797, 1563, MATCH($B$3, resultados!$A$1:$ZZ$1, 0))</f>
        <v/>
      </c>
    </row>
    <row r="1570">
      <c r="A1570">
        <f>INDEX(resultados!$A$2:$ZZ$1797, 1564, MATCH($B$1, resultados!$A$1:$ZZ$1, 0))</f>
        <v/>
      </c>
      <c r="B1570">
        <f>INDEX(resultados!$A$2:$ZZ$1797, 1564, MATCH($B$2, resultados!$A$1:$ZZ$1, 0))</f>
        <v/>
      </c>
      <c r="C1570">
        <f>INDEX(resultados!$A$2:$ZZ$1797, 1564, MATCH($B$3, resultados!$A$1:$ZZ$1, 0))</f>
        <v/>
      </c>
    </row>
    <row r="1571">
      <c r="A1571">
        <f>INDEX(resultados!$A$2:$ZZ$1797, 1565, MATCH($B$1, resultados!$A$1:$ZZ$1, 0))</f>
        <v/>
      </c>
      <c r="B1571">
        <f>INDEX(resultados!$A$2:$ZZ$1797, 1565, MATCH($B$2, resultados!$A$1:$ZZ$1, 0))</f>
        <v/>
      </c>
      <c r="C1571">
        <f>INDEX(resultados!$A$2:$ZZ$1797, 1565, MATCH($B$3, resultados!$A$1:$ZZ$1, 0))</f>
        <v/>
      </c>
    </row>
    <row r="1572">
      <c r="A1572">
        <f>INDEX(resultados!$A$2:$ZZ$1797, 1566, MATCH($B$1, resultados!$A$1:$ZZ$1, 0))</f>
        <v/>
      </c>
      <c r="B1572">
        <f>INDEX(resultados!$A$2:$ZZ$1797, 1566, MATCH($B$2, resultados!$A$1:$ZZ$1, 0))</f>
        <v/>
      </c>
      <c r="C1572">
        <f>INDEX(resultados!$A$2:$ZZ$1797, 1566, MATCH($B$3, resultados!$A$1:$ZZ$1, 0))</f>
        <v/>
      </c>
    </row>
    <row r="1573">
      <c r="A1573">
        <f>INDEX(resultados!$A$2:$ZZ$1797, 1567, MATCH($B$1, resultados!$A$1:$ZZ$1, 0))</f>
        <v/>
      </c>
      <c r="B1573">
        <f>INDEX(resultados!$A$2:$ZZ$1797, 1567, MATCH($B$2, resultados!$A$1:$ZZ$1, 0))</f>
        <v/>
      </c>
      <c r="C1573">
        <f>INDEX(resultados!$A$2:$ZZ$1797, 1567, MATCH($B$3, resultados!$A$1:$ZZ$1, 0))</f>
        <v/>
      </c>
    </row>
    <row r="1574">
      <c r="A1574">
        <f>INDEX(resultados!$A$2:$ZZ$1797, 1568, MATCH($B$1, resultados!$A$1:$ZZ$1, 0))</f>
        <v/>
      </c>
      <c r="B1574">
        <f>INDEX(resultados!$A$2:$ZZ$1797, 1568, MATCH($B$2, resultados!$A$1:$ZZ$1, 0))</f>
        <v/>
      </c>
      <c r="C1574">
        <f>INDEX(resultados!$A$2:$ZZ$1797, 1568, MATCH($B$3, resultados!$A$1:$ZZ$1, 0))</f>
        <v/>
      </c>
    </row>
    <row r="1575">
      <c r="A1575">
        <f>INDEX(resultados!$A$2:$ZZ$1797, 1569, MATCH($B$1, resultados!$A$1:$ZZ$1, 0))</f>
        <v/>
      </c>
      <c r="B1575">
        <f>INDEX(resultados!$A$2:$ZZ$1797, 1569, MATCH($B$2, resultados!$A$1:$ZZ$1, 0))</f>
        <v/>
      </c>
      <c r="C1575">
        <f>INDEX(resultados!$A$2:$ZZ$1797, 1569, MATCH($B$3, resultados!$A$1:$ZZ$1, 0))</f>
        <v/>
      </c>
    </row>
    <row r="1576">
      <c r="A1576">
        <f>INDEX(resultados!$A$2:$ZZ$1797, 1570, MATCH($B$1, resultados!$A$1:$ZZ$1, 0))</f>
        <v/>
      </c>
      <c r="B1576">
        <f>INDEX(resultados!$A$2:$ZZ$1797, 1570, MATCH($B$2, resultados!$A$1:$ZZ$1, 0))</f>
        <v/>
      </c>
      <c r="C1576">
        <f>INDEX(resultados!$A$2:$ZZ$1797, 1570, MATCH($B$3, resultados!$A$1:$ZZ$1, 0))</f>
        <v/>
      </c>
    </row>
    <row r="1577">
      <c r="A1577">
        <f>INDEX(resultados!$A$2:$ZZ$1797, 1571, MATCH($B$1, resultados!$A$1:$ZZ$1, 0))</f>
        <v/>
      </c>
      <c r="B1577">
        <f>INDEX(resultados!$A$2:$ZZ$1797, 1571, MATCH($B$2, resultados!$A$1:$ZZ$1, 0))</f>
        <v/>
      </c>
      <c r="C1577">
        <f>INDEX(resultados!$A$2:$ZZ$1797, 1571, MATCH($B$3, resultados!$A$1:$ZZ$1, 0))</f>
        <v/>
      </c>
    </row>
    <row r="1578">
      <c r="A1578">
        <f>INDEX(resultados!$A$2:$ZZ$1797, 1572, MATCH($B$1, resultados!$A$1:$ZZ$1, 0))</f>
        <v/>
      </c>
      <c r="B1578">
        <f>INDEX(resultados!$A$2:$ZZ$1797, 1572, MATCH($B$2, resultados!$A$1:$ZZ$1, 0))</f>
        <v/>
      </c>
      <c r="C1578">
        <f>INDEX(resultados!$A$2:$ZZ$1797, 1572, MATCH($B$3, resultados!$A$1:$ZZ$1, 0))</f>
        <v/>
      </c>
    </row>
    <row r="1579">
      <c r="A1579">
        <f>INDEX(resultados!$A$2:$ZZ$1797, 1573, MATCH($B$1, resultados!$A$1:$ZZ$1, 0))</f>
        <v/>
      </c>
      <c r="B1579">
        <f>INDEX(resultados!$A$2:$ZZ$1797, 1573, MATCH($B$2, resultados!$A$1:$ZZ$1, 0))</f>
        <v/>
      </c>
      <c r="C1579">
        <f>INDEX(resultados!$A$2:$ZZ$1797, 1573, MATCH($B$3, resultados!$A$1:$ZZ$1, 0))</f>
        <v/>
      </c>
    </row>
    <row r="1580">
      <c r="A1580">
        <f>INDEX(resultados!$A$2:$ZZ$1797, 1574, MATCH($B$1, resultados!$A$1:$ZZ$1, 0))</f>
        <v/>
      </c>
      <c r="B1580">
        <f>INDEX(resultados!$A$2:$ZZ$1797, 1574, MATCH($B$2, resultados!$A$1:$ZZ$1, 0))</f>
        <v/>
      </c>
      <c r="C1580">
        <f>INDEX(resultados!$A$2:$ZZ$1797, 1574, MATCH($B$3, resultados!$A$1:$ZZ$1, 0))</f>
        <v/>
      </c>
    </row>
    <row r="1581">
      <c r="A1581">
        <f>INDEX(resultados!$A$2:$ZZ$1797, 1575, MATCH($B$1, resultados!$A$1:$ZZ$1, 0))</f>
        <v/>
      </c>
      <c r="B1581">
        <f>INDEX(resultados!$A$2:$ZZ$1797, 1575, MATCH($B$2, resultados!$A$1:$ZZ$1, 0))</f>
        <v/>
      </c>
      <c r="C1581">
        <f>INDEX(resultados!$A$2:$ZZ$1797, 1575, MATCH($B$3, resultados!$A$1:$ZZ$1, 0))</f>
        <v/>
      </c>
    </row>
    <row r="1582">
      <c r="A1582">
        <f>INDEX(resultados!$A$2:$ZZ$1797, 1576, MATCH($B$1, resultados!$A$1:$ZZ$1, 0))</f>
        <v/>
      </c>
      <c r="B1582">
        <f>INDEX(resultados!$A$2:$ZZ$1797, 1576, MATCH($B$2, resultados!$A$1:$ZZ$1, 0))</f>
        <v/>
      </c>
      <c r="C1582">
        <f>INDEX(resultados!$A$2:$ZZ$1797, 1576, MATCH($B$3, resultados!$A$1:$ZZ$1, 0))</f>
        <v/>
      </c>
    </row>
    <row r="1583">
      <c r="A1583">
        <f>INDEX(resultados!$A$2:$ZZ$1797, 1577, MATCH($B$1, resultados!$A$1:$ZZ$1, 0))</f>
        <v/>
      </c>
      <c r="B1583">
        <f>INDEX(resultados!$A$2:$ZZ$1797, 1577, MATCH($B$2, resultados!$A$1:$ZZ$1, 0))</f>
        <v/>
      </c>
      <c r="C1583">
        <f>INDEX(resultados!$A$2:$ZZ$1797, 1577, MATCH($B$3, resultados!$A$1:$ZZ$1, 0))</f>
        <v/>
      </c>
    </row>
    <row r="1584">
      <c r="A1584">
        <f>INDEX(resultados!$A$2:$ZZ$1797, 1578, MATCH($B$1, resultados!$A$1:$ZZ$1, 0))</f>
        <v/>
      </c>
      <c r="B1584">
        <f>INDEX(resultados!$A$2:$ZZ$1797, 1578, MATCH($B$2, resultados!$A$1:$ZZ$1, 0))</f>
        <v/>
      </c>
      <c r="C1584">
        <f>INDEX(resultados!$A$2:$ZZ$1797, 1578, MATCH($B$3, resultados!$A$1:$ZZ$1, 0))</f>
        <v/>
      </c>
    </row>
    <row r="1585">
      <c r="A1585">
        <f>INDEX(resultados!$A$2:$ZZ$1797, 1579, MATCH($B$1, resultados!$A$1:$ZZ$1, 0))</f>
        <v/>
      </c>
      <c r="B1585">
        <f>INDEX(resultados!$A$2:$ZZ$1797, 1579, MATCH($B$2, resultados!$A$1:$ZZ$1, 0))</f>
        <v/>
      </c>
      <c r="C1585">
        <f>INDEX(resultados!$A$2:$ZZ$1797, 1579, MATCH($B$3, resultados!$A$1:$ZZ$1, 0))</f>
        <v/>
      </c>
    </row>
    <row r="1586">
      <c r="A1586">
        <f>INDEX(resultados!$A$2:$ZZ$1797, 1580, MATCH($B$1, resultados!$A$1:$ZZ$1, 0))</f>
        <v/>
      </c>
      <c r="B1586">
        <f>INDEX(resultados!$A$2:$ZZ$1797, 1580, MATCH($B$2, resultados!$A$1:$ZZ$1, 0))</f>
        <v/>
      </c>
      <c r="C1586">
        <f>INDEX(resultados!$A$2:$ZZ$1797, 1580, MATCH($B$3, resultados!$A$1:$ZZ$1, 0))</f>
        <v/>
      </c>
    </row>
    <row r="1587">
      <c r="A1587">
        <f>INDEX(resultados!$A$2:$ZZ$1797, 1581, MATCH($B$1, resultados!$A$1:$ZZ$1, 0))</f>
        <v/>
      </c>
      <c r="B1587">
        <f>INDEX(resultados!$A$2:$ZZ$1797, 1581, MATCH($B$2, resultados!$A$1:$ZZ$1, 0))</f>
        <v/>
      </c>
      <c r="C1587">
        <f>INDEX(resultados!$A$2:$ZZ$1797, 1581, MATCH($B$3, resultados!$A$1:$ZZ$1, 0))</f>
        <v/>
      </c>
    </row>
    <row r="1588">
      <c r="A1588">
        <f>INDEX(resultados!$A$2:$ZZ$1797, 1582, MATCH($B$1, resultados!$A$1:$ZZ$1, 0))</f>
        <v/>
      </c>
      <c r="B1588">
        <f>INDEX(resultados!$A$2:$ZZ$1797, 1582, MATCH($B$2, resultados!$A$1:$ZZ$1, 0))</f>
        <v/>
      </c>
      <c r="C1588">
        <f>INDEX(resultados!$A$2:$ZZ$1797, 1582, MATCH($B$3, resultados!$A$1:$ZZ$1, 0))</f>
        <v/>
      </c>
    </row>
    <row r="1589">
      <c r="A1589">
        <f>INDEX(resultados!$A$2:$ZZ$1797, 1583, MATCH($B$1, resultados!$A$1:$ZZ$1, 0))</f>
        <v/>
      </c>
      <c r="B1589">
        <f>INDEX(resultados!$A$2:$ZZ$1797, 1583, MATCH($B$2, resultados!$A$1:$ZZ$1, 0))</f>
        <v/>
      </c>
      <c r="C1589">
        <f>INDEX(resultados!$A$2:$ZZ$1797, 1583, MATCH($B$3, resultados!$A$1:$ZZ$1, 0))</f>
        <v/>
      </c>
    </row>
    <row r="1590">
      <c r="A1590">
        <f>INDEX(resultados!$A$2:$ZZ$1797, 1584, MATCH($B$1, resultados!$A$1:$ZZ$1, 0))</f>
        <v/>
      </c>
      <c r="B1590">
        <f>INDEX(resultados!$A$2:$ZZ$1797, 1584, MATCH($B$2, resultados!$A$1:$ZZ$1, 0))</f>
        <v/>
      </c>
      <c r="C1590">
        <f>INDEX(resultados!$A$2:$ZZ$1797, 1584, MATCH($B$3, resultados!$A$1:$ZZ$1, 0))</f>
        <v/>
      </c>
    </row>
    <row r="1591">
      <c r="A1591">
        <f>INDEX(resultados!$A$2:$ZZ$1797, 1585, MATCH($B$1, resultados!$A$1:$ZZ$1, 0))</f>
        <v/>
      </c>
      <c r="B1591">
        <f>INDEX(resultados!$A$2:$ZZ$1797, 1585, MATCH($B$2, resultados!$A$1:$ZZ$1, 0))</f>
        <v/>
      </c>
      <c r="C1591">
        <f>INDEX(resultados!$A$2:$ZZ$1797, 1585, MATCH($B$3, resultados!$A$1:$ZZ$1, 0))</f>
        <v/>
      </c>
    </row>
    <row r="1592">
      <c r="A1592">
        <f>INDEX(resultados!$A$2:$ZZ$1797, 1586, MATCH($B$1, resultados!$A$1:$ZZ$1, 0))</f>
        <v/>
      </c>
      <c r="B1592">
        <f>INDEX(resultados!$A$2:$ZZ$1797, 1586, MATCH($B$2, resultados!$A$1:$ZZ$1, 0))</f>
        <v/>
      </c>
      <c r="C1592">
        <f>INDEX(resultados!$A$2:$ZZ$1797, 1586, MATCH($B$3, resultados!$A$1:$ZZ$1, 0))</f>
        <v/>
      </c>
    </row>
    <row r="1593">
      <c r="A1593">
        <f>INDEX(resultados!$A$2:$ZZ$1797, 1587, MATCH($B$1, resultados!$A$1:$ZZ$1, 0))</f>
        <v/>
      </c>
      <c r="B1593">
        <f>INDEX(resultados!$A$2:$ZZ$1797, 1587, MATCH($B$2, resultados!$A$1:$ZZ$1, 0))</f>
        <v/>
      </c>
      <c r="C1593">
        <f>INDEX(resultados!$A$2:$ZZ$1797, 1587, MATCH($B$3, resultados!$A$1:$ZZ$1, 0))</f>
        <v/>
      </c>
    </row>
    <row r="1594">
      <c r="A1594">
        <f>INDEX(resultados!$A$2:$ZZ$1797, 1588, MATCH($B$1, resultados!$A$1:$ZZ$1, 0))</f>
        <v/>
      </c>
      <c r="B1594">
        <f>INDEX(resultados!$A$2:$ZZ$1797, 1588, MATCH($B$2, resultados!$A$1:$ZZ$1, 0))</f>
        <v/>
      </c>
      <c r="C1594">
        <f>INDEX(resultados!$A$2:$ZZ$1797, 1588, MATCH($B$3, resultados!$A$1:$ZZ$1, 0))</f>
        <v/>
      </c>
    </row>
    <row r="1595">
      <c r="A1595">
        <f>INDEX(resultados!$A$2:$ZZ$1797, 1589, MATCH($B$1, resultados!$A$1:$ZZ$1, 0))</f>
        <v/>
      </c>
      <c r="B1595">
        <f>INDEX(resultados!$A$2:$ZZ$1797, 1589, MATCH($B$2, resultados!$A$1:$ZZ$1, 0))</f>
        <v/>
      </c>
      <c r="C1595">
        <f>INDEX(resultados!$A$2:$ZZ$1797, 1589, MATCH($B$3, resultados!$A$1:$ZZ$1, 0))</f>
        <v/>
      </c>
    </row>
    <row r="1596">
      <c r="A1596">
        <f>INDEX(resultados!$A$2:$ZZ$1797, 1590, MATCH($B$1, resultados!$A$1:$ZZ$1, 0))</f>
        <v/>
      </c>
      <c r="B1596">
        <f>INDEX(resultados!$A$2:$ZZ$1797, 1590, MATCH($B$2, resultados!$A$1:$ZZ$1, 0))</f>
        <v/>
      </c>
      <c r="C1596">
        <f>INDEX(resultados!$A$2:$ZZ$1797, 1590, MATCH($B$3, resultados!$A$1:$ZZ$1, 0))</f>
        <v/>
      </c>
    </row>
    <row r="1597">
      <c r="A1597">
        <f>INDEX(resultados!$A$2:$ZZ$1797, 1591, MATCH($B$1, resultados!$A$1:$ZZ$1, 0))</f>
        <v/>
      </c>
      <c r="B1597">
        <f>INDEX(resultados!$A$2:$ZZ$1797, 1591, MATCH($B$2, resultados!$A$1:$ZZ$1, 0))</f>
        <v/>
      </c>
      <c r="C1597">
        <f>INDEX(resultados!$A$2:$ZZ$1797, 1591, MATCH($B$3, resultados!$A$1:$ZZ$1, 0))</f>
        <v/>
      </c>
    </row>
    <row r="1598">
      <c r="A1598">
        <f>INDEX(resultados!$A$2:$ZZ$1797, 1592, MATCH($B$1, resultados!$A$1:$ZZ$1, 0))</f>
        <v/>
      </c>
      <c r="B1598">
        <f>INDEX(resultados!$A$2:$ZZ$1797, 1592, MATCH($B$2, resultados!$A$1:$ZZ$1, 0))</f>
        <v/>
      </c>
      <c r="C1598">
        <f>INDEX(resultados!$A$2:$ZZ$1797, 1592, MATCH($B$3, resultados!$A$1:$ZZ$1, 0))</f>
        <v/>
      </c>
    </row>
    <row r="1599">
      <c r="A1599">
        <f>INDEX(resultados!$A$2:$ZZ$1797, 1593, MATCH($B$1, resultados!$A$1:$ZZ$1, 0))</f>
        <v/>
      </c>
      <c r="B1599">
        <f>INDEX(resultados!$A$2:$ZZ$1797, 1593, MATCH($B$2, resultados!$A$1:$ZZ$1, 0))</f>
        <v/>
      </c>
      <c r="C1599">
        <f>INDEX(resultados!$A$2:$ZZ$1797, 1593, MATCH($B$3, resultados!$A$1:$ZZ$1, 0))</f>
        <v/>
      </c>
    </row>
    <row r="1600">
      <c r="A1600">
        <f>INDEX(resultados!$A$2:$ZZ$1797, 1594, MATCH($B$1, resultados!$A$1:$ZZ$1, 0))</f>
        <v/>
      </c>
      <c r="B1600">
        <f>INDEX(resultados!$A$2:$ZZ$1797, 1594, MATCH($B$2, resultados!$A$1:$ZZ$1, 0))</f>
        <v/>
      </c>
      <c r="C1600">
        <f>INDEX(resultados!$A$2:$ZZ$1797, 1594, MATCH($B$3, resultados!$A$1:$ZZ$1, 0))</f>
        <v/>
      </c>
    </row>
    <row r="1601">
      <c r="A1601">
        <f>INDEX(resultados!$A$2:$ZZ$1797, 1595, MATCH($B$1, resultados!$A$1:$ZZ$1, 0))</f>
        <v/>
      </c>
      <c r="B1601">
        <f>INDEX(resultados!$A$2:$ZZ$1797, 1595, MATCH($B$2, resultados!$A$1:$ZZ$1, 0))</f>
        <v/>
      </c>
      <c r="C1601">
        <f>INDEX(resultados!$A$2:$ZZ$1797, 1595, MATCH($B$3, resultados!$A$1:$ZZ$1, 0))</f>
        <v/>
      </c>
    </row>
    <row r="1602">
      <c r="A1602">
        <f>INDEX(resultados!$A$2:$ZZ$1797, 1596, MATCH($B$1, resultados!$A$1:$ZZ$1, 0))</f>
        <v/>
      </c>
      <c r="B1602">
        <f>INDEX(resultados!$A$2:$ZZ$1797, 1596, MATCH($B$2, resultados!$A$1:$ZZ$1, 0))</f>
        <v/>
      </c>
      <c r="C1602">
        <f>INDEX(resultados!$A$2:$ZZ$1797, 1596, MATCH($B$3, resultados!$A$1:$ZZ$1, 0))</f>
        <v/>
      </c>
    </row>
    <row r="1603">
      <c r="A1603">
        <f>INDEX(resultados!$A$2:$ZZ$1797, 1597, MATCH($B$1, resultados!$A$1:$ZZ$1, 0))</f>
        <v/>
      </c>
      <c r="B1603">
        <f>INDEX(resultados!$A$2:$ZZ$1797, 1597, MATCH($B$2, resultados!$A$1:$ZZ$1, 0))</f>
        <v/>
      </c>
      <c r="C1603">
        <f>INDEX(resultados!$A$2:$ZZ$1797, 1597, MATCH($B$3, resultados!$A$1:$ZZ$1, 0))</f>
        <v/>
      </c>
    </row>
    <row r="1604">
      <c r="A1604">
        <f>INDEX(resultados!$A$2:$ZZ$1797, 1598, MATCH($B$1, resultados!$A$1:$ZZ$1, 0))</f>
        <v/>
      </c>
      <c r="B1604">
        <f>INDEX(resultados!$A$2:$ZZ$1797, 1598, MATCH($B$2, resultados!$A$1:$ZZ$1, 0))</f>
        <v/>
      </c>
      <c r="C1604">
        <f>INDEX(resultados!$A$2:$ZZ$1797, 1598, MATCH($B$3, resultados!$A$1:$ZZ$1, 0))</f>
        <v/>
      </c>
    </row>
    <row r="1605">
      <c r="A1605">
        <f>INDEX(resultados!$A$2:$ZZ$1797, 1599, MATCH($B$1, resultados!$A$1:$ZZ$1, 0))</f>
        <v/>
      </c>
      <c r="B1605">
        <f>INDEX(resultados!$A$2:$ZZ$1797, 1599, MATCH($B$2, resultados!$A$1:$ZZ$1, 0))</f>
        <v/>
      </c>
      <c r="C1605">
        <f>INDEX(resultados!$A$2:$ZZ$1797, 1599, MATCH($B$3, resultados!$A$1:$ZZ$1, 0))</f>
        <v/>
      </c>
    </row>
    <row r="1606">
      <c r="A1606">
        <f>INDEX(resultados!$A$2:$ZZ$1797, 1600, MATCH($B$1, resultados!$A$1:$ZZ$1, 0))</f>
        <v/>
      </c>
      <c r="B1606">
        <f>INDEX(resultados!$A$2:$ZZ$1797, 1600, MATCH($B$2, resultados!$A$1:$ZZ$1, 0))</f>
        <v/>
      </c>
      <c r="C1606">
        <f>INDEX(resultados!$A$2:$ZZ$1797, 1600, MATCH($B$3, resultados!$A$1:$ZZ$1, 0))</f>
        <v/>
      </c>
    </row>
    <row r="1607">
      <c r="A1607">
        <f>INDEX(resultados!$A$2:$ZZ$1797, 1601, MATCH($B$1, resultados!$A$1:$ZZ$1, 0))</f>
        <v/>
      </c>
      <c r="B1607">
        <f>INDEX(resultados!$A$2:$ZZ$1797, 1601, MATCH($B$2, resultados!$A$1:$ZZ$1, 0))</f>
        <v/>
      </c>
      <c r="C1607">
        <f>INDEX(resultados!$A$2:$ZZ$1797, 1601, MATCH($B$3, resultados!$A$1:$ZZ$1, 0))</f>
        <v/>
      </c>
    </row>
    <row r="1608">
      <c r="A1608">
        <f>INDEX(resultados!$A$2:$ZZ$1797, 1602, MATCH($B$1, resultados!$A$1:$ZZ$1, 0))</f>
        <v/>
      </c>
      <c r="B1608">
        <f>INDEX(resultados!$A$2:$ZZ$1797, 1602, MATCH($B$2, resultados!$A$1:$ZZ$1, 0))</f>
        <v/>
      </c>
      <c r="C1608">
        <f>INDEX(resultados!$A$2:$ZZ$1797, 1602, MATCH($B$3, resultados!$A$1:$ZZ$1, 0))</f>
        <v/>
      </c>
    </row>
    <row r="1609">
      <c r="A1609">
        <f>INDEX(resultados!$A$2:$ZZ$1797, 1603, MATCH($B$1, resultados!$A$1:$ZZ$1, 0))</f>
        <v/>
      </c>
      <c r="B1609">
        <f>INDEX(resultados!$A$2:$ZZ$1797, 1603, MATCH($B$2, resultados!$A$1:$ZZ$1, 0))</f>
        <v/>
      </c>
      <c r="C1609">
        <f>INDEX(resultados!$A$2:$ZZ$1797, 1603, MATCH($B$3, resultados!$A$1:$ZZ$1, 0))</f>
        <v/>
      </c>
    </row>
    <row r="1610">
      <c r="A1610">
        <f>INDEX(resultados!$A$2:$ZZ$1797, 1604, MATCH($B$1, resultados!$A$1:$ZZ$1, 0))</f>
        <v/>
      </c>
      <c r="B1610">
        <f>INDEX(resultados!$A$2:$ZZ$1797, 1604, MATCH($B$2, resultados!$A$1:$ZZ$1, 0))</f>
        <v/>
      </c>
      <c r="C1610">
        <f>INDEX(resultados!$A$2:$ZZ$1797, 1604, MATCH($B$3, resultados!$A$1:$ZZ$1, 0))</f>
        <v/>
      </c>
    </row>
    <row r="1611">
      <c r="A1611">
        <f>INDEX(resultados!$A$2:$ZZ$1797, 1605, MATCH($B$1, resultados!$A$1:$ZZ$1, 0))</f>
        <v/>
      </c>
      <c r="B1611">
        <f>INDEX(resultados!$A$2:$ZZ$1797, 1605, MATCH($B$2, resultados!$A$1:$ZZ$1, 0))</f>
        <v/>
      </c>
      <c r="C1611">
        <f>INDEX(resultados!$A$2:$ZZ$1797, 1605, MATCH($B$3, resultados!$A$1:$ZZ$1, 0))</f>
        <v/>
      </c>
    </row>
    <row r="1612">
      <c r="A1612">
        <f>INDEX(resultados!$A$2:$ZZ$1797, 1606, MATCH($B$1, resultados!$A$1:$ZZ$1, 0))</f>
        <v/>
      </c>
      <c r="B1612">
        <f>INDEX(resultados!$A$2:$ZZ$1797, 1606, MATCH($B$2, resultados!$A$1:$ZZ$1, 0))</f>
        <v/>
      </c>
      <c r="C1612">
        <f>INDEX(resultados!$A$2:$ZZ$1797, 1606, MATCH($B$3, resultados!$A$1:$ZZ$1, 0))</f>
        <v/>
      </c>
    </row>
    <row r="1613">
      <c r="A1613">
        <f>INDEX(resultados!$A$2:$ZZ$1797, 1607, MATCH($B$1, resultados!$A$1:$ZZ$1, 0))</f>
        <v/>
      </c>
      <c r="B1613">
        <f>INDEX(resultados!$A$2:$ZZ$1797, 1607, MATCH($B$2, resultados!$A$1:$ZZ$1, 0))</f>
        <v/>
      </c>
      <c r="C1613">
        <f>INDEX(resultados!$A$2:$ZZ$1797, 1607, MATCH($B$3, resultados!$A$1:$ZZ$1, 0))</f>
        <v/>
      </c>
    </row>
    <row r="1614">
      <c r="A1614">
        <f>INDEX(resultados!$A$2:$ZZ$1797, 1608, MATCH($B$1, resultados!$A$1:$ZZ$1, 0))</f>
        <v/>
      </c>
      <c r="B1614">
        <f>INDEX(resultados!$A$2:$ZZ$1797, 1608, MATCH($B$2, resultados!$A$1:$ZZ$1, 0))</f>
        <v/>
      </c>
      <c r="C1614">
        <f>INDEX(resultados!$A$2:$ZZ$1797, 1608, MATCH($B$3, resultados!$A$1:$ZZ$1, 0))</f>
        <v/>
      </c>
    </row>
    <row r="1615">
      <c r="A1615">
        <f>INDEX(resultados!$A$2:$ZZ$1797, 1609, MATCH($B$1, resultados!$A$1:$ZZ$1, 0))</f>
        <v/>
      </c>
      <c r="B1615">
        <f>INDEX(resultados!$A$2:$ZZ$1797, 1609, MATCH($B$2, resultados!$A$1:$ZZ$1, 0))</f>
        <v/>
      </c>
      <c r="C1615">
        <f>INDEX(resultados!$A$2:$ZZ$1797, 1609, MATCH($B$3, resultados!$A$1:$ZZ$1, 0))</f>
        <v/>
      </c>
    </row>
    <row r="1616">
      <c r="A1616">
        <f>INDEX(resultados!$A$2:$ZZ$1797, 1610, MATCH($B$1, resultados!$A$1:$ZZ$1, 0))</f>
        <v/>
      </c>
      <c r="B1616">
        <f>INDEX(resultados!$A$2:$ZZ$1797, 1610, MATCH($B$2, resultados!$A$1:$ZZ$1, 0))</f>
        <v/>
      </c>
      <c r="C1616">
        <f>INDEX(resultados!$A$2:$ZZ$1797, 1610, MATCH($B$3, resultados!$A$1:$ZZ$1, 0))</f>
        <v/>
      </c>
    </row>
    <row r="1617">
      <c r="A1617">
        <f>INDEX(resultados!$A$2:$ZZ$1797, 1611, MATCH($B$1, resultados!$A$1:$ZZ$1, 0))</f>
        <v/>
      </c>
      <c r="B1617">
        <f>INDEX(resultados!$A$2:$ZZ$1797, 1611, MATCH($B$2, resultados!$A$1:$ZZ$1, 0))</f>
        <v/>
      </c>
      <c r="C1617">
        <f>INDEX(resultados!$A$2:$ZZ$1797, 1611, MATCH($B$3, resultados!$A$1:$ZZ$1, 0))</f>
        <v/>
      </c>
    </row>
    <row r="1618">
      <c r="A1618">
        <f>INDEX(resultados!$A$2:$ZZ$1797, 1612, MATCH($B$1, resultados!$A$1:$ZZ$1, 0))</f>
        <v/>
      </c>
      <c r="B1618">
        <f>INDEX(resultados!$A$2:$ZZ$1797, 1612, MATCH($B$2, resultados!$A$1:$ZZ$1, 0))</f>
        <v/>
      </c>
      <c r="C1618">
        <f>INDEX(resultados!$A$2:$ZZ$1797, 1612, MATCH($B$3, resultados!$A$1:$ZZ$1, 0))</f>
        <v/>
      </c>
    </row>
    <row r="1619">
      <c r="A1619">
        <f>INDEX(resultados!$A$2:$ZZ$1797, 1613, MATCH($B$1, resultados!$A$1:$ZZ$1, 0))</f>
        <v/>
      </c>
      <c r="B1619">
        <f>INDEX(resultados!$A$2:$ZZ$1797, 1613, MATCH($B$2, resultados!$A$1:$ZZ$1, 0))</f>
        <v/>
      </c>
      <c r="C1619">
        <f>INDEX(resultados!$A$2:$ZZ$1797, 1613, MATCH($B$3, resultados!$A$1:$ZZ$1, 0))</f>
        <v/>
      </c>
    </row>
    <row r="1620">
      <c r="A1620">
        <f>INDEX(resultados!$A$2:$ZZ$1797, 1614, MATCH($B$1, resultados!$A$1:$ZZ$1, 0))</f>
        <v/>
      </c>
      <c r="B1620">
        <f>INDEX(resultados!$A$2:$ZZ$1797, 1614, MATCH($B$2, resultados!$A$1:$ZZ$1, 0))</f>
        <v/>
      </c>
      <c r="C1620">
        <f>INDEX(resultados!$A$2:$ZZ$1797, 1614, MATCH($B$3, resultados!$A$1:$ZZ$1, 0))</f>
        <v/>
      </c>
    </row>
    <row r="1621">
      <c r="A1621">
        <f>INDEX(resultados!$A$2:$ZZ$1797, 1615, MATCH($B$1, resultados!$A$1:$ZZ$1, 0))</f>
        <v/>
      </c>
      <c r="B1621">
        <f>INDEX(resultados!$A$2:$ZZ$1797, 1615, MATCH($B$2, resultados!$A$1:$ZZ$1, 0))</f>
        <v/>
      </c>
      <c r="C1621">
        <f>INDEX(resultados!$A$2:$ZZ$1797, 1615, MATCH($B$3, resultados!$A$1:$ZZ$1, 0))</f>
        <v/>
      </c>
    </row>
    <row r="1622">
      <c r="A1622">
        <f>INDEX(resultados!$A$2:$ZZ$1797, 1616, MATCH($B$1, resultados!$A$1:$ZZ$1, 0))</f>
        <v/>
      </c>
      <c r="B1622">
        <f>INDEX(resultados!$A$2:$ZZ$1797, 1616, MATCH($B$2, resultados!$A$1:$ZZ$1, 0))</f>
        <v/>
      </c>
      <c r="C1622">
        <f>INDEX(resultados!$A$2:$ZZ$1797, 1616, MATCH($B$3, resultados!$A$1:$ZZ$1, 0))</f>
        <v/>
      </c>
    </row>
    <row r="1623">
      <c r="A1623">
        <f>INDEX(resultados!$A$2:$ZZ$1797, 1617, MATCH($B$1, resultados!$A$1:$ZZ$1, 0))</f>
        <v/>
      </c>
      <c r="B1623">
        <f>INDEX(resultados!$A$2:$ZZ$1797, 1617, MATCH($B$2, resultados!$A$1:$ZZ$1, 0))</f>
        <v/>
      </c>
      <c r="C1623">
        <f>INDEX(resultados!$A$2:$ZZ$1797, 1617, MATCH($B$3, resultados!$A$1:$ZZ$1, 0))</f>
        <v/>
      </c>
    </row>
    <row r="1624">
      <c r="A1624">
        <f>INDEX(resultados!$A$2:$ZZ$1797, 1618, MATCH($B$1, resultados!$A$1:$ZZ$1, 0))</f>
        <v/>
      </c>
      <c r="B1624">
        <f>INDEX(resultados!$A$2:$ZZ$1797, 1618, MATCH($B$2, resultados!$A$1:$ZZ$1, 0))</f>
        <v/>
      </c>
      <c r="C1624">
        <f>INDEX(resultados!$A$2:$ZZ$1797, 1618, MATCH($B$3, resultados!$A$1:$ZZ$1, 0))</f>
        <v/>
      </c>
    </row>
    <row r="1625">
      <c r="A1625">
        <f>INDEX(resultados!$A$2:$ZZ$1797, 1619, MATCH($B$1, resultados!$A$1:$ZZ$1, 0))</f>
        <v/>
      </c>
      <c r="B1625">
        <f>INDEX(resultados!$A$2:$ZZ$1797, 1619, MATCH($B$2, resultados!$A$1:$ZZ$1, 0))</f>
        <v/>
      </c>
      <c r="C1625">
        <f>INDEX(resultados!$A$2:$ZZ$1797, 1619, MATCH($B$3, resultados!$A$1:$ZZ$1, 0))</f>
        <v/>
      </c>
    </row>
    <row r="1626">
      <c r="A1626">
        <f>INDEX(resultados!$A$2:$ZZ$1797, 1620, MATCH($B$1, resultados!$A$1:$ZZ$1, 0))</f>
        <v/>
      </c>
      <c r="B1626">
        <f>INDEX(resultados!$A$2:$ZZ$1797, 1620, MATCH($B$2, resultados!$A$1:$ZZ$1, 0))</f>
        <v/>
      </c>
      <c r="C1626">
        <f>INDEX(resultados!$A$2:$ZZ$1797, 1620, MATCH($B$3, resultados!$A$1:$ZZ$1, 0))</f>
        <v/>
      </c>
    </row>
    <row r="1627">
      <c r="A1627">
        <f>INDEX(resultados!$A$2:$ZZ$1797, 1621, MATCH($B$1, resultados!$A$1:$ZZ$1, 0))</f>
        <v/>
      </c>
      <c r="B1627">
        <f>INDEX(resultados!$A$2:$ZZ$1797, 1621, MATCH($B$2, resultados!$A$1:$ZZ$1, 0))</f>
        <v/>
      </c>
      <c r="C1627">
        <f>INDEX(resultados!$A$2:$ZZ$1797, 1621, MATCH($B$3, resultados!$A$1:$ZZ$1, 0))</f>
        <v/>
      </c>
    </row>
    <row r="1628">
      <c r="A1628">
        <f>INDEX(resultados!$A$2:$ZZ$1797, 1622, MATCH($B$1, resultados!$A$1:$ZZ$1, 0))</f>
        <v/>
      </c>
      <c r="B1628">
        <f>INDEX(resultados!$A$2:$ZZ$1797, 1622, MATCH($B$2, resultados!$A$1:$ZZ$1, 0))</f>
        <v/>
      </c>
      <c r="C1628">
        <f>INDEX(resultados!$A$2:$ZZ$1797, 1622, MATCH($B$3, resultados!$A$1:$ZZ$1, 0))</f>
        <v/>
      </c>
    </row>
    <row r="1629">
      <c r="A1629">
        <f>INDEX(resultados!$A$2:$ZZ$1797, 1623, MATCH($B$1, resultados!$A$1:$ZZ$1, 0))</f>
        <v/>
      </c>
      <c r="B1629">
        <f>INDEX(resultados!$A$2:$ZZ$1797, 1623, MATCH($B$2, resultados!$A$1:$ZZ$1, 0))</f>
        <v/>
      </c>
      <c r="C1629">
        <f>INDEX(resultados!$A$2:$ZZ$1797, 1623, MATCH($B$3, resultados!$A$1:$ZZ$1, 0))</f>
        <v/>
      </c>
    </row>
    <row r="1630">
      <c r="A1630">
        <f>INDEX(resultados!$A$2:$ZZ$1797, 1624, MATCH($B$1, resultados!$A$1:$ZZ$1, 0))</f>
        <v/>
      </c>
      <c r="B1630">
        <f>INDEX(resultados!$A$2:$ZZ$1797, 1624, MATCH($B$2, resultados!$A$1:$ZZ$1, 0))</f>
        <v/>
      </c>
      <c r="C1630">
        <f>INDEX(resultados!$A$2:$ZZ$1797, 1624, MATCH($B$3, resultados!$A$1:$ZZ$1, 0))</f>
        <v/>
      </c>
    </row>
    <row r="1631">
      <c r="A1631">
        <f>INDEX(resultados!$A$2:$ZZ$1797, 1625, MATCH($B$1, resultados!$A$1:$ZZ$1, 0))</f>
        <v/>
      </c>
      <c r="B1631">
        <f>INDEX(resultados!$A$2:$ZZ$1797, 1625, MATCH($B$2, resultados!$A$1:$ZZ$1, 0))</f>
        <v/>
      </c>
      <c r="C1631">
        <f>INDEX(resultados!$A$2:$ZZ$1797, 1625, MATCH($B$3, resultados!$A$1:$ZZ$1, 0))</f>
        <v/>
      </c>
    </row>
    <row r="1632">
      <c r="A1632">
        <f>INDEX(resultados!$A$2:$ZZ$1797, 1626, MATCH($B$1, resultados!$A$1:$ZZ$1, 0))</f>
        <v/>
      </c>
      <c r="B1632">
        <f>INDEX(resultados!$A$2:$ZZ$1797, 1626, MATCH($B$2, resultados!$A$1:$ZZ$1, 0))</f>
        <v/>
      </c>
      <c r="C1632">
        <f>INDEX(resultados!$A$2:$ZZ$1797, 1626, MATCH($B$3, resultados!$A$1:$ZZ$1, 0))</f>
        <v/>
      </c>
    </row>
    <row r="1633">
      <c r="A1633">
        <f>INDEX(resultados!$A$2:$ZZ$1797, 1627, MATCH($B$1, resultados!$A$1:$ZZ$1, 0))</f>
        <v/>
      </c>
      <c r="B1633">
        <f>INDEX(resultados!$A$2:$ZZ$1797, 1627, MATCH($B$2, resultados!$A$1:$ZZ$1, 0))</f>
        <v/>
      </c>
      <c r="C1633">
        <f>INDEX(resultados!$A$2:$ZZ$1797, 1627, MATCH($B$3, resultados!$A$1:$ZZ$1, 0))</f>
        <v/>
      </c>
    </row>
    <row r="1634">
      <c r="A1634">
        <f>INDEX(resultados!$A$2:$ZZ$1797, 1628, MATCH($B$1, resultados!$A$1:$ZZ$1, 0))</f>
        <v/>
      </c>
      <c r="B1634">
        <f>INDEX(resultados!$A$2:$ZZ$1797, 1628, MATCH($B$2, resultados!$A$1:$ZZ$1, 0))</f>
        <v/>
      </c>
      <c r="C1634">
        <f>INDEX(resultados!$A$2:$ZZ$1797, 1628, MATCH($B$3, resultados!$A$1:$ZZ$1, 0))</f>
        <v/>
      </c>
    </row>
    <row r="1635">
      <c r="A1635">
        <f>INDEX(resultados!$A$2:$ZZ$1797, 1629, MATCH($B$1, resultados!$A$1:$ZZ$1, 0))</f>
        <v/>
      </c>
      <c r="B1635">
        <f>INDEX(resultados!$A$2:$ZZ$1797, 1629, MATCH($B$2, resultados!$A$1:$ZZ$1, 0))</f>
        <v/>
      </c>
      <c r="C1635">
        <f>INDEX(resultados!$A$2:$ZZ$1797, 1629, MATCH($B$3, resultados!$A$1:$ZZ$1, 0))</f>
        <v/>
      </c>
    </row>
    <row r="1636">
      <c r="A1636">
        <f>INDEX(resultados!$A$2:$ZZ$1797, 1630, MATCH($B$1, resultados!$A$1:$ZZ$1, 0))</f>
        <v/>
      </c>
      <c r="B1636">
        <f>INDEX(resultados!$A$2:$ZZ$1797, 1630, MATCH($B$2, resultados!$A$1:$ZZ$1, 0))</f>
        <v/>
      </c>
      <c r="C1636">
        <f>INDEX(resultados!$A$2:$ZZ$1797, 1630, MATCH($B$3, resultados!$A$1:$ZZ$1, 0))</f>
        <v/>
      </c>
    </row>
    <row r="1637">
      <c r="A1637">
        <f>INDEX(resultados!$A$2:$ZZ$1797, 1631, MATCH($B$1, resultados!$A$1:$ZZ$1, 0))</f>
        <v/>
      </c>
      <c r="B1637">
        <f>INDEX(resultados!$A$2:$ZZ$1797, 1631, MATCH($B$2, resultados!$A$1:$ZZ$1, 0))</f>
        <v/>
      </c>
      <c r="C1637">
        <f>INDEX(resultados!$A$2:$ZZ$1797, 1631, MATCH($B$3, resultados!$A$1:$ZZ$1, 0))</f>
        <v/>
      </c>
    </row>
    <row r="1638">
      <c r="A1638">
        <f>INDEX(resultados!$A$2:$ZZ$1797, 1632, MATCH($B$1, resultados!$A$1:$ZZ$1, 0))</f>
        <v/>
      </c>
      <c r="B1638">
        <f>INDEX(resultados!$A$2:$ZZ$1797, 1632, MATCH($B$2, resultados!$A$1:$ZZ$1, 0))</f>
        <v/>
      </c>
      <c r="C1638">
        <f>INDEX(resultados!$A$2:$ZZ$1797, 1632, MATCH($B$3, resultados!$A$1:$ZZ$1, 0))</f>
        <v/>
      </c>
    </row>
    <row r="1639">
      <c r="A1639">
        <f>INDEX(resultados!$A$2:$ZZ$1797, 1633, MATCH($B$1, resultados!$A$1:$ZZ$1, 0))</f>
        <v/>
      </c>
      <c r="B1639">
        <f>INDEX(resultados!$A$2:$ZZ$1797, 1633, MATCH($B$2, resultados!$A$1:$ZZ$1, 0))</f>
        <v/>
      </c>
      <c r="C1639">
        <f>INDEX(resultados!$A$2:$ZZ$1797, 1633, MATCH($B$3, resultados!$A$1:$ZZ$1, 0))</f>
        <v/>
      </c>
    </row>
    <row r="1640">
      <c r="A1640">
        <f>INDEX(resultados!$A$2:$ZZ$1797, 1634, MATCH($B$1, resultados!$A$1:$ZZ$1, 0))</f>
        <v/>
      </c>
      <c r="B1640">
        <f>INDEX(resultados!$A$2:$ZZ$1797, 1634, MATCH($B$2, resultados!$A$1:$ZZ$1, 0))</f>
        <v/>
      </c>
      <c r="C1640">
        <f>INDEX(resultados!$A$2:$ZZ$1797, 1634, MATCH($B$3, resultados!$A$1:$ZZ$1, 0))</f>
        <v/>
      </c>
    </row>
    <row r="1641">
      <c r="A1641">
        <f>INDEX(resultados!$A$2:$ZZ$1797, 1635, MATCH($B$1, resultados!$A$1:$ZZ$1, 0))</f>
        <v/>
      </c>
      <c r="B1641">
        <f>INDEX(resultados!$A$2:$ZZ$1797, 1635, MATCH($B$2, resultados!$A$1:$ZZ$1, 0))</f>
        <v/>
      </c>
      <c r="C1641">
        <f>INDEX(resultados!$A$2:$ZZ$1797, 1635, MATCH($B$3, resultados!$A$1:$ZZ$1, 0))</f>
        <v/>
      </c>
    </row>
    <row r="1642">
      <c r="A1642">
        <f>INDEX(resultados!$A$2:$ZZ$1797, 1636, MATCH($B$1, resultados!$A$1:$ZZ$1, 0))</f>
        <v/>
      </c>
      <c r="B1642">
        <f>INDEX(resultados!$A$2:$ZZ$1797, 1636, MATCH($B$2, resultados!$A$1:$ZZ$1, 0))</f>
        <v/>
      </c>
      <c r="C1642">
        <f>INDEX(resultados!$A$2:$ZZ$1797, 1636, MATCH($B$3, resultados!$A$1:$ZZ$1, 0))</f>
        <v/>
      </c>
    </row>
    <row r="1643">
      <c r="A1643">
        <f>INDEX(resultados!$A$2:$ZZ$1797, 1637, MATCH($B$1, resultados!$A$1:$ZZ$1, 0))</f>
        <v/>
      </c>
      <c r="B1643">
        <f>INDEX(resultados!$A$2:$ZZ$1797, 1637, MATCH($B$2, resultados!$A$1:$ZZ$1, 0))</f>
        <v/>
      </c>
      <c r="C1643">
        <f>INDEX(resultados!$A$2:$ZZ$1797, 1637, MATCH($B$3, resultados!$A$1:$ZZ$1, 0))</f>
        <v/>
      </c>
    </row>
    <row r="1644">
      <c r="A1644">
        <f>INDEX(resultados!$A$2:$ZZ$1797, 1638, MATCH($B$1, resultados!$A$1:$ZZ$1, 0))</f>
        <v/>
      </c>
      <c r="B1644">
        <f>INDEX(resultados!$A$2:$ZZ$1797, 1638, MATCH($B$2, resultados!$A$1:$ZZ$1, 0))</f>
        <v/>
      </c>
      <c r="C1644">
        <f>INDEX(resultados!$A$2:$ZZ$1797, 1638, MATCH($B$3, resultados!$A$1:$ZZ$1, 0))</f>
        <v/>
      </c>
    </row>
    <row r="1645">
      <c r="A1645">
        <f>INDEX(resultados!$A$2:$ZZ$1797, 1639, MATCH($B$1, resultados!$A$1:$ZZ$1, 0))</f>
        <v/>
      </c>
      <c r="B1645">
        <f>INDEX(resultados!$A$2:$ZZ$1797, 1639, MATCH($B$2, resultados!$A$1:$ZZ$1, 0))</f>
        <v/>
      </c>
      <c r="C1645">
        <f>INDEX(resultados!$A$2:$ZZ$1797, 1639, MATCH($B$3, resultados!$A$1:$ZZ$1, 0))</f>
        <v/>
      </c>
    </row>
    <row r="1646">
      <c r="A1646">
        <f>INDEX(resultados!$A$2:$ZZ$1797, 1640, MATCH($B$1, resultados!$A$1:$ZZ$1, 0))</f>
        <v/>
      </c>
      <c r="B1646">
        <f>INDEX(resultados!$A$2:$ZZ$1797, 1640, MATCH($B$2, resultados!$A$1:$ZZ$1, 0))</f>
        <v/>
      </c>
      <c r="C1646">
        <f>INDEX(resultados!$A$2:$ZZ$1797, 1640, MATCH($B$3, resultados!$A$1:$ZZ$1, 0))</f>
        <v/>
      </c>
    </row>
    <row r="1647">
      <c r="A1647">
        <f>INDEX(resultados!$A$2:$ZZ$1797, 1641, MATCH($B$1, resultados!$A$1:$ZZ$1, 0))</f>
        <v/>
      </c>
      <c r="B1647">
        <f>INDEX(resultados!$A$2:$ZZ$1797, 1641, MATCH($B$2, resultados!$A$1:$ZZ$1, 0))</f>
        <v/>
      </c>
      <c r="C1647">
        <f>INDEX(resultados!$A$2:$ZZ$1797, 1641, MATCH($B$3, resultados!$A$1:$ZZ$1, 0))</f>
        <v/>
      </c>
    </row>
    <row r="1648">
      <c r="A1648">
        <f>INDEX(resultados!$A$2:$ZZ$1797, 1642, MATCH($B$1, resultados!$A$1:$ZZ$1, 0))</f>
        <v/>
      </c>
      <c r="B1648">
        <f>INDEX(resultados!$A$2:$ZZ$1797, 1642, MATCH($B$2, resultados!$A$1:$ZZ$1, 0))</f>
        <v/>
      </c>
      <c r="C1648">
        <f>INDEX(resultados!$A$2:$ZZ$1797, 1642, MATCH($B$3, resultados!$A$1:$ZZ$1, 0))</f>
        <v/>
      </c>
    </row>
    <row r="1649">
      <c r="A1649">
        <f>INDEX(resultados!$A$2:$ZZ$1797, 1643, MATCH($B$1, resultados!$A$1:$ZZ$1, 0))</f>
        <v/>
      </c>
      <c r="B1649">
        <f>INDEX(resultados!$A$2:$ZZ$1797, 1643, MATCH($B$2, resultados!$A$1:$ZZ$1, 0))</f>
        <v/>
      </c>
      <c r="C1649">
        <f>INDEX(resultados!$A$2:$ZZ$1797, 1643, MATCH($B$3, resultados!$A$1:$ZZ$1, 0))</f>
        <v/>
      </c>
    </row>
    <row r="1650">
      <c r="A1650">
        <f>INDEX(resultados!$A$2:$ZZ$1797, 1644, MATCH($B$1, resultados!$A$1:$ZZ$1, 0))</f>
        <v/>
      </c>
      <c r="B1650">
        <f>INDEX(resultados!$A$2:$ZZ$1797, 1644, MATCH($B$2, resultados!$A$1:$ZZ$1, 0))</f>
        <v/>
      </c>
      <c r="C1650">
        <f>INDEX(resultados!$A$2:$ZZ$1797, 1644, MATCH($B$3, resultados!$A$1:$ZZ$1, 0))</f>
        <v/>
      </c>
    </row>
    <row r="1651">
      <c r="A1651">
        <f>INDEX(resultados!$A$2:$ZZ$1797, 1645, MATCH($B$1, resultados!$A$1:$ZZ$1, 0))</f>
        <v/>
      </c>
      <c r="B1651">
        <f>INDEX(resultados!$A$2:$ZZ$1797, 1645, MATCH($B$2, resultados!$A$1:$ZZ$1, 0))</f>
        <v/>
      </c>
      <c r="C1651">
        <f>INDEX(resultados!$A$2:$ZZ$1797, 1645, MATCH($B$3, resultados!$A$1:$ZZ$1, 0))</f>
        <v/>
      </c>
    </row>
    <row r="1652">
      <c r="A1652">
        <f>INDEX(resultados!$A$2:$ZZ$1797, 1646, MATCH($B$1, resultados!$A$1:$ZZ$1, 0))</f>
        <v/>
      </c>
      <c r="B1652">
        <f>INDEX(resultados!$A$2:$ZZ$1797, 1646, MATCH($B$2, resultados!$A$1:$ZZ$1, 0))</f>
        <v/>
      </c>
      <c r="C1652">
        <f>INDEX(resultados!$A$2:$ZZ$1797, 1646, MATCH($B$3, resultados!$A$1:$ZZ$1, 0))</f>
        <v/>
      </c>
    </row>
    <row r="1653">
      <c r="A1653">
        <f>INDEX(resultados!$A$2:$ZZ$1797, 1647, MATCH($B$1, resultados!$A$1:$ZZ$1, 0))</f>
        <v/>
      </c>
      <c r="B1653">
        <f>INDEX(resultados!$A$2:$ZZ$1797, 1647, MATCH($B$2, resultados!$A$1:$ZZ$1, 0))</f>
        <v/>
      </c>
      <c r="C1653">
        <f>INDEX(resultados!$A$2:$ZZ$1797, 1647, MATCH($B$3, resultados!$A$1:$ZZ$1, 0))</f>
        <v/>
      </c>
    </row>
    <row r="1654">
      <c r="A1654">
        <f>INDEX(resultados!$A$2:$ZZ$1797, 1648, MATCH($B$1, resultados!$A$1:$ZZ$1, 0))</f>
        <v/>
      </c>
      <c r="B1654">
        <f>INDEX(resultados!$A$2:$ZZ$1797, 1648, MATCH($B$2, resultados!$A$1:$ZZ$1, 0))</f>
        <v/>
      </c>
      <c r="C1654">
        <f>INDEX(resultados!$A$2:$ZZ$1797, 1648, MATCH($B$3, resultados!$A$1:$ZZ$1, 0))</f>
        <v/>
      </c>
    </row>
    <row r="1655">
      <c r="A1655">
        <f>INDEX(resultados!$A$2:$ZZ$1797, 1649, MATCH($B$1, resultados!$A$1:$ZZ$1, 0))</f>
        <v/>
      </c>
      <c r="B1655">
        <f>INDEX(resultados!$A$2:$ZZ$1797, 1649, MATCH($B$2, resultados!$A$1:$ZZ$1, 0))</f>
        <v/>
      </c>
      <c r="C1655">
        <f>INDEX(resultados!$A$2:$ZZ$1797, 1649, MATCH($B$3, resultados!$A$1:$ZZ$1, 0))</f>
        <v/>
      </c>
    </row>
    <row r="1656">
      <c r="A1656">
        <f>INDEX(resultados!$A$2:$ZZ$1797, 1650, MATCH($B$1, resultados!$A$1:$ZZ$1, 0))</f>
        <v/>
      </c>
      <c r="B1656">
        <f>INDEX(resultados!$A$2:$ZZ$1797, 1650, MATCH($B$2, resultados!$A$1:$ZZ$1, 0))</f>
        <v/>
      </c>
      <c r="C1656">
        <f>INDEX(resultados!$A$2:$ZZ$1797, 1650, MATCH($B$3, resultados!$A$1:$ZZ$1, 0))</f>
        <v/>
      </c>
    </row>
    <row r="1657">
      <c r="A1657">
        <f>INDEX(resultados!$A$2:$ZZ$1797, 1651, MATCH($B$1, resultados!$A$1:$ZZ$1, 0))</f>
        <v/>
      </c>
      <c r="B1657">
        <f>INDEX(resultados!$A$2:$ZZ$1797, 1651, MATCH($B$2, resultados!$A$1:$ZZ$1, 0))</f>
        <v/>
      </c>
      <c r="C1657">
        <f>INDEX(resultados!$A$2:$ZZ$1797, 1651, MATCH($B$3, resultados!$A$1:$ZZ$1, 0))</f>
        <v/>
      </c>
    </row>
    <row r="1658">
      <c r="A1658">
        <f>INDEX(resultados!$A$2:$ZZ$1797, 1652, MATCH($B$1, resultados!$A$1:$ZZ$1, 0))</f>
        <v/>
      </c>
      <c r="B1658">
        <f>INDEX(resultados!$A$2:$ZZ$1797, 1652, MATCH($B$2, resultados!$A$1:$ZZ$1, 0))</f>
        <v/>
      </c>
      <c r="C1658">
        <f>INDEX(resultados!$A$2:$ZZ$1797, 1652, MATCH($B$3, resultados!$A$1:$ZZ$1, 0))</f>
        <v/>
      </c>
    </row>
    <row r="1659">
      <c r="A1659">
        <f>INDEX(resultados!$A$2:$ZZ$1797, 1653, MATCH($B$1, resultados!$A$1:$ZZ$1, 0))</f>
        <v/>
      </c>
      <c r="B1659">
        <f>INDEX(resultados!$A$2:$ZZ$1797, 1653, MATCH($B$2, resultados!$A$1:$ZZ$1, 0))</f>
        <v/>
      </c>
      <c r="C1659">
        <f>INDEX(resultados!$A$2:$ZZ$1797, 1653, MATCH($B$3, resultados!$A$1:$ZZ$1, 0))</f>
        <v/>
      </c>
    </row>
    <row r="1660">
      <c r="A1660">
        <f>INDEX(resultados!$A$2:$ZZ$1797, 1654, MATCH($B$1, resultados!$A$1:$ZZ$1, 0))</f>
        <v/>
      </c>
      <c r="B1660">
        <f>INDEX(resultados!$A$2:$ZZ$1797, 1654, MATCH($B$2, resultados!$A$1:$ZZ$1, 0))</f>
        <v/>
      </c>
      <c r="C1660">
        <f>INDEX(resultados!$A$2:$ZZ$1797, 1654, MATCH($B$3, resultados!$A$1:$ZZ$1, 0))</f>
        <v/>
      </c>
    </row>
    <row r="1661">
      <c r="A1661">
        <f>INDEX(resultados!$A$2:$ZZ$1797, 1655, MATCH($B$1, resultados!$A$1:$ZZ$1, 0))</f>
        <v/>
      </c>
      <c r="B1661">
        <f>INDEX(resultados!$A$2:$ZZ$1797, 1655, MATCH($B$2, resultados!$A$1:$ZZ$1, 0))</f>
        <v/>
      </c>
      <c r="C1661">
        <f>INDEX(resultados!$A$2:$ZZ$1797, 1655, MATCH($B$3, resultados!$A$1:$ZZ$1, 0))</f>
        <v/>
      </c>
    </row>
    <row r="1662">
      <c r="A1662">
        <f>INDEX(resultados!$A$2:$ZZ$1797, 1656, MATCH($B$1, resultados!$A$1:$ZZ$1, 0))</f>
        <v/>
      </c>
      <c r="B1662">
        <f>INDEX(resultados!$A$2:$ZZ$1797, 1656, MATCH($B$2, resultados!$A$1:$ZZ$1, 0))</f>
        <v/>
      </c>
      <c r="C1662">
        <f>INDEX(resultados!$A$2:$ZZ$1797, 1656, MATCH($B$3, resultados!$A$1:$ZZ$1, 0))</f>
        <v/>
      </c>
    </row>
    <row r="1663">
      <c r="A1663">
        <f>INDEX(resultados!$A$2:$ZZ$1797, 1657, MATCH($B$1, resultados!$A$1:$ZZ$1, 0))</f>
        <v/>
      </c>
      <c r="B1663">
        <f>INDEX(resultados!$A$2:$ZZ$1797, 1657, MATCH($B$2, resultados!$A$1:$ZZ$1, 0))</f>
        <v/>
      </c>
      <c r="C1663">
        <f>INDEX(resultados!$A$2:$ZZ$1797, 1657, MATCH($B$3, resultados!$A$1:$ZZ$1, 0))</f>
        <v/>
      </c>
    </row>
    <row r="1664">
      <c r="A1664">
        <f>INDEX(resultados!$A$2:$ZZ$1797, 1658, MATCH($B$1, resultados!$A$1:$ZZ$1, 0))</f>
        <v/>
      </c>
      <c r="B1664">
        <f>INDEX(resultados!$A$2:$ZZ$1797, 1658, MATCH($B$2, resultados!$A$1:$ZZ$1, 0))</f>
        <v/>
      </c>
      <c r="C1664">
        <f>INDEX(resultados!$A$2:$ZZ$1797, 1658, MATCH($B$3, resultados!$A$1:$ZZ$1, 0))</f>
        <v/>
      </c>
    </row>
    <row r="1665">
      <c r="A1665">
        <f>INDEX(resultados!$A$2:$ZZ$1797, 1659, MATCH($B$1, resultados!$A$1:$ZZ$1, 0))</f>
        <v/>
      </c>
      <c r="B1665">
        <f>INDEX(resultados!$A$2:$ZZ$1797, 1659, MATCH($B$2, resultados!$A$1:$ZZ$1, 0))</f>
        <v/>
      </c>
      <c r="C1665">
        <f>INDEX(resultados!$A$2:$ZZ$1797, 1659, MATCH($B$3, resultados!$A$1:$ZZ$1, 0))</f>
        <v/>
      </c>
    </row>
    <row r="1666">
      <c r="A1666">
        <f>INDEX(resultados!$A$2:$ZZ$1797, 1660, MATCH($B$1, resultados!$A$1:$ZZ$1, 0))</f>
        <v/>
      </c>
      <c r="B1666">
        <f>INDEX(resultados!$A$2:$ZZ$1797, 1660, MATCH($B$2, resultados!$A$1:$ZZ$1, 0))</f>
        <v/>
      </c>
      <c r="C1666">
        <f>INDEX(resultados!$A$2:$ZZ$1797, 1660, MATCH($B$3, resultados!$A$1:$ZZ$1, 0))</f>
        <v/>
      </c>
    </row>
    <row r="1667">
      <c r="A1667">
        <f>INDEX(resultados!$A$2:$ZZ$1797, 1661, MATCH($B$1, resultados!$A$1:$ZZ$1, 0))</f>
        <v/>
      </c>
      <c r="B1667">
        <f>INDEX(resultados!$A$2:$ZZ$1797, 1661, MATCH($B$2, resultados!$A$1:$ZZ$1, 0))</f>
        <v/>
      </c>
      <c r="C1667">
        <f>INDEX(resultados!$A$2:$ZZ$1797, 1661, MATCH($B$3, resultados!$A$1:$ZZ$1, 0))</f>
        <v/>
      </c>
    </row>
    <row r="1668">
      <c r="A1668">
        <f>INDEX(resultados!$A$2:$ZZ$1797, 1662, MATCH($B$1, resultados!$A$1:$ZZ$1, 0))</f>
        <v/>
      </c>
      <c r="B1668">
        <f>INDEX(resultados!$A$2:$ZZ$1797, 1662, MATCH($B$2, resultados!$A$1:$ZZ$1, 0))</f>
        <v/>
      </c>
      <c r="C1668">
        <f>INDEX(resultados!$A$2:$ZZ$1797, 1662, MATCH($B$3, resultados!$A$1:$ZZ$1, 0))</f>
        <v/>
      </c>
    </row>
    <row r="1669">
      <c r="A1669">
        <f>INDEX(resultados!$A$2:$ZZ$1797, 1663, MATCH($B$1, resultados!$A$1:$ZZ$1, 0))</f>
        <v/>
      </c>
      <c r="B1669">
        <f>INDEX(resultados!$A$2:$ZZ$1797, 1663, MATCH($B$2, resultados!$A$1:$ZZ$1, 0))</f>
        <v/>
      </c>
      <c r="C1669">
        <f>INDEX(resultados!$A$2:$ZZ$1797, 1663, MATCH($B$3, resultados!$A$1:$ZZ$1, 0))</f>
        <v/>
      </c>
    </row>
    <row r="1670">
      <c r="A1670">
        <f>INDEX(resultados!$A$2:$ZZ$1797, 1664, MATCH($B$1, resultados!$A$1:$ZZ$1, 0))</f>
        <v/>
      </c>
      <c r="B1670">
        <f>INDEX(resultados!$A$2:$ZZ$1797, 1664, MATCH($B$2, resultados!$A$1:$ZZ$1, 0))</f>
        <v/>
      </c>
      <c r="C1670">
        <f>INDEX(resultados!$A$2:$ZZ$1797, 1664, MATCH($B$3, resultados!$A$1:$ZZ$1, 0))</f>
        <v/>
      </c>
    </row>
    <row r="1671">
      <c r="A1671">
        <f>INDEX(resultados!$A$2:$ZZ$1797, 1665, MATCH($B$1, resultados!$A$1:$ZZ$1, 0))</f>
        <v/>
      </c>
      <c r="B1671">
        <f>INDEX(resultados!$A$2:$ZZ$1797, 1665, MATCH($B$2, resultados!$A$1:$ZZ$1, 0))</f>
        <v/>
      </c>
      <c r="C1671">
        <f>INDEX(resultados!$A$2:$ZZ$1797, 1665, MATCH($B$3, resultados!$A$1:$ZZ$1, 0))</f>
        <v/>
      </c>
    </row>
    <row r="1672">
      <c r="A1672">
        <f>INDEX(resultados!$A$2:$ZZ$1797, 1666, MATCH($B$1, resultados!$A$1:$ZZ$1, 0))</f>
        <v/>
      </c>
      <c r="B1672">
        <f>INDEX(resultados!$A$2:$ZZ$1797, 1666, MATCH($B$2, resultados!$A$1:$ZZ$1, 0))</f>
        <v/>
      </c>
      <c r="C1672">
        <f>INDEX(resultados!$A$2:$ZZ$1797, 1666, MATCH($B$3, resultados!$A$1:$ZZ$1, 0))</f>
        <v/>
      </c>
    </row>
    <row r="1673">
      <c r="A1673">
        <f>INDEX(resultados!$A$2:$ZZ$1797, 1667, MATCH($B$1, resultados!$A$1:$ZZ$1, 0))</f>
        <v/>
      </c>
      <c r="B1673">
        <f>INDEX(resultados!$A$2:$ZZ$1797, 1667, MATCH($B$2, resultados!$A$1:$ZZ$1, 0))</f>
        <v/>
      </c>
      <c r="C1673">
        <f>INDEX(resultados!$A$2:$ZZ$1797, 1667, MATCH($B$3, resultados!$A$1:$ZZ$1, 0))</f>
        <v/>
      </c>
    </row>
    <row r="1674">
      <c r="A1674">
        <f>INDEX(resultados!$A$2:$ZZ$1797, 1668, MATCH($B$1, resultados!$A$1:$ZZ$1, 0))</f>
        <v/>
      </c>
      <c r="B1674">
        <f>INDEX(resultados!$A$2:$ZZ$1797, 1668, MATCH($B$2, resultados!$A$1:$ZZ$1, 0))</f>
        <v/>
      </c>
      <c r="C1674">
        <f>INDEX(resultados!$A$2:$ZZ$1797, 1668, MATCH($B$3, resultados!$A$1:$ZZ$1, 0))</f>
        <v/>
      </c>
    </row>
    <row r="1675">
      <c r="A1675">
        <f>INDEX(resultados!$A$2:$ZZ$1797, 1669, MATCH($B$1, resultados!$A$1:$ZZ$1, 0))</f>
        <v/>
      </c>
      <c r="B1675">
        <f>INDEX(resultados!$A$2:$ZZ$1797, 1669, MATCH($B$2, resultados!$A$1:$ZZ$1, 0))</f>
        <v/>
      </c>
      <c r="C1675">
        <f>INDEX(resultados!$A$2:$ZZ$1797, 1669, MATCH($B$3, resultados!$A$1:$ZZ$1, 0))</f>
        <v/>
      </c>
    </row>
    <row r="1676">
      <c r="A1676">
        <f>INDEX(resultados!$A$2:$ZZ$1797, 1670, MATCH($B$1, resultados!$A$1:$ZZ$1, 0))</f>
        <v/>
      </c>
      <c r="B1676">
        <f>INDEX(resultados!$A$2:$ZZ$1797, 1670, MATCH($B$2, resultados!$A$1:$ZZ$1, 0))</f>
        <v/>
      </c>
      <c r="C1676">
        <f>INDEX(resultados!$A$2:$ZZ$1797, 1670, MATCH($B$3, resultados!$A$1:$ZZ$1, 0))</f>
        <v/>
      </c>
    </row>
    <row r="1677">
      <c r="A1677">
        <f>INDEX(resultados!$A$2:$ZZ$1797, 1671, MATCH($B$1, resultados!$A$1:$ZZ$1, 0))</f>
        <v/>
      </c>
      <c r="B1677">
        <f>INDEX(resultados!$A$2:$ZZ$1797, 1671, MATCH($B$2, resultados!$A$1:$ZZ$1, 0))</f>
        <v/>
      </c>
      <c r="C1677">
        <f>INDEX(resultados!$A$2:$ZZ$1797, 1671, MATCH($B$3, resultados!$A$1:$ZZ$1, 0))</f>
        <v/>
      </c>
    </row>
    <row r="1678">
      <c r="A1678">
        <f>INDEX(resultados!$A$2:$ZZ$1797, 1672, MATCH($B$1, resultados!$A$1:$ZZ$1, 0))</f>
        <v/>
      </c>
      <c r="B1678">
        <f>INDEX(resultados!$A$2:$ZZ$1797, 1672, MATCH($B$2, resultados!$A$1:$ZZ$1, 0))</f>
        <v/>
      </c>
      <c r="C1678">
        <f>INDEX(resultados!$A$2:$ZZ$1797, 1672, MATCH($B$3, resultados!$A$1:$ZZ$1, 0))</f>
        <v/>
      </c>
    </row>
    <row r="1679">
      <c r="A1679">
        <f>INDEX(resultados!$A$2:$ZZ$1797, 1673, MATCH($B$1, resultados!$A$1:$ZZ$1, 0))</f>
        <v/>
      </c>
      <c r="B1679">
        <f>INDEX(resultados!$A$2:$ZZ$1797, 1673, MATCH($B$2, resultados!$A$1:$ZZ$1, 0))</f>
        <v/>
      </c>
      <c r="C1679">
        <f>INDEX(resultados!$A$2:$ZZ$1797, 1673, MATCH($B$3, resultados!$A$1:$ZZ$1, 0))</f>
        <v/>
      </c>
    </row>
    <row r="1680">
      <c r="A1680">
        <f>INDEX(resultados!$A$2:$ZZ$1797, 1674, MATCH($B$1, resultados!$A$1:$ZZ$1, 0))</f>
        <v/>
      </c>
      <c r="B1680">
        <f>INDEX(resultados!$A$2:$ZZ$1797, 1674, MATCH($B$2, resultados!$A$1:$ZZ$1, 0))</f>
        <v/>
      </c>
      <c r="C1680">
        <f>INDEX(resultados!$A$2:$ZZ$1797, 1674, MATCH($B$3, resultados!$A$1:$ZZ$1, 0))</f>
        <v/>
      </c>
    </row>
    <row r="1681">
      <c r="A1681">
        <f>INDEX(resultados!$A$2:$ZZ$1797, 1675, MATCH($B$1, resultados!$A$1:$ZZ$1, 0))</f>
        <v/>
      </c>
      <c r="B1681">
        <f>INDEX(resultados!$A$2:$ZZ$1797, 1675, MATCH($B$2, resultados!$A$1:$ZZ$1, 0))</f>
        <v/>
      </c>
      <c r="C1681">
        <f>INDEX(resultados!$A$2:$ZZ$1797, 1675, MATCH($B$3, resultados!$A$1:$ZZ$1, 0))</f>
        <v/>
      </c>
    </row>
    <row r="1682">
      <c r="A1682">
        <f>INDEX(resultados!$A$2:$ZZ$1797, 1676, MATCH($B$1, resultados!$A$1:$ZZ$1, 0))</f>
        <v/>
      </c>
      <c r="B1682">
        <f>INDEX(resultados!$A$2:$ZZ$1797, 1676, MATCH($B$2, resultados!$A$1:$ZZ$1, 0))</f>
        <v/>
      </c>
      <c r="C1682">
        <f>INDEX(resultados!$A$2:$ZZ$1797, 1676, MATCH($B$3, resultados!$A$1:$ZZ$1, 0))</f>
        <v/>
      </c>
    </row>
    <row r="1683">
      <c r="A1683">
        <f>INDEX(resultados!$A$2:$ZZ$1797, 1677, MATCH($B$1, resultados!$A$1:$ZZ$1, 0))</f>
        <v/>
      </c>
      <c r="B1683">
        <f>INDEX(resultados!$A$2:$ZZ$1797, 1677, MATCH($B$2, resultados!$A$1:$ZZ$1, 0))</f>
        <v/>
      </c>
      <c r="C1683">
        <f>INDEX(resultados!$A$2:$ZZ$1797, 1677, MATCH($B$3, resultados!$A$1:$ZZ$1, 0))</f>
        <v/>
      </c>
    </row>
    <row r="1684">
      <c r="A1684">
        <f>INDEX(resultados!$A$2:$ZZ$1797, 1678, MATCH($B$1, resultados!$A$1:$ZZ$1, 0))</f>
        <v/>
      </c>
      <c r="B1684">
        <f>INDEX(resultados!$A$2:$ZZ$1797, 1678, MATCH($B$2, resultados!$A$1:$ZZ$1, 0))</f>
        <v/>
      </c>
      <c r="C1684">
        <f>INDEX(resultados!$A$2:$ZZ$1797, 1678, MATCH($B$3, resultados!$A$1:$ZZ$1, 0))</f>
        <v/>
      </c>
    </row>
    <row r="1685">
      <c r="A1685">
        <f>INDEX(resultados!$A$2:$ZZ$1797, 1679, MATCH($B$1, resultados!$A$1:$ZZ$1, 0))</f>
        <v/>
      </c>
      <c r="B1685">
        <f>INDEX(resultados!$A$2:$ZZ$1797, 1679, MATCH($B$2, resultados!$A$1:$ZZ$1, 0))</f>
        <v/>
      </c>
      <c r="C1685">
        <f>INDEX(resultados!$A$2:$ZZ$1797, 1679, MATCH($B$3, resultados!$A$1:$ZZ$1, 0))</f>
        <v/>
      </c>
    </row>
    <row r="1686">
      <c r="A1686">
        <f>INDEX(resultados!$A$2:$ZZ$1797, 1680, MATCH($B$1, resultados!$A$1:$ZZ$1, 0))</f>
        <v/>
      </c>
      <c r="B1686">
        <f>INDEX(resultados!$A$2:$ZZ$1797, 1680, MATCH($B$2, resultados!$A$1:$ZZ$1, 0))</f>
        <v/>
      </c>
      <c r="C1686">
        <f>INDEX(resultados!$A$2:$ZZ$1797, 1680, MATCH($B$3, resultados!$A$1:$ZZ$1, 0))</f>
        <v/>
      </c>
    </row>
    <row r="1687">
      <c r="A1687">
        <f>INDEX(resultados!$A$2:$ZZ$1797, 1681, MATCH($B$1, resultados!$A$1:$ZZ$1, 0))</f>
        <v/>
      </c>
      <c r="B1687">
        <f>INDEX(resultados!$A$2:$ZZ$1797, 1681, MATCH($B$2, resultados!$A$1:$ZZ$1, 0))</f>
        <v/>
      </c>
      <c r="C1687">
        <f>INDEX(resultados!$A$2:$ZZ$1797, 1681, MATCH($B$3, resultados!$A$1:$ZZ$1, 0))</f>
        <v/>
      </c>
    </row>
    <row r="1688">
      <c r="A1688">
        <f>INDEX(resultados!$A$2:$ZZ$1797, 1682, MATCH($B$1, resultados!$A$1:$ZZ$1, 0))</f>
        <v/>
      </c>
      <c r="B1688">
        <f>INDEX(resultados!$A$2:$ZZ$1797, 1682, MATCH($B$2, resultados!$A$1:$ZZ$1, 0))</f>
        <v/>
      </c>
      <c r="C1688">
        <f>INDEX(resultados!$A$2:$ZZ$1797, 1682, MATCH($B$3, resultados!$A$1:$ZZ$1, 0))</f>
        <v/>
      </c>
    </row>
    <row r="1689">
      <c r="A1689">
        <f>INDEX(resultados!$A$2:$ZZ$1797, 1683, MATCH($B$1, resultados!$A$1:$ZZ$1, 0))</f>
        <v/>
      </c>
      <c r="B1689">
        <f>INDEX(resultados!$A$2:$ZZ$1797, 1683, MATCH($B$2, resultados!$A$1:$ZZ$1, 0))</f>
        <v/>
      </c>
      <c r="C1689">
        <f>INDEX(resultados!$A$2:$ZZ$1797, 1683, MATCH($B$3, resultados!$A$1:$ZZ$1, 0))</f>
        <v/>
      </c>
    </row>
    <row r="1690">
      <c r="A1690">
        <f>INDEX(resultados!$A$2:$ZZ$1797, 1684, MATCH($B$1, resultados!$A$1:$ZZ$1, 0))</f>
        <v/>
      </c>
      <c r="B1690">
        <f>INDEX(resultados!$A$2:$ZZ$1797, 1684, MATCH($B$2, resultados!$A$1:$ZZ$1, 0))</f>
        <v/>
      </c>
      <c r="C1690">
        <f>INDEX(resultados!$A$2:$ZZ$1797, 1684, MATCH($B$3, resultados!$A$1:$ZZ$1, 0))</f>
        <v/>
      </c>
    </row>
    <row r="1691">
      <c r="A1691">
        <f>INDEX(resultados!$A$2:$ZZ$1797, 1685, MATCH($B$1, resultados!$A$1:$ZZ$1, 0))</f>
        <v/>
      </c>
      <c r="B1691">
        <f>INDEX(resultados!$A$2:$ZZ$1797, 1685, MATCH($B$2, resultados!$A$1:$ZZ$1, 0))</f>
        <v/>
      </c>
      <c r="C1691">
        <f>INDEX(resultados!$A$2:$ZZ$1797, 1685, MATCH($B$3, resultados!$A$1:$ZZ$1, 0))</f>
        <v/>
      </c>
    </row>
    <row r="1692">
      <c r="A1692">
        <f>INDEX(resultados!$A$2:$ZZ$1797, 1686, MATCH($B$1, resultados!$A$1:$ZZ$1, 0))</f>
        <v/>
      </c>
      <c r="B1692">
        <f>INDEX(resultados!$A$2:$ZZ$1797, 1686, MATCH($B$2, resultados!$A$1:$ZZ$1, 0))</f>
        <v/>
      </c>
      <c r="C1692">
        <f>INDEX(resultados!$A$2:$ZZ$1797, 1686, MATCH($B$3, resultados!$A$1:$ZZ$1, 0))</f>
        <v/>
      </c>
    </row>
    <row r="1693">
      <c r="A1693">
        <f>INDEX(resultados!$A$2:$ZZ$1797, 1687, MATCH($B$1, resultados!$A$1:$ZZ$1, 0))</f>
        <v/>
      </c>
      <c r="B1693">
        <f>INDEX(resultados!$A$2:$ZZ$1797, 1687, MATCH($B$2, resultados!$A$1:$ZZ$1, 0))</f>
        <v/>
      </c>
      <c r="C1693">
        <f>INDEX(resultados!$A$2:$ZZ$1797, 1687, MATCH($B$3, resultados!$A$1:$ZZ$1, 0))</f>
        <v/>
      </c>
    </row>
    <row r="1694">
      <c r="A1694">
        <f>INDEX(resultados!$A$2:$ZZ$1797, 1688, MATCH($B$1, resultados!$A$1:$ZZ$1, 0))</f>
        <v/>
      </c>
      <c r="B1694">
        <f>INDEX(resultados!$A$2:$ZZ$1797, 1688, MATCH($B$2, resultados!$A$1:$ZZ$1, 0))</f>
        <v/>
      </c>
      <c r="C1694">
        <f>INDEX(resultados!$A$2:$ZZ$1797, 1688, MATCH($B$3, resultados!$A$1:$ZZ$1, 0))</f>
        <v/>
      </c>
    </row>
    <row r="1695">
      <c r="A1695">
        <f>INDEX(resultados!$A$2:$ZZ$1797, 1689, MATCH($B$1, resultados!$A$1:$ZZ$1, 0))</f>
        <v/>
      </c>
      <c r="B1695">
        <f>INDEX(resultados!$A$2:$ZZ$1797, 1689, MATCH($B$2, resultados!$A$1:$ZZ$1, 0))</f>
        <v/>
      </c>
      <c r="C1695">
        <f>INDEX(resultados!$A$2:$ZZ$1797, 1689, MATCH($B$3, resultados!$A$1:$ZZ$1, 0))</f>
        <v/>
      </c>
    </row>
    <row r="1696">
      <c r="A1696">
        <f>INDEX(resultados!$A$2:$ZZ$1797, 1690, MATCH($B$1, resultados!$A$1:$ZZ$1, 0))</f>
        <v/>
      </c>
      <c r="B1696">
        <f>INDEX(resultados!$A$2:$ZZ$1797, 1690, MATCH($B$2, resultados!$A$1:$ZZ$1, 0))</f>
        <v/>
      </c>
      <c r="C1696">
        <f>INDEX(resultados!$A$2:$ZZ$1797, 1690, MATCH($B$3, resultados!$A$1:$ZZ$1, 0))</f>
        <v/>
      </c>
    </row>
    <row r="1697">
      <c r="A1697">
        <f>INDEX(resultados!$A$2:$ZZ$1797, 1691, MATCH($B$1, resultados!$A$1:$ZZ$1, 0))</f>
        <v/>
      </c>
      <c r="B1697">
        <f>INDEX(resultados!$A$2:$ZZ$1797, 1691, MATCH($B$2, resultados!$A$1:$ZZ$1, 0))</f>
        <v/>
      </c>
      <c r="C1697">
        <f>INDEX(resultados!$A$2:$ZZ$1797, 1691, MATCH($B$3, resultados!$A$1:$ZZ$1, 0))</f>
        <v/>
      </c>
    </row>
    <row r="1698">
      <c r="A1698">
        <f>INDEX(resultados!$A$2:$ZZ$1797, 1692, MATCH($B$1, resultados!$A$1:$ZZ$1, 0))</f>
        <v/>
      </c>
      <c r="B1698">
        <f>INDEX(resultados!$A$2:$ZZ$1797, 1692, MATCH($B$2, resultados!$A$1:$ZZ$1, 0))</f>
        <v/>
      </c>
      <c r="C1698">
        <f>INDEX(resultados!$A$2:$ZZ$1797, 1692, MATCH($B$3, resultados!$A$1:$ZZ$1, 0))</f>
        <v/>
      </c>
    </row>
    <row r="1699">
      <c r="A1699">
        <f>INDEX(resultados!$A$2:$ZZ$1797, 1693, MATCH($B$1, resultados!$A$1:$ZZ$1, 0))</f>
        <v/>
      </c>
      <c r="B1699">
        <f>INDEX(resultados!$A$2:$ZZ$1797, 1693, MATCH($B$2, resultados!$A$1:$ZZ$1, 0))</f>
        <v/>
      </c>
      <c r="C1699">
        <f>INDEX(resultados!$A$2:$ZZ$1797, 1693, MATCH($B$3, resultados!$A$1:$ZZ$1, 0))</f>
        <v/>
      </c>
    </row>
    <row r="1700">
      <c r="A1700">
        <f>INDEX(resultados!$A$2:$ZZ$1797, 1694, MATCH($B$1, resultados!$A$1:$ZZ$1, 0))</f>
        <v/>
      </c>
      <c r="B1700">
        <f>INDEX(resultados!$A$2:$ZZ$1797, 1694, MATCH($B$2, resultados!$A$1:$ZZ$1, 0))</f>
        <v/>
      </c>
      <c r="C1700">
        <f>INDEX(resultados!$A$2:$ZZ$1797, 1694, MATCH($B$3, resultados!$A$1:$ZZ$1, 0))</f>
        <v/>
      </c>
    </row>
    <row r="1701">
      <c r="A1701">
        <f>INDEX(resultados!$A$2:$ZZ$1797, 1695, MATCH($B$1, resultados!$A$1:$ZZ$1, 0))</f>
        <v/>
      </c>
      <c r="B1701">
        <f>INDEX(resultados!$A$2:$ZZ$1797, 1695, MATCH($B$2, resultados!$A$1:$ZZ$1, 0))</f>
        <v/>
      </c>
      <c r="C1701">
        <f>INDEX(resultados!$A$2:$ZZ$1797, 1695, MATCH($B$3, resultados!$A$1:$ZZ$1, 0))</f>
        <v/>
      </c>
    </row>
    <row r="1702">
      <c r="A1702">
        <f>INDEX(resultados!$A$2:$ZZ$1797, 1696, MATCH($B$1, resultados!$A$1:$ZZ$1, 0))</f>
        <v/>
      </c>
      <c r="B1702">
        <f>INDEX(resultados!$A$2:$ZZ$1797, 1696, MATCH($B$2, resultados!$A$1:$ZZ$1, 0))</f>
        <v/>
      </c>
      <c r="C1702">
        <f>INDEX(resultados!$A$2:$ZZ$1797, 1696, MATCH($B$3, resultados!$A$1:$ZZ$1, 0))</f>
        <v/>
      </c>
    </row>
    <row r="1703">
      <c r="A1703">
        <f>INDEX(resultados!$A$2:$ZZ$1797, 1697, MATCH($B$1, resultados!$A$1:$ZZ$1, 0))</f>
        <v/>
      </c>
      <c r="B1703">
        <f>INDEX(resultados!$A$2:$ZZ$1797, 1697, MATCH($B$2, resultados!$A$1:$ZZ$1, 0))</f>
        <v/>
      </c>
      <c r="C1703">
        <f>INDEX(resultados!$A$2:$ZZ$1797, 1697, MATCH($B$3, resultados!$A$1:$ZZ$1, 0))</f>
        <v/>
      </c>
    </row>
    <row r="1704">
      <c r="A1704">
        <f>INDEX(resultados!$A$2:$ZZ$1797, 1698, MATCH($B$1, resultados!$A$1:$ZZ$1, 0))</f>
        <v/>
      </c>
      <c r="B1704">
        <f>INDEX(resultados!$A$2:$ZZ$1797, 1698, MATCH($B$2, resultados!$A$1:$ZZ$1, 0))</f>
        <v/>
      </c>
      <c r="C1704">
        <f>INDEX(resultados!$A$2:$ZZ$1797, 1698, MATCH($B$3, resultados!$A$1:$ZZ$1, 0))</f>
        <v/>
      </c>
    </row>
    <row r="1705">
      <c r="A1705">
        <f>INDEX(resultados!$A$2:$ZZ$1797, 1699, MATCH($B$1, resultados!$A$1:$ZZ$1, 0))</f>
        <v/>
      </c>
      <c r="B1705">
        <f>INDEX(resultados!$A$2:$ZZ$1797, 1699, MATCH($B$2, resultados!$A$1:$ZZ$1, 0))</f>
        <v/>
      </c>
      <c r="C1705">
        <f>INDEX(resultados!$A$2:$ZZ$1797, 1699, MATCH($B$3, resultados!$A$1:$ZZ$1, 0))</f>
        <v/>
      </c>
    </row>
    <row r="1706">
      <c r="A1706">
        <f>INDEX(resultados!$A$2:$ZZ$1797, 1700, MATCH($B$1, resultados!$A$1:$ZZ$1, 0))</f>
        <v/>
      </c>
      <c r="B1706">
        <f>INDEX(resultados!$A$2:$ZZ$1797, 1700, MATCH($B$2, resultados!$A$1:$ZZ$1, 0))</f>
        <v/>
      </c>
      <c r="C1706">
        <f>INDEX(resultados!$A$2:$ZZ$1797, 1700, MATCH($B$3, resultados!$A$1:$ZZ$1, 0))</f>
        <v/>
      </c>
    </row>
    <row r="1707">
      <c r="A1707">
        <f>INDEX(resultados!$A$2:$ZZ$1797, 1701, MATCH($B$1, resultados!$A$1:$ZZ$1, 0))</f>
        <v/>
      </c>
      <c r="B1707">
        <f>INDEX(resultados!$A$2:$ZZ$1797, 1701, MATCH($B$2, resultados!$A$1:$ZZ$1, 0))</f>
        <v/>
      </c>
      <c r="C1707">
        <f>INDEX(resultados!$A$2:$ZZ$1797, 1701, MATCH($B$3, resultados!$A$1:$ZZ$1, 0))</f>
        <v/>
      </c>
    </row>
    <row r="1708">
      <c r="A1708">
        <f>INDEX(resultados!$A$2:$ZZ$1797, 1702, MATCH($B$1, resultados!$A$1:$ZZ$1, 0))</f>
        <v/>
      </c>
      <c r="B1708">
        <f>INDEX(resultados!$A$2:$ZZ$1797, 1702, MATCH($B$2, resultados!$A$1:$ZZ$1, 0))</f>
        <v/>
      </c>
      <c r="C1708">
        <f>INDEX(resultados!$A$2:$ZZ$1797, 1702, MATCH($B$3, resultados!$A$1:$ZZ$1, 0))</f>
        <v/>
      </c>
    </row>
    <row r="1709">
      <c r="A1709">
        <f>INDEX(resultados!$A$2:$ZZ$1797, 1703, MATCH($B$1, resultados!$A$1:$ZZ$1, 0))</f>
        <v/>
      </c>
      <c r="B1709">
        <f>INDEX(resultados!$A$2:$ZZ$1797, 1703, MATCH($B$2, resultados!$A$1:$ZZ$1, 0))</f>
        <v/>
      </c>
      <c r="C1709">
        <f>INDEX(resultados!$A$2:$ZZ$1797, 1703, MATCH($B$3, resultados!$A$1:$ZZ$1, 0))</f>
        <v/>
      </c>
    </row>
    <row r="1710">
      <c r="A1710">
        <f>INDEX(resultados!$A$2:$ZZ$1797, 1704, MATCH($B$1, resultados!$A$1:$ZZ$1, 0))</f>
        <v/>
      </c>
      <c r="B1710">
        <f>INDEX(resultados!$A$2:$ZZ$1797, 1704, MATCH($B$2, resultados!$A$1:$ZZ$1, 0))</f>
        <v/>
      </c>
      <c r="C1710">
        <f>INDEX(resultados!$A$2:$ZZ$1797, 1704, MATCH($B$3, resultados!$A$1:$ZZ$1, 0))</f>
        <v/>
      </c>
    </row>
    <row r="1711">
      <c r="A1711">
        <f>INDEX(resultados!$A$2:$ZZ$1797, 1705, MATCH($B$1, resultados!$A$1:$ZZ$1, 0))</f>
        <v/>
      </c>
      <c r="B1711">
        <f>INDEX(resultados!$A$2:$ZZ$1797, 1705, MATCH($B$2, resultados!$A$1:$ZZ$1, 0))</f>
        <v/>
      </c>
      <c r="C1711">
        <f>INDEX(resultados!$A$2:$ZZ$1797, 1705, MATCH($B$3, resultados!$A$1:$ZZ$1, 0))</f>
        <v/>
      </c>
    </row>
    <row r="1712">
      <c r="A1712">
        <f>INDEX(resultados!$A$2:$ZZ$1797, 1706, MATCH($B$1, resultados!$A$1:$ZZ$1, 0))</f>
        <v/>
      </c>
      <c r="B1712">
        <f>INDEX(resultados!$A$2:$ZZ$1797, 1706, MATCH($B$2, resultados!$A$1:$ZZ$1, 0))</f>
        <v/>
      </c>
      <c r="C1712">
        <f>INDEX(resultados!$A$2:$ZZ$1797, 1706, MATCH($B$3, resultados!$A$1:$ZZ$1, 0))</f>
        <v/>
      </c>
    </row>
    <row r="1713">
      <c r="A1713">
        <f>INDEX(resultados!$A$2:$ZZ$1797, 1707, MATCH($B$1, resultados!$A$1:$ZZ$1, 0))</f>
        <v/>
      </c>
      <c r="B1713">
        <f>INDEX(resultados!$A$2:$ZZ$1797, 1707, MATCH($B$2, resultados!$A$1:$ZZ$1, 0))</f>
        <v/>
      </c>
      <c r="C1713">
        <f>INDEX(resultados!$A$2:$ZZ$1797, 1707, MATCH($B$3, resultados!$A$1:$ZZ$1, 0))</f>
        <v/>
      </c>
    </row>
    <row r="1714">
      <c r="A1714">
        <f>INDEX(resultados!$A$2:$ZZ$1797, 1708, MATCH($B$1, resultados!$A$1:$ZZ$1, 0))</f>
        <v/>
      </c>
      <c r="B1714">
        <f>INDEX(resultados!$A$2:$ZZ$1797, 1708, MATCH($B$2, resultados!$A$1:$ZZ$1, 0))</f>
        <v/>
      </c>
      <c r="C1714">
        <f>INDEX(resultados!$A$2:$ZZ$1797, 1708, MATCH($B$3, resultados!$A$1:$ZZ$1, 0))</f>
        <v/>
      </c>
    </row>
    <row r="1715">
      <c r="A1715">
        <f>INDEX(resultados!$A$2:$ZZ$1797, 1709, MATCH($B$1, resultados!$A$1:$ZZ$1, 0))</f>
        <v/>
      </c>
      <c r="B1715">
        <f>INDEX(resultados!$A$2:$ZZ$1797, 1709, MATCH($B$2, resultados!$A$1:$ZZ$1, 0))</f>
        <v/>
      </c>
      <c r="C1715">
        <f>INDEX(resultados!$A$2:$ZZ$1797, 1709, MATCH($B$3, resultados!$A$1:$ZZ$1, 0))</f>
        <v/>
      </c>
    </row>
    <row r="1716">
      <c r="A1716">
        <f>INDEX(resultados!$A$2:$ZZ$1797, 1710, MATCH($B$1, resultados!$A$1:$ZZ$1, 0))</f>
        <v/>
      </c>
      <c r="B1716">
        <f>INDEX(resultados!$A$2:$ZZ$1797, 1710, MATCH($B$2, resultados!$A$1:$ZZ$1, 0))</f>
        <v/>
      </c>
      <c r="C1716">
        <f>INDEX(resultados!$A$2:$ZZ$1797, 1710, MATCH($B$3, resultados!$A$1:$ZZ$1, 0))</f>
        <v/>
      </c>
    </row>
    <row r="1717">
      <c r="A1717">
        <f>INDEX(resultados!$A$2:$ZZ$1797, 1711, MATCH($B$1, resultados!$A$1:$ZZ$1, 0))</f>
        <v/>
      </c>
      <c r="B1717">
        <f>INDEX(resultados!$A$2:$ZZ$1797, 1711, MATCH($B$2, resultados!$A$1:$ZZ$1, 0))</f>
        <v/>
      </c>
      <c r="C1717">
        <f>INDEX(resultados!$A$2:$ZZ$1797, 1711, MATCH($B$3, resultados!$A$1:$ZZ$1, 0))</f>
        <v/>
      </c>
    </row>
    <row r="1718">
      <c r="A1718">
        <f>INDEX(resultados!$A$2:$ZZ$1797, 1712, MATCH($B$1, resultados!$A$1:$ZZ$1, 0))</f>
        <v/>
      </c>
      <c r="B1718">
        <f>INDEX(resultados!$A$2:$ZZ$1797, 1712, MATCH($B$2, resultados!$A$1:$ZZ$1, 0))</f>
        <v/>
      </c>
      <c r="C1718">
        <f>INDEX(resultados!$A$2:$ZZ$1797, 1712, MATCH($B$3, resultados!$A$1:$ZZ$1, 0))</f>
        <v/>
      </c>
    </row>
    <row r="1719">
      <c r="A1719">
        <f>INDEX(resultados!$A$2:$ZZ$1797, 1713, MATCH($B$1, resultados!$A$1:$ZZ$1, 0))</f>
        <v/>
      </c>
      <c r="B1719">
        <f>INDEX(resultados!$A$2:$ZZ$1797, 1713, MATCH($B$2, resultados!$A$1:$ZZ$1, 0))</f>
        <v/>
      </c>
      <c r="C1719">
        <f>INDEX(resultados!$A$2:$ZZ$1797, 1713, MATCH($B$3, resultados!$A$1:$ZZ$1, 0))</f>
        <v/>
      </c>
    </row>
    <row r="1720">
      <c r="A1720">
        <f>INDEX(resultados!$A$2:$ZZ$1797, 1714, MATCH($B$1, resultados!$A$1:$ZZ$1, 0))</f>
        <v/>
      </c>
      <c r="B1720">
        <f>INDEX(resultados!$A$2:$ZZ$1797, 1714, MATCH($B$2, resultados!$A$1:$ZZ$1, 0))</f>
        <v/>
      </c>
      <c r="C1720">
        <f>INDEX(resultados!$A$2:$ZZ$1797, 1714, MATCH($B$3, resultados!$A$1:$ZZ$1, 0))</f>
        <v/>
      </c>
    </row>
    <row r="1721">
      <c r="A1721">
        <f>INDEX(resultados!$A$2:$ZZ$1797, 1715, MATCH($B$1, resultados!$A$1:$ZZ$1, 0))</f>
        <v/>
      </c>
      <c r="B1721">
        <f>INDEX(resultados!$A$2:$ZZ$1797, 1715, MATCH($B$2, resultados!$A$1:$ZZ$1, 0))</f>
        <v/>
      </c>
      <c r="C1721">
        <f>INDEX(resultados!$A$2:$ZZ$1797, 1715, MATCH($B$3, resultados!$A$1:$ZZ$1, 0))</f>
        <v/>
      </c>
    </row>
    <row r="1722">
      <c r="A1722">
        <f>INDEX(resultados!$A$2:$ZZ$1797, 1716, MATCH($B$1, resultados!$A$1:$ZZ$1, 0))</f>
        <v/>
      </c>
      <c r="B1722">
        <f>INDEX(resultados!$A$2:$ZZ$1797, 1716, MATCH($B$2, resultados!$A$1:$ZZ$1, 0))</f>
        <v/>
      </c>
      <c r="C1722">
        <f>INDEX(resultados!$A$2:$ZZ$1797, 1716, MATCH($B$3, resultados!$A$1:$ZZ$1, 0))</f>
        <v/>
      </c>
    </row>
    <row r="1723">
      <c r="A1723">
        <f>INDEX(resultados!$A$2:$ZZ$1797, 1717, MATCH($B$1, resultados!$A$1:$ZZ$1, 0))</f>
        <v/>
      </c>
      <c r="B1723">
        <f>INDEX(resultados!$A$2:$ZZ$1797, 1717, MATCH($B$2, resultados!$A$1:$ZZ$1, 0))</f>
        <v/>
      </c>
      <c r="C1723">
        <f>INDEX(resultados!$A$2:$ZZ$1797, 1717, MATCH($B$3, resultados!$A$1:$ZZ$1, 0))</f>
        <v/>
      </c>
    </row>
    <row r="1724">
      <c r="A1724">
        <f>INDEX(resultados!$A$2:$ZZ$1797, 1718, MATCH($B$1, resultados!$A$1:$ZZ$1, 0))</f>
        <v/>
      </c>
      <c r="B1724">
        <f>INDEX(resultados!$A$2:$ZZ$1797, 1718, MATCH($B$2, resultados!$A$1:$ZZ$1, 0))</f>
        <v/>
      </c>
      <c r="C1724">
        <f>INDEX(resultados!$A$2:$ZZ$1797, 1718, MATCH($B$3, resultados!$A$1:$ZZ$1, 0))</f>
        <v/>
      </c>
    </row>
    <row r="1725">
      <c r="A1725">
        <f>INDEX(resultados!$A$2:$ZZ$1797, 1719, MATCH($B$1, resultados!$A$1:$ZZ$1, 0))</f>
        <v/>
      </c>
      <c r="B1725">
        <f>INDEX(resultados!$A$2:$ZZ$1797, 1719, MATCH($B$2, resultados!$A$1:$ZZ$1, 0))</f>
        <v/>
      </c>
      <c r="C1725">
        <f>INDEX(resultados!$A$2:$ZZ$1797, 1719, MATCH($B$3, resultados!$A$1:$ZZ$1, 0))</f>
        <v/>
      </c>
    </row>
    <row r="1726">
      <c r="A1726">
        <f>INDEX(resultados!$A$2:$ZZ$1797, 1720, MATCH($B$1, resultados!$A$1:$ZZ$1, 0))</f>
        <v/>
      </c>
      <c r="B1726">
        <f>INDEX(resultados!$A$2:$ZZ$1797, 1720, MATCH($B$2, resultados!$A$1:$ZZ$1, 0))</f>
        <v/>
      </c>
      <c r="C1726">
        <f>INDEX(resultados!$A$2:$ZZ$1797, 1720, MATCH($B$3, resultados!$A$1:$ZZ$1, 0))</f>
        <v/>
      </c>
    </row>
    <row r="1727">
      <c r="A1727">
        <f>INDEX(resultados!$A$2:$ZZ$1797, 1721, MATCH($B$1, resultados!$A$1:$ZZ$1, 0))</f>
        <v/>
      </c>
      <c r="B1727">
        <f>INDEX(resultados!$A$2:$ZZ$1797, 1721, MATCH($B$2, resultados!$A$1:$ZZ$1, 0))</f>
        <v/>
      </c>
      <c r="C1727">
        <f>INDEX(resultados!$A$2:$ZZ$1797, 1721, MATCH($B$3, resultados!$A$1:$ZZ$1, 0))</f>
        <v/>
      </c>
    </row>
    <row r="1728">
      <c r="A1728">
        <f>INDEX(resultados!$A$2:$ZZ$1797, 1722, MATCH($B$1, resultados!$A$1:$ZZ$1, 0))</f>
        <v/>
      </c>
      <c r="B1728">
        <f>INDEX(resultados!$A$2:$ZZ$1797, 1722, MATCH($B$2, resultados!$A$1:$ZZ$1, 0))</f>
        <v/>
      </c>
      <c r="C1728">
        <f>INDEX(resultados!$A$2:$ZZ$1797, 1722, MATCH($B$3, resultados!$A$1:$ZZ$1, 0))</f>
        <v/>
      </c>
    </row>
    <row r="1729">
      <c r="A1729">
        <f>INDEX(resultados!$A$2:$ZZ$1797, 1723, MATCH($B$1, resultados!$A$1:$ZZ$1, 0))</f>
        <v/>
      </c>
      <c r="B1729">
        <f>INDEX(resultados!$A$2:$ZZ$1797, 1723, MATCH($B$2, resultados!$A$1:$ZZ$1, 0))</f>
        <v/>
      </c>
      <c r="C1729">
        <f>INDEX(resultados!$A$2:$ZZ$1797, 1723, MATCH($B$3, resultados!$A$1:$ZZ$1, 0))</f>
        <v/>
      </c>
    </row>
    <row r="1730">
      <c r="A1730">
        <f>INDEX(resultados!$A$2:$ZZ$1797, 1724, MATCH($B$1, resultados!$A$1:$ZZ$1, 0))</f>
        <v/>
      </c>
      <c r="B1730">
        <f>INDEX(resultados!$A$2:$ZZ$1797, 1724, MATCH($B$2, resultados!$A$1:$ZZ$1, 0))</f>
        <v/>
      </c>
      <c r="C1730">
        <f>INDEX(resultados!$A$2:$ZZ$1797, 1724, MATCH($B$3, resultados!$A$1:$ZZ$1, 0))</f>
        <v/>
      </c>
    </row>
    <row r="1731">
      <c r="A1731">
        <f>INDEX(resultados!$A$2:$ZZ$1797, 1725, MATCH($B$1, resultados!$A$1:$ZZ$1, 0))</f>
        <v/>
      </c>
      <c r="B1731">
        <f>INDEX(resultados!$A$2:$ZZ$1797, 1725, MATCH($B$2, resultados!$A$1:$ZZ$1, 0))</f>
        <v/>
      </c>
      <c r="C1731">
        <f>INDEX(resultados!$A$2:$ZZ$1797, 1725, MATCH($B$3, resultados!$A$1:$ZZ$1, 0))</f>
        <v/>
      </c>
    </row>
    <row r="1732">
      <c r="A1732">
        <f>INDEX(resultados!$A$2:$ZZ$1797, 1726, MATCH($B$1, resultados!$A$1:$ZZ$1, 0))</f>
        <v/>
      </c>
      <c r="B1732">
        <f>INDEX(resultados!$A$2:$ZZ$1797, 1726, MATCH($B$2, resultados!$A$1:$ZZ$1, 0))</f>
        <v/>
      </c>
      <c r="C1732">
        <f>INDEX(resultados!$A$2:$ZZ$1797, 1726, MATCH($B$3, resultados!$A$1:$ZZ$1, 0))</f>
        <v/>
      </c>
    </row>
    <row r="1733">
      <c r="A1733">
        <f>INDEX(resultados!$A$2:$ZZ$1797, 1727, MATCH($B$1, resultados!$A$1:$ZZ$1, 0))</f>
        <v/>
      </c>
      <c r="B1733">
        <f>INDEX(resultados!$A$2:$ZZ$1797, 1727, MATCH($B$2, resultados!$A$1:$ZZ$1, 0))</f>
        <v/>
      </c>
      <c r="C1733">
        <f>INDEX(resultados!$A$2:$ZZ$1797, 1727, MATCH($B$3, resultados!$A$1:$ZZ$1, 0))</f>
        <v/>
      </c>
    </row>
    <row r="1734">
      <c r="A1734">
        <f>INDEX(resultados!$A$2:$ZZ$1797, 1728, MATCH($B$1, resultados!$A$1:$ZZ$1, 0))</f>
        <v/>
      </c>
      <c r="B1734">
        <f>INDEX(resultados!$A$2:$ZZ$1797, 1728, MATCH($B$2, resultados!$A$1:$ZZ$1, 0))</f>
        <v/>
      </c>
      <c r="C1734">
        <f>INDEX(resultados!$A$2:$ZZ$1797, 1728, MATCH($B$3, resultados!$A$1:$ZZ$1, 0))</f>
        <v/>
      </c>
    </row>
    <row r="1735">
      <c r="A1735">
        <f>INDEX(resultados!$A$2:$ZZ$1797, 1729, MATCH($B$1, resultados!$A$1:$ZZ$1, 0))</f>
        <v/>
      </c>
      <c r="B1735">
        <f>INDEX(resultados!$A$2:$ZZ$1797, 1729, MATCH($B$2, resultados!$A$1:$ZZ$1, 0))</f>
        <v/>
      </c>
      <c r="C1735">
        <f>INDEX(resultados!$A$2:$ZZ$1797, 1729, MATCH($B$3, resultados!$A$1:$ZZ$1, 0))</f>
        <v/>
      </c>
    </row>
    <row r="1736">
      <c r="A1736">
        <f>INDEX(resultados!$A$2:$ZZ$1797, 1730, MATCH($B$1, resultados!$A$1:$ZZ$1, 0))</f>
        <v/>
      </c>
      <c r="B1736">
        <f>INDEX(resultados!$A$2:$ZZ$1797, 1730, MATCH($B$2, resultados!$A$1:$ZZ$1, 0))</f>
        <v/>
      </c>
      <c r="C1736">
        <f>INDEX(resultados!$A$2:$ZZ$1797, 1730, MATCH($B$3, resultados!$A$1:$ZZ$1, 0))</f>
        <v/>
      </c>
    </row>
    <row r="1737">
      <c r="A1737">
        <f>INDEX(resultados!$A$2:$ZZ$1797, 1731, MATCH($B$1, resultados!$A$1:$ZZ$1, 0))</f>
        <v/>
      </c>
      <c r="B1737">
        <f>INDEX(resultados!$A$2:$ZZ$1797, 1731, MATCH($B$2, resultados!$A$1:$ZZ$1, 0))</f>
        <v/>
      </c>
      <c r="C1737">
        <f>INDEX(resultados!$A$2:$ZZ$1797, 1731, MATCH($B$3, resultados!$A$1:$ZZ$1, 0))</f>
        <v/>
      </c>
    </row>
    <row r="1738">
      <c r="A1738">
        <f>INDEX(resultados!$A$2:$ZZ$1797, 1732, MATCH($B$1, resultados!$A$1:$ZZ$1, 0))</f>
        <v/>
      </c>
      <c r="B1738">
        <f>INDEX(resultados!$A$2:$ZZ$1797, 1732, MATCH($B$2, resultados!$A$1:$ZZ$1, 0))</f>
        <v/>
      </c>
      <c r="C1738">
        <f>INDEX(resultados!$A$2:$ZZ$1797, 1732, MATCH($B$3, resultados!$A$1:$ZZ$1, 0))</f>
        <v/>
      </c>
    </row>
    <row r="1739">
      <c r="A1739">
        <f>INDEX(resultados!$A$2:$ZZ$1797, 1733, MATCH($B$1, resultados!$A$1:$ZZ$1, 0))</f>
        <v/>
      </c>
      <c r="B1739">
        <f>INDEX(resultados!$A$2:$ZZ$1797, 1733, MATCH($B$2, resultados!$A$1:$ZZ$1, 0))</f>
        <v/>
      </c>
      <c r="C1739">
        <f>INDEX(resultados!$A$2:$ZZ$1797, 1733, MATCH($B$3, resultados!$A$1:$ZZ$1, 0))</f>
        <v/>
      </c>
    </row>
    <row r="1740">
      <c r="A1740">
        <f>INDEX(resultados!$A$2:$ZZ$1797, 1734, MATCH($B$1, resultados!$A$1:$ZZ$1, 0))</f>
        <v/>
      </c>
      <c r="B1740">
        <f>INDEX(resultados!$A$2:$ZZ$1797, 1734, MATCH($B$2, resultados!$A$1:$ZZ$1, 0))</f>
        <v/>
      </c>
      <c r="C1740">
        <f>INDEX(resultados!$A$2:$ZZ$1797, 1734, MATCH($B$3, resultados!$A$1:$ZZ$1, 0))</f>
        <v/>
      </c>
    </row>
    <row r="1741">
      <c r="A1741">
        <f>INDEX(resultados!$A$2:$ZZ$1797, 1735, MATCH($B$1, resultados!$A$1:$ZZ$1, 0))</f>
        <v/>
      </c>
      <c r="B1741">
        <f>INDEX(resultados!$A$2:$ZZ$1797, 1735, MATCH($B$2, resultados!$A$1:$ZZ$1, 0))</f>
        <v/>
      </c>
      <c r="C1741">
        <f>INDEX(resultados!$A$2:$ZZ$1797, 1735, MATCH($B$3, resultados!$A$1:$ZZ$1, 0))</f>
        <v/>
      </c>
    </row>
    <row r="1742">
      <c r="A1742">
        <f>INDEX(resultados!$A$2:$ZZ$1797, 1736, MATCH($B$1, resultados!$A$1:$ZZ$1, 0))</f>
        <v/>
      </c>
      <c r="B1742">
        <f>INDEX(resultados!$A$2:$ZZ$1797, 1736, MATCH($B$2, resultados!$A$1:$ZZ$1, 0))</f>
        <v/>
      </c>
      <c r="C1742">
        <f>INDEX(resultados!$A$2:$ZZ$1797, 1736, MATCH($B$3, resultados!$A$1:$ZZ$1, 0))</f>
        <v/>
      </c>
    </row>
    <row r="1743">
      <c r="A1743">
        <f>INDEX(resultados!$A$2:$ZZ$1797, 1737, MATCH($B$1, resultados!$A$1:$ZZ$1, 0))</f>
        <v/>
      </c>
      <c r="B1743">
        <f>INDEX(resultados!$A$2:$ZZ$1797, 1737, MATCH($B$2, resultados!$A$1:$ZZ$1, 0))</f>
        <v/>
      </c>
      <c r="C1743">
        <f>INDEX(resultados!$A$2:$ZZ$1797, 1737, MATCH($B$3, resultados!$A$1:$ZZ$1, 0))</f>
        <v/>
      </c>
    </row>
    <row r="1744">
      <c r="A1744">
        <f>INDEX(resultados!$A$2:$ZZ$1797, 1738, MATCH($B$1, resultados!$A$1:$ZZ$1, 0))</f>
        <v/>
      </c>
      <c r="B1744">
        <f>INDEX(resultados!$A$2:$ZZ$1797, 1738, MATCH($B$2, resultados!$A$1:$ZZ$1, 0))</f>
        <v/>
      </c>
      <c r="C1744">
        <f>INDEX(resultados!$A$2:$ZZ$1797, 1738, MATCH($B$3, resultados!$A$1:$ZZ$1, 0))</f>
        <v/>
      </c>
    </row>
    <row r="1745">
      <c r="A1745">
        <f>INDEX(resultados!$A$2:$ZZ$1797, 1739, MATCH($B$1, resultados!$A$1:$ZZ$1, 0))</f>
        <v/>
      </c>
      <c r="B1745">
        <f>INDEX(resultados!$A$2:$ZZ$1797, 1739, MATCH($B$2, resultados!$A$1:$ZZ$1, 0))</f>
        <v/>
      </c>
      <c r="C1745">
        <f>INDEX(resultados!$A$2:$ZZ$1797, 1739, MATCH($B$3, resultados!$A$1:$ZZ$1, 0))</f>
        <v/>
      </c>
    </row>
    <row r="1746">
      <c r="A1746">
        <f>INDEX(resultados!$A$2:$ZZ$1797, 1740, MATCH($B$1, resultados!$A$1:$ZZ$1, 0))</f>
        <v/>
      </c>
      <c r="B1746">
        <f>INDEX(resultados!$A$2:$ZZ$1797, 1740, MATCH($B$2, resultados!$A$1:$ZZ$1, 0))</f>
        <v/>
      </c>
      <c r="C1746">
        <f>INDEX(resultados!$A$2:$ZZ$1797, 1740, MATCH($B$3, resultados!$A$1:$ZZ$1, 0))</f>
        <v/>
      </c>
    </row>
    <row r="1747">
      <c r="A1747">
        <f>INDEX(resultados!$A$2:$ZZ$1797, 1741, MATCH($B$1, resultados!$A$1:$ZZ$1, 0))</f>
        <v/>
      </c>
      <c r="B1747">
        <f>INDEX(resultados!$A$2:$ZZ$1797, 1741, MATCH($B$2, resultados!$A$1:$ZZ$1, 0))</f>
        <v/>
      </c>
      <c r="C1747">
        <f>INDEX(resultados!$A$2:$ZZ$1797, 1741, MATCH($B$3, resultados!$A$1:$ZZ$1, 0))</f>
        <v/>
      </c>
    </row>
    <row r="1748">
      <c r="A1748">
        <f>INDEX(resultados!$A$2:$ZZ$1797, 1742, MATCH($B$1, resultados!$A$1:$ZZ$1, 0))</f>
        <v/>
      </c>
      <c r="B1748">
        <f>INDEX(resultados!$A$2:$ZZ$1797, 1742, MATCH($B$2, resultados!$A$1:$ZZ$1, 0))</f>
        <v/>
      </c>
      <c r="C1748">
        <f>INDEX(resultados!$A$2:$ZZ$1797, 1742, MATCH($B$3, resultados!$A$1:$ZZ$1, 0))</f>
        <v/>
      </c>
    </row>
    <row r="1749">
      <c r="A1749">
        <f>INDEX(resultados!$A$2:$ZZ$1797, 1743, MATCH($B$1, resultados!$A$1:$ZZ$1, 0))</f>
        <v/>
      </c>
      <c r="B1749">
        <f>INDEX(resultados!$A$2:$ZZ$1797, 1743, MATCH($B$2, resultados!$A$1:$ZZ$1, 0))</f>
        <v/>
      </c>
      <c r="C1749">
        <f>INDEX(resultados!$A$2:$ZZ$1797, 1743, MATCH($B$3, resultados!$A$1:$ZZ$1, 0))</f>
        <v/>
      </c>
    </row>
    <row r="1750">
      <c r="A1750">
        <f>INDEX(resultados!$A$2:$ZZ$1797, 1744, MATCH($B$1, resultados!$A$1:$ZZ$1, 0))</f>
        <v/>
      </c>
      <c r="B1750">
        <f>INDEX(resultados!$A$2:$ZZ$1797, 1744, MATCH($B$2, resultados!$A$1:$ZZ$1, 0))</f>
        <v/>
      </c>
      <c r="C1750">
        <f>INDEX(resultados!$A$2:$ZZ$1797, 1744, MATCH($B$3, resultados!$A$1:$ZZ$1, 0))</f>
        <v/>
      </c>
    </row>
    <row r="1751">
      <c r="A1751">
        <f>INDEX(resultados!$A$2:$ZZ$1797, 1745, MATCH($B$1, resultados!$A$1:$ZZ$1, 0))</f>
        <v/>
      </c>
      <c r="B1751">
        <f>INDEX(resultados!$A$2:$ZZ$1797, 1745, MATCH($B$2, resultados!$A$1:$ZZ$1, 0))</f>
        <v/>
      </c>
      <c r="C1751">
        <f>INDEX(resultados!$A$2:$ZZ$1797, 1745, MATCH($B$3, resultados!$A$1:$ZZ$1, 0))</f>
        <v/>
      </c>
    </row>
    <row r="1752">
      <c r="A1752">
        <f>INDEX(resultados!$A$2:$ZZ$1797, 1746, MATCH($B$1, resultados!$A$1:$ZZ$1, 0))</f>
        <v/>
      </c>
      <c r="B1752">
        <f>INDEX(resultados!$A$2:$ZZ$1797, 1746, MATCH($B$2, resultados!$A$1:$ZZ$1, 0))</f>
        <v/>
      </c>
      <c r="C1752">
        <f>INDEX(resultados!$A$2:$ZZ$1797, 1746, MATCH($B$3, resultados!$A$1:$ZZ$1, 0))</f>
        <v/>
      </c>
    </row>
    <row r="1753">
      <c r="A1753">
        <f>INDEX(resultados!$A$2:$ZZ$1797, 1747, MATCH($B$1, resultados!$A$1:$ZZ$1, 0))</f>
        <v/>
      </c>
      <c r="B1753">
        <f>INDEX(resultados!$A$2:$ZZ$1797, 1747, MATCH($B$2, resultados!$A$1:$ZZ$1, 0))</f>
        <v/>
      </c>
      <c r="C1753">
        <f>INDEX(resultados!$A$2:$ZZ$1797, 1747, MATCH($B$3, resultados!$A$1:$ZZ$1, 0))</f>
        <v/>
      </c>
    </row>
    <row r="1754">
      <c r="A1754">
        <f>INDEX(resultados!$A$2:$ZZ$1797, 1748, MATCH($B$1, resultados!$A$1:$ZZ$1, 0))</f>
        <v/>
      </c>
      <c r="B1754">
        <f>INDEX(resultados!$A$2:$ZZ$1797, 1748, MATCH($B$2, resultados!$A$1:$ZZ$1, 0))</f>
        <v/>
      </c>
      <c r="C1754">
        <f>INDEX(resultados!$A$2:$ZZ$1797, 1748, MATCH($B$3, resultados!$A$1:$ZZ$1, 0))</f>
        <v/>
      </c>
    </row>
    <row r="1755">
      <c r="A1755">
        <f>INDEX(resultados!$A$2:$ZZ$1797, 1749, MATCH($B$1, resultados!$A$1:$ZZ$1, 0))</f>
        <v/>
      </c>
      <c r="B1755">
        <f>INDEX(resultados!$A$2:$ZZ$1797, 1749, MATCH($B$2, resultados!$A$1:$ZZ$1, 0))</f>
        <v/>
      </c>
      <c r="C1755">
        <f>INDEX(resultados!$A$2:$ZZ$1797, 1749, MATCH($B$3, resultados!$A$1:$ZZ$1, 0))</f>
        <v/>
      </c>
    </row>
    <row r="1756">
      <c r="A1756">
        <f>INDEX(resultados!$A$2:$ZZ$1797, 1750, MATCH($B$1, resultados!$A$1:$ZZ$1, 0))</f>
        <v/>
      </c>
      <c r="B1756">
        <f>INDEX(resultados!$A$2:$ZZ$1797, 1750, MATCH($B$2, resultados!$A$1:$ZZ$1, 0))</f>
        <v/>
      </c>
      <c r="C1756">
        <f>INDEX(resultados!$A$2:$ZZ$1797, 1750, MATCH($B$3, resultados!$A$1:$ZZ$1, 0))</f>
        <v/>
      </c>
    </row>
    <row r="1757">
      <c r="A1757">
        <f>INDEX(resultados!$A$2:$ZZ$1797, 1751, MATCH($B$1, resultados!$A$1:$ZZ$1, 0))</f>
        <v/>
      </c>
      <c r="B1757">
        <f>INDEX(resultados!$A$2:$ZZ$1797, 1751, MATCH($B$2, resultados!$A$1:$ZZ$1, 0))</f>
        <v/>
      </c>
      <c r="C1757">
        <f>INDEX(resultados!$A$2:$ZZ$1797, 1751, MATCH($B$3, resultados!$A$1:$ZZ$1, 0))</f>
        <v/>
      </c>
    </row>
    <row r="1758">
      <c r="A1758">
        <f>INDEX(resultados!$A$2:$ZZ$1797, 1752, MATCH($B$1, resultados!$A$1:$ZZ$1, 0))</f>
        <v/>
      </c>
      <c r="B1758">
        <f>INDEX(resultados!$A$2:$ZZ$1797, 1752, MATCH($B$2, resultados!$A$1:$ZZ$1, 0))</f>
        <v/>
      </c>
      <c r="C1758">
        <f>INDEX(resultados!$A$2:$ZZ$1797, 1752, MATCH($B$3, resultados!$A$1:$ZZ$1, 0))</f>
        <v/>
      </c>
    </row>
    <row r="1759">
      <c r="A1759">
        <f>INDEX(resultados!$A$2:$ZZ$1797, 1753, MATCH($B$1, resultados!$A$1:$ZZ$1, 0))</f>
        <v/>
      </c>
      <c r="B1759">
        <f>INDEX(resultados!$A$2:$ZZ$1797, 1753, MATCH($B$2, resultados!$A$1:$ZZ$1, 0))</f>
        <v/>
      </c>
      <c r="C1759">
        <f>INDEX(resultados!$A$2:$ZZ$1797, 1753, MATCH($B$3, resultados!$A$1:$ZZ$1, 0))</f>
        <v/>
      </c>
    </row>
    <row r="1760">
      <c r="A1760">
        <f>INDEX(resultados!$A$2:$ZZ$1797, 1754, MATCH($B$1, resultados!$A$1:$ZZ$1, 0))</f>
        <v/>
      </c>
      <c r="B1760">
        <f>INDEX(resultados!$A$2:$ZZ$1797, 1754, MATCH($B$2, resultados!$A$1:$ZZ$1, 0))</f>
        <v/>
      </c>
      <c r="C1760">
        <f>INDEX(resultados!$A$2:$ZZ$1797, 1754, MATCH($B$3, resultados!$A$1:$ZZ$1, 0))</f>
        <v/>
      </c>
    </row>
    <row r="1761">
      <c r="A1761">
        <f>INDEX(resultados!$A$2:$ZZ$1797, 1755, MATCH($B$1, resultados!$A$1:$ZZ$1, 0))</f>
        <v/>
      </c>
      <c r="B1761">
        <f>INDEX(resultados!$A$2:$ZZ$1797, 1755, MATCH($B$2, resultados!$A$1:$ZZ$1, 0))</f>
        <v/>
      </c>
      <c r="C1761">
        <f>INDEX(resultados!$A$2:$ZZ$1797, 1755, MATCH($B$3, resultados!$A$1:$ZZ$1, 0))</f>
        <v/>
      </c>
    </row>
    <row r="1762">
      <c r="A1762">
        <f>INDEX(resultados!$A$2:$ZZ$1797, 1756, MATCH($B$1, resultados!$A$1:$ZZ$1, 0))</f>
        <v/>
      </c>
      <c r="B1762">
        <f>INDEX(resultados!$A$2:$ZZ$1797, 1756, MATCH($B$2, resultados!$A$1:$ZZ$1, 0))</f>
        <v/>
      </c>
      <c r="C1762">
        <f>INDEX(resultados!$A$2:$ZZ$1797, 1756, MATCH($B$3, resultados!$A$1:$ZZ$1, 0))</f>
        <v/>
      </c>
    </row>
    <row r="1763">
      <c r="A1763">
        <f>INDEX(resultados!$A$2:$ZZ$1797, 1757, MATCH($B$1, resultados!$A$1:$ZZ$1, 0))</f>
        <v/>
      </c>
      <c r="B1763">
        <f>INDEX(resultados!$A$2:$ZZ$1797, 1757, MATCH($B$2, resultados!$A$1:$ZZ$1, 0))</f>
        <v/>
      </c>
      <c r="C1763">
        <f>INDEX(resultados!$A$2:$ZZ$1797, 1757, MATCH($B$3, resultados!$A$1:$ZZ$1, 0))</f>
        <v/>
      </c>
    </row>
    <row r="1764">
      <c r="A1764">
        <f>INDEX(resultados!$A$2:$ZZ$1797, 1758, MATCH($B$1, resultados!$A$1:$ZZ$1, 0))</f>
        <v/>
      </c>
      <c r="B1764">
        <f>INDEX(resultados!$A$2:$ZZ$1797, 1758, MATCH($B$2, resultados!$A$1:$ZZ$1, 0))</f>
        <v/>
      </c>
      <c r="C1764">
        <f>INDEX(resultados!$A$2:$ZZ$1797, 1758, MATCH($B$3, resultados!$A$1:$ZZ$1, 0))</f>
        <v/>
      </c>
    </row>
    <row r="1765">
      <c r="A1765">
        <f>INDEX(resultados!$A$2:$ZZ$1797, 1759, MATCH($B$1, resultados!$A$1:$ZZ$1, 0))</f>
        <v/>
      </c>
      <c r="B1765">
        <f>INDEX(resultados!$A$2:$ZZ$1797, 1759, MATCH($B$2, resultados!$A$1:$ZZ$1, 0))</f>
        <v/>
      </c>
      <c r="C1765">
        <f>INDEX(resultados!$A$2:$ZZ$1797, 1759, MATCH($B$3, resultados!$A$1:$ZZ$1, 0))</f>
        <v/>
      </c>
    </row>
    <row r="1766">
      <c r="A1766">
        <f>INDEX(resultados!$A$2:$ZZ$1797, 1760, MATCH($B$1, resultados!$A$1:$ZZ$1, 0))</f>
        <v/>
      </c>
      <c r="B1766">
        <f>INDEX(resultados!$A$2:$ZZ$1797, 1760, MATCH($B$2, resultados!$A$1:$ZZ$1, 0))</f>
        <v/>
      </c>
      <c r="C1766">
        <f>INDEX(resultados!$A$2:$ZZ$1797, 1760, MATCH($B$3, resultados!$A$1:$ZZ$1, 0))</f>
        <v/>
      </c>
    </row>
    <row r="1767">
      <c r="A1767">
        <f>INDEX(resultados!$A$2:$ZZ$1797, 1761, MATCH($B$1, resultados!$A$1:$ZZ$1, 0))</f>
        <v/>
      </c>
      <c r="B1767">
        <f>INDEX(resultados!$A$2:$ZZ$1797, 1761, MATCH($B$2, resultados!$A$1:$ZZ$1, 0))</f>
        <v/>
      </c>
      <c r="C1767">
        <f>INDEX(resultados!$A$2:$ZZ$1797, 1761, MATCH($B$3, resultados!$A$1:$ZZ$1, 0))</f>
        <v/>
      </c>
    </row>
    <row r="1768">
      <c r="A1768">
        <f>INDEX(resultados!$A$2:$ZZ$1797, 1762, MATCH($B$1, resultados!$A$1:$ZZ$1, 0))</f>
        <v/>
      </c>
      <c r="B1768">
        <f>INDEX(resultados!$A$2:$ZZ$1797, 1762, MATCH($B$2, resultados!$A$1:$ZZ$1, 0))</f>
        <v/>
      </c>
      <c r="C1768">
        <f>INDEX(resultados!$A$2:$ZZ$1797, 1762, MATCH($B$3, resultados!$A$1:$ZZ$1, 0))</f>
        <v/>
      </c>
    </row>
    <row r="1769">
      <c r="A1769">
        <f>INDEX(resultados!$A$2:$ZZ$1797, 1763, MATCH($B$1, resultados!$A$1:$ZZ$1, 0))</f>
        <v/>
      </c>
      <c r="B1769">
        <f>INDEX(resultados!$A$2:$ZZ$1797, 1763, MATCH($B$2, resultados!$A$1:$ZZ$1, 0))</f>
        <v/>
      </c>
      <c r="C1769">
        <f>INDEX(resultados!$A$2:$ZZ$1797, 1763, MATCH($B$3, resultados!$A$1:$ZZ$1, 0))</f>
        <v/>
      </c>
    </row>
    <row r="1770">
      <c r="A1770">
        <f>INDEX(resultados!$A$2:$ZZ$1797, 1764, MATCH($B$1, resultados!$A$1:$ZZ$1, 0))</f>
        <v/>
      </c>
      <c r="B1770">
        <f>INDEX(resultados!$A$2:$ZZ$1797, 1764, MATCH($B$2, resultados!$A$1:$ZZ$1, 0))</f>
        <v/>
      </c>
      <c r="C1770">
        <f>INDEX(resultados!$A$2:$ZZ$1797, 1764, MATCH($B$3, resultados!$A$1:$ZZ$1, 0))</f>
        <v/>
      </c>
    </row>
    <row r="1771">
      <c r="A1771">
        <f>INDEX(resultados!$A$2:$ZZ$1797, 1765, MATCH($B$1, resultados!$A$1:$ZZ$1, 0))</f>
        <v/>
      </c>
      <c r="B1771">
        <f>INDEX(resultados!$A$2:$ZZ$1797, 1765, MATCH($B$2, resultados!$A$1:$ZZ$1, 0))</f>
        <v/>
      </c>
      <c r="C1771">
        <f>INDEX(resultados!$A$2:$ZZ$1797, 1765, MATCH($B$3, resultados!$A$1:$ZZ$1, 0))</f>
        <v/>
      </c>
    </row>
    <row r="1772">
      <c r="A1772">
        <f>INDEX(resultados!$A$2:$ZZ$1797, 1766, MATCH($B$1, resultados!$A$1:$ZZ$1, 0))</f>
        <v/>
      </c>
      <c r="B1772">
        <f>INDEX(resultados!$A$2:$ZZ$1797, 1766, MATCH($B$2, resultados!$A$1:$ZZ$1, 0))</f>
        <v/>
      </c>
      <c r="C1772">
        <f>INDEX(resultados!$A$2:$ZZ$1797, 1766, MATCH($B$3, resultados!$A$1:$ZZ$1, 0))</f>
        <v/>
      </c>
    </row>
    <row r="1773">
      <c r="A1773">
        <f>INDEX(resultados!$A$2:$ZZ$1797, 1767, MATCH($B$1, resultados!$A$1:$ZZ$1, 0))</f>
        <v/>
      </c>
      <c r="B1773">
        <f>INDEX(resultados!$A$2:$ZZ$1797, 1767, MATCH($B$2, resultados!$A$1:$ZZ$1, 0))</f>
        <v/>
      </c>
      <c r="C1773">
        <f>INDEX(resultados!$A$2:$ZZ$1797, 1767, MATCH($B$3, resultados!$A$1:$ZZ$1, 0))</f>
        <v/>
      </c>
    </row>
    <row r="1774">
      <c r="A1774">
        <f>INDEX(resultados!$A$2:$ZZ$1797, 1768, MATCH($B$1, resultados!$A$1:$ZZ$1, 0))</f>
        <v/>
      </c>
      <c r="B1774">
        <f>INDEX(resultados!$A$2:$ZZ$1797, 1768, MATCH($B$2, resultados!$A$1:$ZZ$1, 0))</f>
        <v/>
      </c>
      <c r="C1774">
        <f>INDEX(resultados!$A$2:$ZZ$1797, 1768, MATCH($B$3, resultados!$A$1:$ZZ$1, 0))</f>
        <v/>
      </c>
    </row>
    <row r="1775">
      <c r="A1775">
        <f>INDEX(resultados!$A$2:$ZZ$1797, 1769, MATCH($B$1, resultados!$A$1:$ZZ$1, 0))</f>
        <v/>
      </c>
      <c r="B1775">
        <f>INDEX(resultados!$A$2:$ZZ$1797, 1769, MATCH($B$2, resultados!$A$1:$ZZ$1, 0))</f>
        <v/>
      </c>
      <c r="C1775">
        <f>INDEX(resultados!$A$2:$ZZ$1797, 1769, MATCH($B$3, resultados!$A$1:$ZZ$1, 0))</f>
        <v/>
      </c>
    </row>
    <row r="1776">
      <c r="A1776">
        <f>INDEX(resultados!$A$2:$ZZ$1797, 1770, MATCH($B$1, resultados!$A$1:$ZZ$1, 0))</f>
        <v/>
      </c>
      <c r="B1776">
        <f>INDEX(resultados!$A$2:$ZZ$1797, 1770, MATCH($B$2, resultados!$A$1:$ZZ$1, 0))</f>
        <v/>
      </c>
      <c r="C1776">
        <f>INDEX(resultados!$A$2:$ZZ$1797, 1770, MATCH($B$3, resultados!$A$1:$ZZ$1, 0))</f>
        <v/>
      </c>
    </row>
    <row r="1777">
      <c r="A1777">
        <f>INDEX(resultados!$A$2:$ZZ$1797, 1771, MATCH($B$1, resultados!$A$1:$ZZ$1, 0))</f>
        <v/>
      </c>
      <c r="B1777">
        <f>INDEX(resultados!$A$2:$ZZ$1797, 1771, MATCH($B$2, resultados!$A$1:$ZZ$1, 0))</f>
        <v/>
      </c>
      <c r="C1777">
        <f>INDEX(resultados!$A$2:$ZZ$1797, 1771, MATCH($B$3, resultados!$A$1:$ZZ$1, 0))</f>
        <v/>
      </c>
    </row>
    <row r="1778">
      <c r="A1778">
        <f>INDEX(resultados!$A$2:$ZZ$1797, 1772, MATCH($B$1, resultados!$A$1:$ZZ$1, 0))</f>
        <v/>
      </c>
      <c r="B1778">
        <f>INDEX(resultados!$A$2:$ZZ$1797, 1772, MATCH($B$2, resultados!$A$1:$ZZ$1, 0))</f>
        <v/>
      </c>
      <c r="C1778">
        <f>INDEX(resultados!$A$2:$ZZ$1797, 1772, MATCH($B$3, resultados!$A$1:$ZZ$1, 0))</f>
        <v/>
      </c>
    </row>
    <row r="1779">
      <c r="A1779">
        <f>INDEX(resultados!$A$2:$ZZ$1797, 1773, MATCH($B$1, resultados!$A$1:$ZZ$1, 0))</f>
        <v/>
      </c>
      <c r="B1779">
        <f>INDEX(resultados!$A$2:$ZZ$1797, 1773, MATCH($B$2, resultados!$A$1:$ZZ$1, 0))</f>
        <v/>
      </c>
      <c r="C1779">
        <f>INDEX(resultados!$A$2:$ZZ$1797, 1773, MATCH($B$3, resultados!$A$1:$ZZ$1, 0))</f>
        <v/>
      </c>
    </row>
    <row r="1780">
      <c r="A1780">
        <f>INDEX(resultados!$A$2:$ZZ$1797, 1774, MATCH($B$1, resultados!$A$1:$ZZ$1, 0))</f>
        <v/>
      </c>
      <c r="B1780">
        <f>INDEX(resultados!$A$2:$ZZ$1797, 1774, MATCH($B$2, resultados!$A$1:$ZZ$1, 0))</f>
        <v/>
      </c>
      <c r="C1780">
        <f>INDEX(resultados!$A$2:$ZZ$1797, 1774, MATCH($B$3, resultados!$A$1:$ZZ$1, 0))</f>
        <v/>
      </c>
    </row>
    <row r="1781">
      <c r="A1781">
        <f>INDEX(resultados!$A$2:$ZZ$1797, 1775, MATCH($B$1, resultados!$A$1:$ZZ$1, 0))</f>
        <v/>
      </c>
      <c r="B1781">
        <f>INDEX(resultados!$A$2:$ZZ$1797, 1775, MATCH($B$2, resultados!$A$1:$ZZ$1, 0))</f>
        <v/>
      </c>
      <c r="C1781">
        <f>INDEX(resultados!$A$2:$ZZ$1797, 1775, MATCH($B$3, resultados!$A$1:$ZZ$1, 0))</f>
        <v/>
      </c>
    </row>
    <row r="1782">
      <c r="A1782">
        <f>INDEX(resultados!$A$2:$ZZ$1797, 1776, MATCH($B$1, resultados!$A$1:$ZZ$1, 0))</f>
        <v/>
      </c>
      <c r="B1782">
        <f>INDEX(resultados!$A$2:$ZZ$1797, 1776, MATCH($B$2, resultados!$A$1:$ZZ$1, 0))</f>
        <v/>
      </c>
      <c r="C1782">
        <f>INDEX(resultados!$A$2:$ZZ$1797, 1776, MATCH($B$3, resultados!$A$1:$ZZ$1, 0))</f>
        <v/>
      </c>
    </row>
    <row r="1783">
      <c r="A1783">
        <f>INDEX(resultados!$A$2:$ZZ$1797, 1777, MATCH($B$1, resultados!$A$1:$ZZ$1, 0))</f>
        <v/>
      </c>
      <c r="B1783">
        <f>INDEX(resultados!$A$2:$ZZ$1797, 1777, MATCH($B$2, resultados!$A$1:$ZZ$1, 0))</f>
        <v/>
      </c>
      <c r="C1783">
        <f>INDEX(resultados!$A$2:$ZZ$1797, 1777, MATCH($B$3, resultados!$A$1:$ZZ$1, 0))</f>
        <v/>
      </c>
    </row>
    <row r="1784">
      <c r="A1784">
        <f>INDEX(resultados!$A$2:$ZZ$1797, 1778, MATCH($B$1, resultados!$A$1:$ZZ$1, 0))</f>
        <v/>
      </c>
      <c r="B1784">
        <f>INDEX(resultados!$A$2:$ZZ$1797, 1778, MATCH($B$2, resultados!$A$1:$ZZ$1, 0))</f>
        <v/>
      </c>
      <c r="C1784">
        <f>INDEX(resultados!$A$2:$ZZ$1797, 1778, MATCH($B$3, resultados!$A$1:$ZZ$1, 0))</f>
        <v/>
      </c>
    </row>
    <row r="1785">
      <c r="A1785">
        <f>INDEX(resultados!$A$2:$ZZ$1797, 1779, MATCH($B$1, resultados!$A$1:$ZZ$1, 0))</f>
        <v/>
      </c>
      <c r="B1785">
        <f>INDEX(resultados!$A$2:$ZZ$1797, 1779, MATCH($B$2, resultados!$A$1:$ZZ$1, 0))</f>
        <v/>
      </c>
      <c r="C1785">
        <f>INDEX(resultados!$A$2:$ZZ$1797, 1779, MATCH($B$3, resultados!$A$1:$ZZ$1, 0))</f>
        <v/>
      </c>
    </row>
    <row r="1786">
      <c r="A1786">
        <f>INDEX(resultados!$A$2:$ZZ$1797, 1780, MATCH($B$1, resultados!$A$1:$ZZ$1, 0))</f>
        <v/>
      </c>
      <c r="B1786">
        <f>INDEX(resultados!$A$2:$ZZ$1797, 1780, MATCH($B$2, resultados!$A$1:$ZZ$1, 0))</f>
        <v/>
      </c>
      <c r="C1786">
        <f>INDEX(resultados!$A$2:$ZZ$1797, 1780, MATCH($B$3, resultados!$A$1:$ZZ$1, 0))</f>
        <v/>
      </c>
    </row>
    <row r="1787">
      <c r="A1787">
        <f>INDEX(resultados!$A$2:$ZZ$1797, 1781, MATCH($B$1, resultados!$A$1:$ZZ$1, 0))</f>
        <v/>
      </c>
      <c r="B1787">
        <f>INDEX(resultados!$A$2:$ZZ$1797, 1781, MATCH($B$2, resultados!$A$1:$ZZ$1, 0))</f>
        <v/>
      </c>
      <c r="C1787">
        <f>INDEX(resultados!$A$2:$ZZ$1797, 1781, MATCH($B$3, resultados!$A$1:$ZZ$1, 0))</f>
        <v/>
      </c>
    </row>
    <row r="1788">
      <c r="A1788">
        <f>INDEX(resultados!$A$2:$ZZ$1797, 1782, MATCH($B$1, resultados!$A$1:$ZZ$1, 0))</f>
        <v/>
      </c>
      <c r="B1788">
        <f>INDEX(resultados!$A$2:$ZZ$1797, 1782, MATCH($B$2, resultados!$A$1:$ZZ$1, 0))</f>
        <v/>
      </c>
      <c r="C1788">
        <f>INDEX(resultados!$A$2:$ZZ$1797, 1782, MATCH($B$3, resultados!$A$1:$ZZ$1, 0))</f>
        <v/>
      </c>
    </row>
    <row r="1789">
      <c r="A1789">
        <f>INDEX(resultados!$A$2:$ZZ$1797, 1783, MATCH($B$1, resultados!$A$1:$ZZ$1, 0))</f>
        <v/>
      </c>
      <c r="B1789">
        <f>INDEX(resultados!$A$2:$ZZ$1797, 1783, MATCH($B$2, resultados!$A$1:$ZZ$1, 0))</f>
        <v/>
      </c>
      <c r="C1789">
        <f>INDEX(resultados!$A$2:$ZZ$1797, 1783, MATCH($B$3, resultados!$A$1:$ZZ$1, 0))</f>
        <v/>
      </c>
    </row>
    <row r="1790">
      <c r="A1790">
        <f>INDEX(resultados!$A$2:$ZZ$1797, 1784, MATCH($B$1, resultados!$A$1:$ZZ$1, 0))</f>
        <v/>
      </c>
      <c r="B1790">
        <f>INDEX(resultados!$A$2:$ZZ$1797, 1784, MATCH($B$2, resultados!$A$1:$ZZ$1, 0))</f>
        <v/>
      </c>
      <c r="C1790">
        <f>INDEX(resultados!$A$2:$ZZ$1797, 1784, MATCH($B$3, resultados!$A$1:$ZZ$1, 0))</f>
        <v/>
      </c>
    </row>
    <row r="1791">
      <c r="A1791">
        <f>INDEX(resultados!$A$2:$ZZ$1797, 1785, MATCH($B$1, resultados!$A$1:$ZZ$1, 0))</f>
        <v/>
      </c>
      <c r="B1791">
        <f>INDEX(resultados!$A$2:$ZZ$1797, 1785, MATCH($B$2, resultados!$A$1:$ZZ$1, 0))</f>
        <v/>
      </c>
      <c r="C1791">
        <f>INDEX(resultados!$A$2:$ZZ$1797, 1785, MATCH($B$3, resultados!$A$1:$ZZ$1, 0))</f>
        <v/>
      </c>
    </row>
    <row r="1792">
      <c r="A1792">
        <f>INDEX(resultados!$A$2:$ZZ$1797, 1786, MATCH($B$1, resultados!$A$1:$ZZ$1, 0))</f>
        <v/>
      </c>
      <c r="B1792">
        <f>INDEX(resultados!$A$2:$ZZ$1797, 1786, MATCH($B$2, resultados!$A$1:$ZZ$1, 0))</f>
        <v/>
      </c>
      <c r="C1792">
        <f>INDEX(resultados!$A$2:$ZZ$1797, 1786, MATCH($B$3, resultados!$A$1:$ZZ$1, 0))</f>
        <v/>
      </c>
    </row>
    <row r="1793">
      <c r="A1793">
        <f>INDEX(resultados!$A$2:$ZZ$1797, 1787, MATCH($B$1, resultados!$A$1:$ZZ$1, 0))</f>
        <v/>
      </c>
      <c r="B1793">
        <f>INDEX(resultados!$A$2:$ZZ$1797, 1787, MATCH($B$2, resultados!$A$1:$ZZ$1, 0))</f>
        <v/>
      </c>
      <c r="C1793">
        <f>INDEX(resultados!$A$2:$ZZ$1797, 1787, MATCH($B$3, resultados!$A$1:$ZZ$1, 0))</f>
        <v/>
      </c>
    </row>
    <row r="1794">
      <c r="A1794">
        <f>INDEX(resultados!$A$2:$ZZ$1797, 1788, MATCH($B$1, resultados!$A$1:$ZZ$1, 0))</f>
        <v/>
      </c>
      <c r="B1794">
        <f>INDEX(resultados!$A$2:$ZZ$1797, 1788, MATCH($B$2, resultados!$A$1:$ZZ$1, 0))</f>
        <v/>
      </c>
      <c r="C1794">
        <f>INDEX(resultados!$A$2:$ZZ$1797, 1788, MATCH($B$3, resultados!$A$1:$ZZ$1, 0))</f>
        <v/>
      </c>
    </row>
    <row r="1795">
      <c r="A1795">
        <f>INDEX(resultados!$A$2:$ZZ$1797, 1789, MATCH($B$1, resultados!$A$1:$ZZ$1, 0))</f>
        <v/>
      </c>
      <c r="B1795">
        <f>INDEX(resultados!$A$2:$ZZ$1797, 1789, MATCH($B$2, resultados!$A$1:$ZZ$1, 0))</f>
        <v/>
      </c>
      <c r="C1795">
        <f>INDEX(resultados!$A$2:$ZZ$1797, 1789, MATCH($B$3, resultados!$A$1:$ZZ$1, 0))</f>
        <v/>
      </c>
    </row>
    <row r="1796">
      <c r="A1796">
        <f>INDEX(resultados!$A$2:$ZZ$1797, 1790, MATCH($B$1, resultados!$A$1:$ZZ$1, 0))</f>
        <v/>
      </c>
      <c r="B1796">
        <f>INDEX(resultados!$A$2:$ZZ$1797, 1790, MATCH($B$2, resultados!$A$1:$ZZ$1, 0))</f>
        <v/>
      </c>
      <c r="C1796">
        <f>INDEX(resultados!$A$2:$ZZ$1797, 1790, MATCH($B$3, resultados!$A$1:$ZZ$1, 0))</f>
        <v/>
      </c>
    </row>
    <row r="1797">
      <c r="A1797">
        <f>INDEX(resultados!$A$2:$ZZ$1797, 1791, MATCH($B$1, resultados!$A$1:$ZZ$1, 0))</f>
        <v/>
      </c>
      <c r="B1797">
        <f>INDEX(resultados!$A$2:$ZZ$1797, 1791, MATCH($B$2, resultados!$A$1:$ZZ$1, 0))</f>
        <v/>
      </c>
      <c r="C1797">
        <f>INDEX(resultados!$A$2:$ZZ$1797, 1791, MATCH($B$3, resultados!$A$1:$ZZ$1, 0))</f>
        <v/>
      </c>
    </row>
    <row r="1798">
      <c r="A1798">
        <f>INDEX(resultados!$A$2:$ZZ$1797, 1792, MATCH($B$1, resultados!$A$1:$ZZ$1, 0))</f>
        <v/>
      </c>
      <c r="B1798">
        <f>INDEX(resultados!$A$2:$ZZ$1797, 1792, MATCH($B$2, resultados!$A$1:$ZZ$1, 0))</f>
        <v/>
      </c>
      <c r="C1798">
        <f>INDEX(resultados!$A$2:$ZZ$1797, 1792, MATCH($B$3, resultados!$A$1:$ZZ$1, 0))</f>
        <v/>
      </c>
    </row>
    <row r="1799">
      <c r="A1799">
        <f>INDEX(resultados!$A$2:$ZZ$1797, 1793, MATCH($B$1, resultados!$A$1:$ZZ$1, 0))</f>
        <v/>
      </c>
      <c r="B1799">
        <f>INDEX(resultados!$A$2:$ZZ$1797, 1793, MATCH($B$2, resultados!$A$1:$ZZ$1, 0))</f>
        <v/>
      </c>
      <c r="C1799">
        <f>INDEX(resultados!$A$2:$ZZ$1797, 1793, MATCH($B$3, resultados!$A$1:$ZZ$1, 0))</f>
        <v/>
      </c>
    </row>
    <row r="1800">
      <c r="A1800">
        <f>INDEX(resultados!$A$2:$ZZ$1797, 1794, MATCH($B$1, resultados!$A$1:$ZZ$1, 0))</f>
        <v/>
      </c>
      <c r="B1800">
        <f>INDEX(resultados!$A$2:$ZZ$1797, 1794, MATCH($B$2, resultados!$A$1:$ZZ$1, 0))</f>
        <v/>
      </c>
      <c r="C1800">
        <f>INDEX(resultados!$A$2:$ZZ$1797, 1794, MATCH($B$3, resultados!$A$1:$ZZ$1, 0))</f>
        <v/>
      </c>
    </row>
    <row r="1801">
      <c r="A1801">
        <f>INDEX(resultados!$A$2:$ZZ$1797, 1795, MATCH($B$1, resultados!$A$1:$ZZ$1, 0))</f>
        <v/>
      </c>
      <c r="B1801">
        <f>INDEX(resultados!$A$2:$ZZ$1797, 1795, MATCH($B$2, resultados!$A$1:$ZZ$1, 0))</f>
        <v/>
      </c>
      <c r="C1801">
        <f>INDEX(resultados!$A$2:$ZZ$1797, 1795, MATCH($B$3, resultados!$A$1:$ZZ$1, 0))</f>
        <v/>
      </c>
    </row>
    <row r="1802">
      <c r="A1802">
        <f>INDEX(resultados!$A$2:$ZZ$1797, 1796, MATCH($B$1, resultados!$A$1:$ZZ$1, 0))</f>
        <v/>
      </c>
      <c r="B1802">
        <f>INDEX(resultados!$A$2:$ZZ$1797, 1796, MATCH($B$2, resultados!$A$1:$ZZ$1, 0))</f>
        <v/>
      </c>
      <c r="C1802">
        <f>INDEX(resultados!$A$2:$ZZ$1797, 1796,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7.6933</v>
      </c>
      <c r="E2" t="n">
        <v>13</v>
      </c>
      <c r="F2" t="n">
        <v>6.61</v>
      </c>
      <c r="G2" t="n">
        <v>5.15</v>
      </c>
      <c r="H2" t="n">
        <v>0.07000000000000001</v>
      </c>
      <c r="I2" t="n">
        <v>77</v>
      </c>
      <c r="J2" t="n">
        <v>242.64</v>
      </c>
      <c r="K2" t="n">
        <v>58.47</v>
      </c>
      <c r="L2" t="n">
        <v>1</v>
      </c>
      <c r="M2" t="n">
        <v>75</v>
      </c>
      <c r="N2" t="n">
        <v>58.17</v>
      </c>
      <c r="O2" t="n">
        <v>30160.1</v>
      </c>
      <c r="P2" t="n">
        <v>105.84</v>
      </c>
      <c r="Q2" t="n">
        <v>203.01</v>
      </c>
      <c r="R2" t="n">
        <v>66.33</v>
      </c>
      <c r="S2" t="n">
        <v>13.89</v>
      </c>
      <c r="T2" t="n">
        <v>24181.83</v>
      </c>
      <c r="U2" t="n">
        <v>0.21</v>
      </c>
      <c r="V2" t="n">
        <v>0.59</v>
      </c>
      <c r="W2" t="n">
        <v>0.77</v>
      </c>
      <c r="X2" t="n">
        <v>1.56</v>
      </c>
      <c r="Y2" t="n">
        <v>1</v>
      </c>
      <c r="Z2" t="n">
        <v>10</v>
      </c>
      <c r="AA2" t="n">
        <v>296.5745743679469</v>
      </c>
      <c r="AB2" t="n">
        <v>405.7864165970286</v>
      </c>
      <c r="AC2" t="n">
        <v>367.05873052182</v>
      </c>
      <c r="AD2" t="n">
        <v>296574.5743679469</v>
      </c>
      <c r="AE2" t="n">
        <v>405786.4165970286</v>
      </c>
      <c r="AF2" t="n">
        <v>2.859447513358352e-06</v>
      </c>
      <c r="AG2" t="n">
        <v>11.28472222222222</v>
      </c>
      <c r="AH2" t="n">
        <v>367058.73052182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8.538500000000001</v>
      </c>
      <c r="E3" t="n">
        <v>11.71</v>
      </c>
      <c r="F3" t="n">
        <v>6.22</v>
      </c>
      <c r="G3" t="n">
        <v>6.43</v>
      </c>
      <c r="H3" t="n">
        <v>0.09</v>
      </c>
      <c r="I3" t="n">
        <v>58</v>
      </c>
      <c r="J3" t="n">
        <v>243.08</v>
      </c>
      <c r="K3" t="n">
        <v>58.47</v>
      </c>
      <c r="L3" t="n">
        <v>1.25</v>
      </c>
      <c r="M3" t="n">
        <v>56</v>
      </c>
      <c r="N3" t="n">
        <v>58.36</v>
      </c>
      <c r="O3" t="n">
        <v>30214.33</v>
      </c>
      <c r="P3" t="n">
        <v>99.44</v>
      </c>
      <c r="Q3" t="n">
        <v>202.88</v>
      </c>
      <c r="R3" t="n">
        <v>54.11</v>
      </c>
      <c r="S3" t="n">
        <v>13.89</v>
      </c>
      <c r="T3" t="n">
        <v>18167.02</v>
      </c>
      <c r="U3" t="n">
        <v>0.26</v>
      </c>
      <c r="V3" t="n">
        <v>0.62</v>
      </c>
      <c r="W3" t="n">
        <v>0.74</v>
      </c>
      <c r="X3" t="n">
        <v>1.18</v>
      </c>
      <c r="Y3" t="n">
        <v>1</v>
      </c>
      <c r="Z3" t="n">
        <v>10</v>
      </c>
      <c r="AA3" t="n">
        <v>259.6591606246326</v>
      </c>
      <c r="AB3" t="n">
        <v>355.2771189203119</v>
      </c>
      <c r="AC3" t="n">
        <v>321.3699693251247</v>
      </c>
      <c r="AD3" t="n">
        <v>259659.1606246326</v>
      </c>
      <c r="AE3" t="n">
        <v>355277.1189203119</v>
      </c>
      <c r="AF3" t="n">
        <v>3.173591643743295e-06</v>
      </c>
      <c r="AG3" t="n">
        <v>10.16493055555556</v>
      </c>
      <c r="AH3" t="n">
        <v>321369.9693251246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9.136799999999999</v>
      </c>
      <c r="E4" t="n">
        <v>10.94</v>
      </c>
      <c r="F4" t="n">
        <v>5.97</v>
      </c>
      <c r="G4" t="n">
        <v>7.62</v>
      </c>
      <c r="H4" t="n">
        <v>0.11</v>
      </c>
      <c r="I4" t="n">
        <v>47</v>
      </c>
      <c r="J4" t="n">
        <v>243.52</v>
      </c>
      <c r="K4" t="n">
        <v>58.47</v>
      </c>
      <c r="L4" t="n">
        <v>1.5</v>
      </c>
      <c r="M4" t="n">
        <v>45</v>
      </c>
      <c r="N4" t="n">
        <v>58.55</v>
      </c>
      <c r="O4" t="n">
        <v>30268.64</v>
      </c>
      <c r="P4" t="n">
        <v>95.3</v>
      </c>
      <c r="Q4" t="n">
        <v>202.86</v>
      </c>
      <c r="R4" t="n">
        <v>46.57</v>
      </c>
      <c r="S4" t="n">
        <v>13.89</v>
      </c>
      <c r="T4" t="n">
        <v>14450.86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239.8713384021803</v>
      </c>
      <c r="AB4" t="n">
        <v>328.2025475782934</v>
      </c>
      <c r="AC4" t="n">
        <v>296.8793570726872</v>
      </c>
      <c r="AD4" t="n">
        <v>239871.3384021803</v>
      </c>
      <c r="AE4" t="n">
        <v>328202.5475782934</v>
      </c>
      <c r="AF4" t="n">
        <v>3.395967925344467e-06</v>
      </c>
      <c r="AG4" t="n">
        <v>9.496527777777779</v>
      </c>
      <c r="AH4" t="n">
        <v>296879.3570726872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9.5928</v>
      </c>
      <c r="E5" t="n">
        <v>10.42</v>
      </c>
      <c r="F5" t="n">
        <v>5.83</v>
      </c>
      <c r="G5" t="n">
        <v>8.960000000000001</v>
      </c>
      <c r="H5" t="n">
        <v>0.13</v>
      </c>
      <c r="I5" t="n">
        <v>39</v>
      </c>
      <c r="J5" t="n">
        <v>243.96</v>
      </c>
      <c r="K5" t="n">
        <v>58.47</v>
      </c>
      <c r="L5" t="n">
        <v>1.75</v>
      </c>
      <c r="M5" t="n">
        <v>37</v>
      </c>
      <c r="N5" t="n">
        <v>58.74</v>
      </c>
      <c r="O5" t="n">
        <v>30323.01</v>
      </c>
      <c r="P5" t="n">
        <v>92.91</v>
      </c>
      <c r="Q5" t="n">
        <v>202.84</v>
      </c>
      <c r="R5" t="n">
        <v>42.03</v>
      </c>
      <c r="S5" t="n">
        <v>13.89</v>
      </c>
      <c r="T5" t="n">
        <v>12218.42</v>
      </c>
      <c r="U5" t="n">
        <v>0.33</v>
      </c>
      <c r="V5" t="n">
        <v>0.66</v>
      </c>
      <c r="W5" t="n">
        <v>0.71</v>
      </c>
      <c r="X5" t="n">
        <v>0.79</v>
      </c>
      <c r="Y5" t="n">
        <v>1</v>
      </c>
      <c r="Z5" t="n">
        <v>10</v>
      </c>
      <c r="AA5" t="n">
        <v>223.8612688726656</v>
      </c>
      <c r="AB5" t="n">
        <v>306.2968641336039</v>
      </c>
      <c r="AC5" t="n">
        <v>277.0643213111321</v>
      </c>
      <c r="AD5" t="n">
        <v>223861.2688726656</v>
      </c>
      <c r="AE5" t="n">
        <v>306296.8641336039</v>
      </c>
      <c r="AF5" t="n">
        <v>3.565454110218502e-06</v>
      </c>
      <c r="AG5" t="n">
        <v>9.045138888888889</v>
      </c>
      <c r="AH5" t="n">
        <v>277064.3213111321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9.934900000000001</v>
      </c>
      <c r="E6" t="n">
        <v>10.07</v>
      </c>
      <c r="F6" t="n">
        <v>5.7</v>
      </c>
      <c r="G6" t="n">
        <v>10.06</v>
      </c>
      <c r="H6" t="n">
        <v>0.15</v>
      </c>
      <c r="I6" t="n">
        <v>34</v>
      </c>
      <c r="J6" t="n">
        <v>244.41</v>
      </c>
      <c r="K6" t="n">
        <v>58.47</v>
      </c>
      <c r="L6" t="n">
        <v>2</v>
      </c>
      <c r="M6" t="n">
        <v>32</v>
      </c>
      <c r="N6" t="n">
        <v>58.93</v>
      </c>
      <c r="O6" t="n">
        <v>30377.45</v>
      </c>
      <c r="P6" t="n">
        <v>90.81999999999999</v>
      </c>
      <c r="Q6" t="n">
        <v>202.81</v>
      </c>
      <c r="R6" t="n">
        <v>38.16</v>
      </c>
      <c r="S6" t="n">
        <v>13.89</v>
      </c>
      <c r="T6" t="n">
        <v>10309.96</v>
      </c>
      <c r="U6" t="n">
        <v>0.36</v>
      </c>
      <c r="V6" t="n">
        <v>0.68</v>
      </c>
      <c r="W6" t="n">
        <v>0.7</v>
      </c>
      <c r="X6" t="n">
        <v>0.67</v>
      </c>
      <c r="Y6" t="n">
        <v>1</v>
      </c>
      <c r="Z6" t="n">
        <v>10</v>
      </c>
      <c r="AA6" t="n">
        <v>219.7193447388181</v>
      </c>
      <c r="AB6" t="n">
        <v>300.6297008048801</v>
      </c>
      <c r="AC6" t="n">
        <v>271.9380240965862</v>
      </c>
      <c r="AD6" t="n">
        <v>219719.3447388181</v>
      </c>
      <c r="AE6" t="n">
        <v>300629.7008048801</v>
      </c>
      <c r="AF6" t="n">
        <v>3.692605916897026e-06</v>
      </c>
      <c r="AG6" t="n">
        <v>8.741319444444445</v>
      </c>
      <c r="AH6" t="n">
        <v>271938.0240965862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10.2029</v>
      </c>
      <c r="E7" t="n">
        <v>9.800000000000001</v>
      </c>
      <c r="F7" t="n">
        <v>5.63</v>
      </c>
      <c r="G7" t="n">
        <v>11.25</v>
      </c>
      <c r="H7" t="n">
        <v>0.16</v>
      </c>
      <c r="I7" t="n">
        <v>30</v>
      </c>
      <c r="J7" t="n">
        <v>244.85</v>
      </c>
      <c r="K7" t="n">
        <v>58.47</v>
      </c>
      <c r="L7" t="n">
        <v>2.25</v>
      </c>
      <c r="M7" t="n">
        <v>28</v>
      </c>
      <c r="N7" t="n">
        <v>59.12</v>
      </c>
      <c r="O7" t="n">
        <v>30431.96</v>
      </c>
      <c r="P7" t="n">
        <v>89.53</v>
      </c>
      <c r="Q7" t="n">
        <v>202.82</v>
      </c>
      <c r="R7" t="n">
        <v>35.82</v>
      </c>
      <c r="S7" t="n">
        <v>13.89</v>
      </c>
      <c r="T7" t="n">
        <v>9158.530000000001</v>
      </c>
      <c r="U7" t="n">
        <v>0.39</v>
      </c>
      <c r="V7" t="n">
        <v>0.6899999999999999</v>
      </c>
      <c r="W7" t="n">
        <v>0.6899999999999999</v>
      </c>
      <c r="X7" t="n">
        <v>0.59</v>
      </c>
      <c r="Y7" t="n">
        <v>1</v>
      </c>
      <c r="Z7" t="n">
        <v>10</v>
      </c>
      <c r="AA7" t="n">
        <v>206.4740827359015</v>
      </c>
      <c r="AB7" t="n">
        <v>282.5069489927797</v>
      </c>
      <c r="AC7" t="n">
        <v>255.544882281985</v>
      </c>
      <c r="AD7" t="n">
        <v>206474.0827359015</v>
      </c>
      <c r="AE7" t="n">
        <v>282506.9489927797</v>
      </c>
      <c r="AF7" t="n">
        <v>3.79221621853352e-06</v>
      </c>
      <c r="AG7" t="n">
        <v>8.506944444444445</v>
      </c>
      <c r="AH7" t="n">
        <v>255544.882281985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10.42</v>
      </c>
      <c r="E8" t="n">
        <v>9.6</v>
      </c>
      <c r="F8" t="n">
        <v>5.57</v>
      </c>
      <c r="G8" t="n">
        <v>12.37</v>
      </c>
      <c r="H8" t="n">
        <v>0.18</v>
      </c>
      <c r="I8" t="n">
        <v>27</v>
      </c>
      <c r="J8" t="n">
        <v>245.29</v>
      </c>
      <c r="K8" t="n">
        <v>58.47</v>
      </c>
      <c r="L8" t="n">
        <v>2.5</v>
      </c>
      <c r="M8" t="n">
        <v>25</v>
      </c>
      <c r="N8" t="n">
        <v>59.32</v>
      </c>
      <c r="O8" t="n">
        <v>30486.54</v>
      </c>
      <c r="P8" t="n">
        <v>88.39</v>
      </c>
      <c r="Q8" t="n">
        <v>202.83</v>
      </c>
      <c r="R8" t="n">
        <v>33.85</v>
      </c>
      <c r="S8" t="n">
        <v>13.89</v>
      </c>
      <c r="T8" t="n">
        <v>8191.04</v>
      </c>
      <c r="U8" t="n">
        <v>0.41</v>
      </c>
      <c r="V8" t="n">
        <v>0.7</v>
      </c>
      <c r="W8" t="n">
        <v>0.6899999999999999</v>
      </c>
      <c r="X8" t="n">
        <v>0.53</v>
      </c>
      <c r="Y8" t="n">
        <v>1</v>
      </c>
      <c r="Z8" t="n">
        <v>10</v>
      </c>
      <c r="AA8" t="n">
        <v>204.2000005898846</v>
      </c>
      <c r="AB8" t="n">
        <v>279.3954494751773</v>
      </c>
      <c r="AC8" t="n">
        <v>252.7303399113246</v>
      </c>
      <c r="AD8" t="n">
        <v>204200.0005898846</v>
      </c>
      <c r="AE8" t="n">
        <v>279395.4494751773</v>
      </c>
      <c r="AF8" t="n">
        <v>3.87290799646368e-06</v>
      </c>
      <c r="AG8" t="n">
        <v>8.333333333333334</v>
      </c>
      <c r="AH8" t="n">
        <v>252730.3399113246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10.6594</v>
      </c>
      <c r="E9" t="n">
        <v>9.380000000000001</v>
      </c>
      <c r="F9" t="n">
        <v>5.49</v>
      </c>
      <c r="G9" t="n">
        <v>13.73</v>
      </c>
      <c r="H9" t="n">
        <v>0.2</v>
      </c>
      <c r="I9" t="n">
        <v>24</v>
      </c>
      <c r="J9" t="n">
        <v>245.73</v>
      </c>
      <c r="K9" t="n">
        <v>58.47</v>
      </c>
      <c r="L9" t="n">
        <v>2.75</v>
      </c>
      <c r="M9" t="n">
        <v>22</v>
      </c>
      <c r="N9" t="n">
        <v>59.51</v>
      </c>
      <c r="O9" t="n">
        <v>30541.19</v>
      </c>
      <c r="P9" t="n">
        <v>87.05</v>
      </c>
      <c r="Q9" t="n">
        <v>202.86</v>
      </c>
      <c r="R9" t="n">
        <v>31.71</v>
      </c>
      <c r="S9" t="n">
        <v>13.89</v>
      </c>
      <c r="T9" t="n">
        <v>7133.98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201.8988515179751</v>
      </c>
      <c r="AB9" t="n">
        <v>276.2469157954601</v>
      </c>
      <c r="AC9" t="n">
        <v>249.8822978670038</v>
      </c>
      <c r="AD9" t="n">
        <v>201898.8515179751</v>
      </c>
      <c r="AE9" t="n">
        <v>276246.9157954601</v>
      </c>
      <c r="AF9" t="n">
        <v>3.961888243522548e-06</v>
      </c>
      <c r="AG9" t="n">
        <v>8.142361111111111</v>
      </c>
      <c r="AH9" t="n">
        <v>249882.2978670038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10.803</v>
      </c>
      <c r="E10" t="n">
        <v>9.26</v>
      </c>
      <c r="F10" t="n">
        <v>5.46</v>
      </c>
      <c r="G10" t="n">
        <v>14.89</v>
      </c>
      <c r="H10" t="n">
        <v>0.22</v>
      </c>
      <c r="I10" t="n">
        <v>22</v>
      </c>
      <c r="J10" t="n">
        <v>246.18</v>
      </c>
      <c r="K10" t="n">
        <v>58.47</v>
      </c>
      <c r="L10" t="n">
        <v>3</v>
      </c>
      <c r="M10" t="n">
        <v>20</v>
      </c>
      <c r="N10" t="n">
        <v>59.7</v>
      </c>
      <c r="O10" t="n">
        <v>30595.91</v>
      </c>
      <c r="P10" t="n">
        <v>86.45999999999999</v>
      </c>
      <c r="Q10" t="n">
        <v>202.81</v>
      </c>
      <c r="R10" t="n">
        <v>30.88</v>
      </c>
      <c r="S10" t="n">
        <v>13.89</v>
      </c>
      <c r="T10" t="n">
        <v>6728.5</v>
      </c>
      <c r="U10" t="n">
        <v>0.45</v>
      </c>
      <c r="V10" t="n">
        <v>0.71</v>
      </c>
      <c r="W10" t="n">
        <v>0.67</v>
      </c>
      <c r="X10" t="n">
        <v>0.42</v>
      </c>
      <c r="Y10" t="n">
        <v>1</v>
      </c>
      <c r="Z10" t="n">
        <v>10</v>
      </c>
      <c r="AA10" t="n">
        <v>200.7246894453032</v>
      </c>
      <c r="AB10" t="n">
        <v>274.6403754472565</v>
      </c>
      <c r="AC10" t="n">
        <v>248.4290834748387</v>
      </c>
      <c r="AD10" t="n">
        <v>200724.6894453032</v>
      </c>
      <c r="AE10" t="n">
        <v>274640.3754472565</v>
      </c>
      <c r="AF10" t="n">
        <v>4.01526152454867e-06</v>
      </c>
      <c r="AG10" t="n">
        <v>8.038194444444445</v>
      </c>
      <c r="AH10" t="n">
        <v>248429.0834748387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10.9506</v>
      </c>
      <c r="E11" t="n">
        <v>9.130000000000001</v>
      </c>
      <c r="F11" t="n">
        <v>5.43</v>
      </c>
      <c r="G11" t="n">
        <v>16.29</v>
      </c>
      <c r="H11" t="n">
        <v>0.23</v>
      </c>
      <c r="I11" t="n">
        <v>20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85.87</v>
      </c>
      <c r="Q11" t="n">
        <v>202.82</v>
      </c>
      <c r="R11" t="n">
        <v>29.75</v>
      </c>
      <c r="S11" t="n">
        <v>13.89</v>
      </c>
      <c r="T11" t="n">
        <v>6175.68</v>
      </c>
      <c r="U11" t="n">
        <v>0.47</v>
      </c>
      <c r="V11" t="n">
        <v>0.71</v>
      </c>
      <c r="W11" t="n">
        <v>0.67</v>
      </c>
      <c r="X11" t="n">
        <v>0.39</v>
      </c>
      <c r="Y11" t="n">
        <v>1</v>
      </c>
      <c r="Z11" t="n">
        <v>10</v>
      </c>
      <c r="AA11" t="n">
        <v>199.3897587586425</v>
      </c>
      <c r="AB11" t="n">
        <v>272.8138643887828</v>
      </c>
      <c r="AC11" t="n">
        <v>246.7768920682608</v>
      </c>
      <c r="AD11" t="n">
        <v>199389.7587586425</v>
      </c>
      <c r="AE11" t="n">
        <v>272813.8643887828</v>
      </c>
      <c r="AF11" t="n">
        <v>4.070121526494738e-06</v>
      </c>
      <c r="AG11" t="n">
        <v>7.925347222222222</v>
      </c>
      <c r="AH11" t="n">
        <v>246776.8920682608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11.0345</v>
      </c>
      <c r="E12" t="n">
        <v>9.06</v>
      </c>
      <c r="F12" t="n">
        <v>5.41</v>
      </c>
      <c r="G12" t="n">
        <v>17.08</v>
      </c>
      <c r="H12" t="n">
        <v>0.25</v>
      </c>
      <c r="I12" t="n">
        <v>19</v>
      </c>
      <c r="J12" t="n">
        <v>247.07</v>
      </c>
      <c r="K12" t="n">
        <v>58.47</v>
      </c>
      <c r="L12" t="n">
        <v>3.5</v>
      </c>
      <c r="M12" t="n">
        <v>17</v>
      </c>
      <c r="N12" t="n">
        <v>60.09</v>
      </c>
      <c r="O12" t="n">
        <v>30705.56</v>
      </c>
      <c r="P12" t="n">
        <v>85.48</v>
      </c>
      <c r="Q12" t="n">
        <v>202.84</v>
      </c>
      <c r="R12" t="n">
        <v>29.12</v>
      </c>
      <c r="S12" t="n">
        <v>13.89</v>
      </c>
      <c r="T12" t="n">
        <v>5866.68</v>
      </c>
      <c r="U12" t="n">
        <v>0.48</v>
      </c>
      <c r="V12" t="n">
        <v>0.72</v>
      </c>
      <c r="W12" t="n">
        <v>0.67</v>
      </c>
      <c r="X12" t="n">
        <v>0.37</v>
      </c>
      <c r="Y12" t="n">
        <v>1</v>
      </c>
      <c r="Z12" t="n">
        <v>10</v>
      </c>
      <c r="AA12" t="n">
        <v>188.1086901639343</v>
      </c>
      <c r="AB12" t="n">
        <v>257.3786086518892</v>
      </c>
      <c r="AC12" t="n">
        <v>232.8147554753739</v>
      </c>
      <c r="AD12" t="n">
        <v>188108.6901639343</v>
      </c>
      <c r="AE12" t="n">
        <v>257378.6086518892</v>
      </c>
      <c r="AF12" t="n">
        <v>4.10130549779064e-06</v>
      </c>
      <c r="AG12" t="n">
        <v>7.864583333333333</v>
      </c>
      <c r="AH12" t="n">
        <v>232814.7554753739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11.1286</v>
      </c>
      <c r="E13" t="n">
        <v>8.99</v>
      </c>
      <c r="F13" t="n">
        <v>5.38</v>
      </c>
      <c r="G13" t="n">
        <v>17.93</v>
      </c>
      <c r="H13" t="n">
        <v>0.27</v>
      </c>
      <c r="I13" t="n">
        <v>18</v>
      </c>
      <c r="J13" t="n">
        <v>247.51</v>
      </c>
      <c r="K13" t="n">
        <v>58.47</v>
      </c>
      <c r="L13" t="n">
        <v>3.75</v>
      </c>
      <c r="M13" t="n">
        <v>16</v>
      </c>
      <c r="N13" t="n">
        <v>60.29</v>
      </c>
      <c r="O13" t="n">
        <v>30760.49</v>
      </c>
      <c r="P13" t="n">
        <v>84.75</v>
      </c>
      <c r="Q13" t="n">
        <v>202.81</v>
      </c>
      <c r="R13" t="n">
        <v>28.16</v>
      </c>
      <c r="S13" t="n">
        <v>13.89</v>
      </c>
      <c r="T13" t="n">
        <v>5388.07</v>
      </c>
      <c r="U13" t="n">
        <v>0.49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187.191778998711</v>
      </c>
      <c r="AB13" t="n">
        <v>256.1240503443656</v>
      </c>
      <c r="AC13" t="n">
        <v>231.6799304519364</v>
      </c>
      <c r="AD13" t="n">
        <v>187191.778998711</v>
      </c>
      <c r="AE13" t="n">
        <v>256124.0503443656</v>
      </c>
      <c r="AF13" t="n">
        <v>4.13628060743241e-06</v>
      </c>
      <c r="AG13" t="n">
        <v>7.803819444444445</v>
      </c>
      <c r="AH13" t="n">
        <v>231679.9304519364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11.209</v>
      </c>
      <c r="E14" t="n">
        <v>8.92</v>
      </c>
      <c r="F14" t="n">
        <v>5.36</v>
      </c>
      <c r="G14" t="n">
        <v>18.92</v>
      </c>
      <c r="H14" t="n">
        <v>0.29</v>
      </c>
      <c r="I14" t="n">
        <v>17</v>
      </c>
      <c r="J14" t="n">
        <v>247.96</v>
      </c>
      <c r="K14" t="n">
        <v>58.47</v>
      </c>
      <c r="L14" t="n">
        <v>4</v>
      </c>
      <c r="M14" t="n">
        <v>15</v>
      </c>
      <c r="N14" t="n">
        <v>60.48</v>
      </c>
      <c r="O14" t="n">
        <v>30815.5</v>
      </c>
      <c r="P14" t="n">
        <v>84.39</v>
      </c>
      <c r="Q14" t="n">
        <v>202.85</v>
      </c>
      <c r="R14" t="n">
        <v>27.8</v>
      </c>
      <c r="S14" t="n">
        <v>13.89</v>
      </c>
      <c r="T14" t="n">
        <v>5215.36</v>
      </c>
      <c r="U14" t="n">
        <v>0.5</v>
      </c>
      <c r="V14" t="n">
        <v>0.72</v>
      </c>
      <c r="W14" t="n">
        <v>0.66</v>
      </c>
      <c r="X14" t="n">
        <v>0.32</v>
      </c>
      <c r="Y14" t="n">
        <v>1</v>
      </c>
      <c r="Z14" t="n">
        <v>10</v>
      </c>
      <c r="AA14" t="n">
        <v>186.5635367940416</v>
      </c>
      <c r="AB14" t="n">
        <v>255.2644616438475</v>
      </c>
      <c r="AC14" t="n">
        <v>230.9023796905551</v>
      </c>
      <c r="AD14" t="n">
        <v>186563.5367940416</v>
      </c>
      <c r="AE14" t="n">
        <v>255264.4616438475</v>
      </c>
      <c r="AF14" t="n">
        <v>4.166163697923357e-06</v>
      </c>
      <c r="AG14" t="n">
        <v>7.743055555555555</v>
      </c>
      <c r="AH14" t="n">
        <v>230902.3796905551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11.2839</v>
      </c>
      <c r="E15" t="n">
        <v>8.859999999999999</v>
      </c>
      <c r="F15" t="n">
        <v>5.35</v>
      </c>
      <c r="G15" t="n">
        <v>20.06</v>
      </c>
      <c r="H15" t="n">
        <v>0.3</v>
      </c>
      <c r="I15" t="n">
        <v>16</v>
      </c>
      <c r="J15" t="n">
        <v>248.4</v>
      </c>
      <c r="K15" t="n">
        <v>58.47</v>
      </c>
      <c r="L15" t="n">
        <v>4.25</v>
      </c>
      <c r="M15" t="n">
        <v>14</v>
      </c>
      <c r="N15" t="n">
        <v>60.68</v>
      </c>
      <c r="O15" t="n">
        <v>30870.57</v>
      </c>
      <c r="P15" t="n">
        <v>84.12</v>
      </c>
      <c r="Q15" t="n">
        <v>202.84</v>
      </c>
      <c r="R15" t="n">
        <v>27.34</v>
      </c>
      <c r="S15" t="n">
        <v>13.89</v>
      </c>
      <c r="T15" t="n">
        <v>4989.03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186.0406053833082</v>
      </c>
      <c r="AB15" t="n">
        <v>254.5489638175769</v>
      </c>
      <c r="AC15" t="n">
        <v>230.255167972616</v>
      </c>
      <c r="AD15" t="n">
        <v>186040.6053833083</v>
      </c>
      <c r="AE15" t="n">
        <v>254548.9638175768</v>
      </c>
      <c r="AF15" t="n">
        <v>4.194002547149378e-06</v>
      </c>
      <c r="AG15" t="n">
        <v>7.690972222222222</v>
      </c>
      <c r="AH15" t="n">
        <v>230255.167972616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11.3705</v>
      </c>
      <c r="E16" t="n">
        <v>8.789999999999999</v>
      </c>
      <c r="F16" t="n">
        <v>5.33</v>
      </c>
      <c r="G16" t="n">
        <v>21.32</v>
      </c>
      <c r="H16" t="n">
        <v>0.32</v>
      </c>
      <c r="I16" t="n">
        <v>15</v>
      </c>
      <c r="J16" t="n">
        <v>248.85</v>
      </c>
      <c r="K16" t="n">
        <v>58.47</v>
      </c>
      <c r="L16" t="n">
        <v>4.5</v>
      </c>
      <c r="M16" t="n">
        <v>13</v>
      </c>
      <c r="N16" t="n">
        <v>60.88</v>
      </c>
      <c r="O16" t="n">
        <v>30925.72</v>
      </c>
      <c r="P16" t="n">
        <v>83.69</v>
      </c>
      <c r="Q16" t="n">
        <v>202.86</v>
      </c>
      <c r="R16" t="n">
        <v>26.79</v>
      </c>
      <c r="S16" t="n">
        <v>13.89</v>
      </c>
      <c r="T16" t="n">
        <v>4719.69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185.3661139535336</v>
      </c>
      <c r="AB16" t="n">
        <v>253.6260948868978</v>
      </c>
      <c r="AC16" t="n">
        <v>229.4203763574259</v>
      </c>
      <c r="AD16" t="n">
        <v>185366.1139535336</v>
      </c>
      <c r="AE16" t="n">
        <v>253626.0948868978</v>
      </c>
      <c r="AF16" t="n">
        <v>4.226190055066245e-06</v>
      </c>
      <c r="AG16" t="n">
        <v>7.630208333333333</v>
      </c>
      <c r="AH16" t="n">
        <v>229420.3763574259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11.4595</v>
      </c>
      <c r="E17" t="n">
        <v>8.73</v>
      </c>
      <c r="F17" t="n">
        <v>5.31</v>
      </c>
      <c r="G17" t="n">
        <v>22.75</v>
      </c>
      <c r="H17" t="n">
        <v>0.34</v>
      </c>
      <c r="I17" t="n">
        <v>14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83.3</v>
      </c>
      <c r="Q17" t="n">
        <v>202.89</v>
      </c>
      <c r="R17" t="n">
        <v>25.89</v>
      </c>
      <c r="S17" t="n">
        <v>13.89</v>
      </c>
      <c r="T17" t="n">
        <v>4277.22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184.7096450689729</v>
      </c>
      <c r="AB17" t="n">
        <v>252.7278851976791</v>
      </c>
      <c r="AC17" t="n">
        <v>228.6078905403008</v>
      </c>
      <c r="AD17" t="n">
        <v>184709.6450689729</v>
      </c>
      <c r="AE17" t="n">
        <v>252727.8851976791</v>
      </c>
      <c r="AF17" t="n">
        <v>4.259269595535081e-06</v>
      </c>
      <c r="AG17" t="n">
        <v>7.578125</v>
      </c>
      <c r="AH17" t="n">
        <v>228607.8905403008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11.5611</v>
      </c>
      <c r="E18" t="n">
        <v>8.65</v>
      </c>
      <c r="F18" t="n">
        <v>5.28</v>
      </c>
      <c r="G18" t="n">
        <v>24.36</v>
      </c>
      <c r="H18" t="n">
        <v>0.36</v>
      </c>
      <c r="I18" t="n">
        <v>13</v>
      </c>
      <c r="J18" t="n">
        <v>249.75</v>
      </c>
      <c r="K18" t="n">
        <v>58.47</v>
      </c>
      <c r="L18" t="n">
        <v>5</v>
      </c>
      <c r="M18" t="n">
        <v>11</v>
      </c>
      <c r="N18" t="n">
        <v>61.27</v>
      </c>
      <c r="O18" t="n">
        <v>31036.22</v>
      </c>
      <c r="P18" t="n">
        <v>82.67</v>
      </c>
      <c r="Q18" t="n">
        <v>202.84</v>
      </c>
      <c r="R18" t="n">
        <v>25.06</v>
      </c>
      <c r="S18" t="n">
        <v>13.89</v>
      </c>
      <c r="T18" t="n">
        <v>3864.3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183.8671702327334</v>
      </c>
      <c r="AB18" t="n">
        <v>251.5751739593702</v>
      </c>
      <c r="AC18" t="n">
        <v>227.5651924447353</v>
      </c>
      <c r="AD18" t="n">
        <v>183867.1702327334</v>
      </c>
      <c r="AE18" t="n">
        <v>251575.1739593702</v>
      </c>
      <c r="AF18" t="n">
        <v>4.297032306901751e-06</v>
      </c>
      <c r="AG18" t="n">
        <v>7.508680555555555</v>
      </c>
      <c r="AH18" t="n">
        <v>227565.1924447353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11.5622</v>
      </c>
      <c r="E19" t="n">
        <v>8.65</v>
      </c>
      <c r="F19" t="n">
        <v>5.28</v>
      </c>
      <c r="G19" t="n">
        <v>24.36</v>
      </c>
      <c r="H19" t="n">
        <v>0.37</v>
      </c>
      <c r="I19" t="n">
        <v>13</v>
      </c>
      <c r="J19" t="n">
        <v>250.2</v>
      </c>
      <c r="K19" t="n">
        <v>58.47</v>
      </c>
      <c r="L19" t="n">
        <v>5.25</v>
      </c>
      <c r="M19" t="n">
        <v>11</v>
      </c>
      <c r="N19" t="n">
        <v>61.47</v>
      </c>
      <c r="O19" t="n">
        <v>31091.59</v>
      </c>
      <c r="P19" t="n">
        <v>82.55</v>
      </c>
      <c r="Q19" t="n">
        <v>202.81</v>
      </c>
      <c r="R19" t="n">
        <v>25.06</v>
      </c>
      <c r="S19" t="n">
        <v>13.89</v>
      </c>
      <c r="T19" t="n">
        <v>3866.78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183.8056956465526</v>
      </c>
      <c r="AB19" t="n">
        <v>251.4910617184903</v>
      </c>
      <c r="AC19" t="n">
        <v>227.4891077580727</v>
      </c>
      <c r="AD19" t="n">
        <v>183805.6956465525</v>
      </c>
      <c r="AE19" t="n">
        <v>251491.0617184903</v>
      </c>
      <c r="AF19" t="n">
        <v>4.297441155154737e-06</v>
      </c>
      <c r="AG19" t="n">
        <v>7.508680555555555</v>
      </c>
      <c r="AH19" t="n">
        <v>227489.1077580727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11.6422</v>
      </c>
      <c r="E20" t="n">
        <v>8.59</v>
      </c>
      <c r="F20" t="n">
        <v>5.27</v>
      </c>
      <c r="G20" t="n">
        <v>26.33</v>
      </c>
      <c r="H20" t="n">
        <v>0.39</v>
      </c>
      <c r="I20" t="n">
        <v>12</v>
      </c>
      <c r="J20" t="n">
        <v>250.64</v>
      </c>
      <c r="K20" t="n">
        <v>58.47</v>
      </c>
      <c r="L20" t="n">
        <v>5.5</v>
      </c>
      <c r="M20" t="n">
        <v>10</v>
      </c>
      <c r="N20" t="n">
        <v>61.67</v>
      </c>
      <c r="O20" t="n">
        <v>31147.02</v>
      </c>
      <c r="P20" t="n">
        <v>82.40000000000001</v>
      </c>
      <c r="Q20" t="n">
        <v>202.81</v>
      </c>
      <c r="R20" t="n">
        <v>24.62</v>
      </c>
      <c r="S20" t="n">
        <v>13.89</v>
      </c>
      <c r="T20" t="n">
        <v>3649.52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183.1791304894685</v>
      </c>
      <c r="AB20" t="n">
        <v>250.6337676284645</v>
      </c>
      <c r="AC20" t="n">
        <v>226.7136326127789</v>
      </c>
      <c r="AD20" t="n">
        <v>183179.1304894685</v>
      </c>
      <c r="AE20" t="n">
        <v>250633.7676284645</v>
      </c>
      <c r="AF20" t="n">
        <v>4.32717557355369e-06</v>
      </c>
      <c r="AG20" t="n">
        <v>7.456597222222222</v>
      </c>
      <c r="AH20" t="n">
        <v>226713.6326127789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11.6384</v>
      </c>
      <c r="E21" t="n">
        <v>8.59</v>
      </c>
      <c r="F21" t="n">
        <v>5.27</v>
      </c>
      <c r="G21" t="n">
        <v>26.34</v>
      </c>
      <c r="H21" t="n">
        <v>0.41</v>
      </c>
      <c r="I21" t="n">
        <v>12</v>
      </c>
      <c r="J21" t="n">
        <v>251.09</v>
      </c>
      <c r="K21" t="n">
        <v>58.47</v>
      </c>
      <c r="L21" t="n">
        <v>5.75</v>
      </c>
      <c r="M21" t="n">
        <v>10</v>
      </c>
      <c r="N21" t="n">
        <v>61.87</v>
      </c>
      <c r="O21" t="n">
        <v>31202.53</v>
      </c>
      <c r="P21" t="n">
        <v>82.22</v>
      </c>
      <c r="Q21" t="n">
        <v>202.83</v>
      </c>
      <c r="R21" t="n">
        <v>24.72</v>
      </c>
      <c r="S21" t="n">
        <v>13.89</v>
      </c>
      <c r="T21" t="n">
        <v>3699.64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183.1119364449709</v>
      </c>
      <c r="AB21" t="n">
        <v>250.5418297723909</v>
      </c>
      <c r="AC21" t="n">
        <v>226.6304691766533</v>
      </c>
      <c r="AD21" t="n">
        <v>183111.9364449709</v>
      </c>
      <c r="AE21" t="n">
        <v>250541.8297723909</v>
      </c>
      <c r="AF21" t="n">
        <v>4.325763188679741e-06</v>
      </c>
      <c r="AG21" t="n">
        <v>7.456597222222222</v>
      </c>
      <c r="AH21" t="n">
        <v>226630.4691766533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11.7375</v>
      </c>
      <c r="E22" t="n">
        <v>8.52</v>
      </c>
      <c r="F22" t="n">
        <v>5.24</v>
      </c>
      <c r="G22" t="n">
        <v>28.6</v>
      </c>
      <c r="H22" t="n">
        <v>0.42</v>
      </c>
      <c r="I22" t="n">
        <v>11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81.64</v>
      </c>
      <c r="Q22" t="n">
        <v>202.81</v>
      </c>
      <c r="R22" t="n">
        <v>23.92</v>
      </c>
      <c r="S22" t="n">
        <v>13.89</v>
      </c>
      <c r="T22" t="n">
        <v>3306.05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182.3287149255121</v>
      </c>
      <c r="AB22" t="n">
        <v>249.470191536173</v>
      </c>
      <c r="AC22" t="n">
        <v>225.661106589646</v>
      </c>
      <c r="AD22" t="n">
        <v>182328.7149255121</v>
      </c>
      <c r="AE22" t="n">
        <v>249470.191536173</v>
      </c>
      <c r="AF22" t="n">
        <v>4.362596699471444e-06</v>
      </c>
      <c r="AG22" t="n">
        <v>7.395833333333333</v>
      </c>
      <c r="AH22" t="n">
        <v>225661.106589646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11.7394</v>
      </c>
      <c r="E23" t="n">
        <v>8.52</v>
      </c>
      <c r="F23" t="n">
        <v>5.24</v>
      </c>
      <c r="G23" t="n">
        <v>28.59</v>
      </c>
      <c r="H23" t="n">
        <v>0.44</v>
      </c>
      <c r="I23" t="n">
        <v>11</v>
      </c>
      <c r="J23" t="n">
        <v>252</v>
      </c>
      <c r="K23" t="n">
        <v>58.47</v>
      </c>
      <c r="L23" t="n">
        <v>6.25</v>
      </c>
      <c r="M23" t="n">
        <v>9</v>
      </c>
      <c r="N23" t="n">
        <v>62.27</v>
      </c>
      <c r="O23" t="n">
        <v>31313.77</v>
      </c>
      <c r="P23" t="n">
        <v>81.56999999999999</v>
      </c>
      <c r="Q23" t="n">
        <v>202.81</v>
      </c>
      <c r="R23" t="n">
        <v>24.15</v>
      </c>
      <c r="S23" t="n">
        <v>13.89</v>
      </c>
      <c r="T23" t="n">
        <v>3417.56</v>
      </c>
      <c r="U23" t="n">
        <v>0.58</v>
      </c>
      <c r="V23" t="n">
        <v>0.74</v>
      </c>
      <c r="W23" t="n">
        <v>0.65</v>
      </c>
      <c r="X23" t="n">
        <v>0.2</v>
      </c>
      <c r="Y23" t="n">
        <v>1</v>
      </c>
      <c r="Z23" t="n">
        <v>10</v>
      </c>
      <c r="AA23" t="n">
        <v>182.2879903571865</v>
      </c>
      <c r="AB23" t="n">
        <v>249.4144703851488</v>
      </c>
      <c r="AC23" t="n">
        <v>225.6107033870704</v>
      </c>
      <c r="AD23" t="n">
        <v>182287.9903571865</v>
      </c>
      <c r="AE23" t="n">
        <v>249414.4703851488</v>
      </c>
      <c r="AF23" t="n">
        <v>4.363302891908419e-06</v>
      </c>
      <c r="AG23" t="n">
        <v>7.395833333333333</v>
      </c>
      <c r="AH23" t="n">
        <v>225610.7033870704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11.8312</v>
      </c>
      <c r="E24" t="n">
        <v>8.449999999999999</v>
      </c>
      <c r="F24" t="n">
        <v>5.22</v>
      </c>
      <c r="G24" t="n">
        <v>31.34</v>
      </c>
      <c r="H24" t="n">
        <v>0.46</v>
      </c>
      <c r="I24" t="n">
        <v>10</v>
      </c>
      <c r="J24" t="n">
        <v>252.45</v>
      </c>
      <c r="K24" t="n">
        <v>58.47</v>
      </c>
      <c r="L24" t="n">
        <v>6.5</v>
      </c>
      <c r="M24" t="n">
        <v>8</v>
      </c>
      <c r="N24" t="n">
        <v>62.47</v>
      </c>
      <c r="O24" t="n">
        <v>31369.49</v>
      </c>
      <c r="P24" t="n">
        <v>81.01000000000001</v>
      </c>
      <c r="Q24" t="n">
        <v>202.81</v>
      </c>
      <c r="R24" t="n">
        <v>23.2</v>
      </c>
      <c r="S24" t="n">
        <v>13.89</v>
      </c>
      <c r="T24" t="n">
        <v>2950.71</v>
      </c>
      <c r="U24" t="n">
        <v>0.6</v>
      </c>
      <c r="V24" t="n">
        <v>0.74</v>
      </c>
      <c r="W24" t="n">
        <v>0.66</v>
      </c>
      <c r="X24" t="n">
        <v>0.18</v>
      </c>
      <c r="Y24" t="n">
        <v>1</v>
      </c>
      <c r="Z24" t="n">
        <v>10</v>
      </c>
      <c r="AA24" t="n">
        <v>181.5837325711725</v>
      </c>
      <c r="AB24" t="n">
        <v>248.4508738126643</v>
      </c>
      <c r="AC24" t="n">
        <v>224.7390711190472</v>
      </c>
      <c r="AD24" t="n">
        <v>181583.7325711725</v>
      </c>
      <c r="AE24" t="n">
        <v>248450.8738126643</v>
      </c>
      <c r="AF24" t="n">
        <v>4.397423137021218e-06</v>
      </c>
      <c r="AG24" t="n">
        <v>7.335069444444445</v>
      </c>
      <c r="AH24" t="n">
        <v>224739.0711190472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11.8363</v>
      </c>
      <c r="E25" t="n">
        <v>8.449999999999999</v>
      </c>
      <c r="F25" t="n">
        <v>5.22</v>
      </c>
      <c r="G25" t="n">
        <v>31.32</v>
      </c>
      <c r="H25" t="n">
        <v>0.47</v>
      </c>
      <c r="I25" t="n">
        <v>10</v>
      </c>
      <c r="J25" t="n">
        <v>252.9</v>
      </c>
      <c r="K25" t="n">
        <v>58.47</v>
      </c>
      <c r="L25" t="n">
        <v>6.75</v>
      </c>
      <c r="M25" t="n">
        <v>8</v>
      </c>
      <c r="N25" t="n">
        <v>62.68</v>
      </c>
      <c r="O25" t="n">
        <v>31425.3</v>
      </c>
      <c r="P25" t="n">
        <v>81</v>
      </c>
      <c r="Q25" t="n">
        <v>202.81</v>
      </c>
      <c r="R25" t="n">
        <v>23.17</v>
      </c>
      <c r="S25" t="n">
        <v>13.89</v>
      </c>
      <c r="T25" t="n">
        <v>2934.59</v>
      </c>
      <c r="U25" t="n">
        <v>0.6</v>
      </c>
      <c r="V25" t="n">
        <v>0.74</v>
      </c>
      <c r="W25" t="n">
        <v>0.66</v>
      </c>
      <c r="X25" t="n">
        <v>0.18</v>
      </c>
      <c r="Y25" t="n">
        <v>1</v>
      </c>
      <c r="Z25" t="n">
        <v>10</v>
      </c>
      <c r="AA25" t="n">
        <v>181.5574255721369</v>
      </c>
      <c r="AB25" t="n">
        <v>248.4148794160009</v>
      </c>
      <c r="AC25" t="n">
        <v>224.7065119770829</v>
      </c>
      <c r="AD25" t="n">
        <v>181557.4255721369</v>
      </c>
      <c r="AE25" t="n">
        <v>248414.8794160009</v>
      </c>
      <c r="AF25" t="n">
        <v>4.399318706194151e-06</v>
      </c>
      <c r="AG25" t="n">
        <v>7.335069444444445</v>
      </c>
      <c r="AH25" t="n">
        <v>224706.5119770829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11.8472</v>
      </c>
      <c r="E26" t="n">
        <v>8.44</v>
      </c>
      <c r="F26" t="n">
        <v>5.21</v>
      </c>
      <c r="G26" t="n">
        <v>31.27</v>
      </c>
      <c r="H26" t="n">
        <v>0.49</v>
      </c>
      <c r="I26" t="n">
        <v>10</v>
      </c>
      <c r="J26" t="n">
        <v>253.35</v>
      </c>
      <c r="K26" t="n">
        <v>58.47</v>
      </c>
      <c r="L26" t="n">
        <v>7</v>
      </c>
      <c r="M26" t="n">
        <v>8</v>
      </c>
      <c r="N26" t="n">
        <v>62.88</v>
      </c>
      <c r="O26" t="n">
        <v>31481.17</v>
      </c>
      <c r="P26" t="n">
        <v>80.81</v>
      </c>
      <c r="Q26" t="n">
        <v>202.85</v>
      </c>
      <c r="R26" t="n">
        <v>23.1</v>
      </c>
      <c r="S26" t="n">
        <v>13.89</v>
      </c>
      <c r="T26" t="n">
        <v>2899.5</v>
      </c>
      <c r="U26" t="n">
        <v>0.6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181.3987144827687</v>
      </c>
      <c r="AB26" t="n">
        <v>248.1977239016883</v>
      </c>
      <c r="AC26" t="n">
        <v>224.5100814802765</v>
      </c>
      <c r="AD26" t="n">
        <v>181398.7144827687</v>
      </c>
      <c r="AE26" t="n">
        <v>248197.7239016883</v>
      </c>
      <c r="AF26" t="n">
        <v>4.403370020701009e-06</v>
      </c>
      <c r="AG26" t="n">
        <v>7.326388888888889</v>
      </c>
      <c r="AH26" t="n">
        <v>224510.0814802765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11.9272</v>
      </c>
      <c r="E27" t="n">
        <v>8.380000000000001</v>
      </c>
      <c r="F27" t="n">
        <v>5.2</v>
      </c>
      <c r="G27" t="n">
        <v>34.68</v>
      </c>
      <c r="H27" t="n">
        <v>0.51</v>
      </c>
      <c r="I27" t="n">
        <v>9</v>
      </c>
      <c r="J27" t="n">
        <v>253.81</v>
      </c>
      <c r="K27" t="n">
        <v>58.47</v>
      </c>
      <c r="L27" t="n">
        <v>7.25</v>
      </c>
      <c r="M27" t="n">
        <v>7</v>
      </c>
      <c r="N27" t="n">
        <v>63.08</v>
      </c>
      <c r="O27" t="n">
        <v>31537.13</v>
      </c>
      <c r="P27" t="n">
        <v>80.34999999999999</v>
      </c>
      <c r="Q27" t="n">
        <v>202.81</v>
      </c>
      <c r="R27" t="n">
        <v>22.74</v>
      </c>
      <c r="S27" t="n">
        <v>13.89</v>
      </c>
      <c r="T27" t="n">
        <v>2724.39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180.8271952332573</v>
      </c>
      <c r="AB27" t="n">
        <v>247.4157460508575</v>
      </c>
      <c r="AC27" t="n">
        <v>223.802734498016</v>
      </c>
      <c r="AD27" t="n">
        <v>180827.1952332573</v>
      </c>
      <c r="AE27" t="n">
        <v>247415.7460508575</v>
      </c>
      <c r="AF27" t="n">
        <v>4.433104439099961e-06</v>
      </c>
      <c r="AG27" t="n">
        <v>7.274305555555555</v>
      </c>
      <c r="AH27" t="n">
        <v>223802.734498016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11.9332</v>
      </c>
      <c r="E28" t="n">
        <v>8.380000000000001</v>
      </c>
      <c r="F28" t="n">
        <v>5.2</v>
      </c>
      <c r="G28" t="n">
        <v>34.65</v>
      </c>
      <c r="H28" t="n">
        <v>0.52</v>
      </c>
      <c r="I28" t="n">
        <v>9</v>
      </c>
      <c r="J28" t="n">
        <v>254.26</v>
      </c>
      <c r="K28" t="n">
        <v>58.47</v>
      </c>
      <c r="L28" t="n">
        <v>7.5</v>
      </c>
      <c r="M28" t="n">
        <v>7</v>
      </c>
      <c r="N28" t="n">
        <v>63.29</v>
      </c>
      <c r="O28" t="n">
        <v>31593.16</v>
      </c>
      <c r="P28" t="n">
        <v>80.27</v>
      </c>
      <c r="Q28" t="n">
        <v>202.82</v>
      </c>
      <c r="R28" t="n">
        <v>22.54</v>
      </c>
      <c r="S28" t="n">
        <v>13.89</v>
      </c>
      <c r="T28" t="n">
        <v>2624.72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180.7657598321573</v>
      </c>
      <c r="AB28" t="n">
        <v>247.3316874247338</v>
      </c>
      <c r="AC28" t="n">
        <v>223.7266983091926</v>
      </c>
      <c r="AD28" t="n">
        <v>180765.7598321573</v>
      </c>
      <c r="AE28" t="n">
        <v>247331.6874247338</v>
      </c>
      <c r="AF28" t="n">
        <v>4.435334520479884e-06</v>
      </c>
      <c r="AG28" t="n">
        <v>7.274305555555555</v>
      </c>
      <c r="AH28" t="n">
        <v>223726.6983091926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11.9447</v>
      </c>
      <c r="E29" t="n">
        <v>8.369999999999999</v>
      </c>
      <c r="F29" t="n">
        <v>5.19</v>
      </c>
      <c r="G29" t="n">
        <v>34.6</v>
      </c>
      <c r="H29" t="n">
        <v>0.54</v>
      </c>
      <c r="I29" t="n">
        <v>9</v>
      </c>
      <c r="J29" t="n">
        <v>254.72</v>
      </c>
      <c r="K29" t="n">
        <v>58.47</v>
      </c>
      <c r="L29" t="n">
        <v>7.75</v>
      </c>
      <c r="M29" t="n">
        <v>7</v>
      </c>
      <c r="N29" t="n">
        <v>63.49</v>
      </c>
      <c r="O29" t="n">
        <v>31649.26</v>
      </c>
      <c r="P29" t="n">
        <v>79.86</v>
      </c>
      <c r="Q29" t="n">
        <v>202.81</v>
      </c>
      <c r="R29" t="n">
        <v>22.48</v>
      </c>
      <c r="S29" t="n">
        <v>13.89</v>
      </c>
      <c r="T29" t="n">
        <v>2594.66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180.5063457565261</v>
      </c>
      <c r="AB29" t="n">
        <v>246.976745641914</v>
      </c>
      <c r="AC29" t="n">
        <v>223.405631671961</v>
      </c>
      <c r="AD29" t="n">
        <v>180506.345756526</v>
      </c>
      <c r="AE29" t="n">
        <v>246976.745641914</v>
      </c>
      <c r="AF29" t="n">
        <v>4.439608843124733e-06</v>
      </c>
      <c r="AG29" t="n">
        <v>7.265625</v>
      </c>
      <c r="AH29" t="n">
        <v>223405.631671961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11.9233</v>
      </c>
      <c r="E30" t="n">
        <v>8.390000000000001</v>
      </c>
      <c r="F30" t="n">
        <v>5.21</v>
      </c>
      <c r="G30" t="n">
        <v>34.7</v>
      </c>
      <c r="H30" t="n">
        <v>0.5600000000000001</v>
      </c>
      <c r="I30" t="n">
        <v>9</v>
      </c>
      <c r="J30" t="n">
        <v>255.17</v>
      </c>
      <c r="K30" t="n">
        <v>58.47</v>
      </c>
      <c r="L30" t="n">
        <v>8</v>
      </c>
      <c r="M30" t="n">
        <v>7</v>
      </c>
      <c r="N30" t="n">
        <v>63.7</v>
      </c>
      <c r="O30" t="n">
        <v>31705.44</v>
      </c>
      <c r="P30" t="n">
        <v>80.14</v>
      </c>
      <c r="Q30" t="n">
        <v>202.81</v>
      </c>
      <c r="R30" t="n">
        <v>22.88</v>
      </c>
      <c r="S30" t="n">
        <v>13.89</v>
      </c>
      <c r="T30" t="n">
        <v>2796.02</v>
      </c>
      <c r="U30" t="n">
        <v>0.61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180.772524753071</v>
      </c>
      <c r="AB30" t="n">
        <v>247.3409434879752</v>
      </c>
      <c r="AC30" t="n">
        <v>223.7350709867491</v>
      </c>
      <c r="AD30" t="n">
        <v>180772.524753071</v>
      </c>
      <c r="AE30" t="n">
        <v>247340.9434879752</v>
      </c>
      <c r="AF30" t="n">
        <v>4.431654886203013e-06</v>
      </c>
      <c r="AG30" t="n">
        <v>7.282986111111111</v>
      </c>
      <c r="AH30" t="n">
        <v>223735.0709867491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12.024</v>
      </c>
      <c r="E31" t="n">
        <v>8.32</v>
      </c>
      <c r="F31" t="n">
        <v>5.18</v>
      </c>
      <c r="G31" t="n">
        <v>38.86</v>
      </c>
      <c r="H31" t="n">
        <v>0.57</v>
      </c>
      <c r="I31" t="n">
        <v>8</v>
      </c>
      <c r="J31" t="n">
        <v>255.63</v>
      </c>
      <c r="K31" t="n">
        <v>58.47</v>
      </c>
      <c r="L31" t="n">
        <v>8.25</v>
      </c>
      <c r="M31" t="n">
        <v>6</v>
      </c>
      <c r="N31" t="n">
        <v>63.91</v>
      </c>
      <c r="O31" t="n">
        <v>31761.69</v>
      </c>
      <c r="P31" t="n">
        <v>79.62</v>
      </c>
      <c r="Q31" t="n">
        <v>202.81</v>
      </c>
      <c r="R31" t="n">
        <v>22.21</v>
      </c>
      <c r="S31" t="n">
        <v>13.89</v>
      </c>
      <c r="T31" t="n">
        <v>2465.68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169.4495787569944</v>
      </c>
      <c r="AB31" t="n">
        <v>231.8483892430289</v>
      </c>
      <c r="AC31" t="n">
        <v>209.7211043749991</v>
      </c>
      <c r="AD31" t="n">
        <v>169449.5787569944</v>
      </c>
      <c r="AE31" t="n">
        <v>231848.3892430289</v>
      </c>
      <c r="AF31" t="n">
        <v>4.469083085362695e-06</v>
      </c>
      <c r="AG31" t="n">
        <v>7.222222222222222</v>
      </c>
      <c r="AH31" t="n">
        <v>209721.1043749991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12.0144</v>
      </c>
      <c r="E32" t="n">
        <v>8.32</v>
      </c>
      <c r="F32" t="n">
        <v>5.19</v>
      </c>
      <c r="G32" t="n">
        <v>38.91</v>
      </c>
      <c r="H32" t="n">
        <v>0.59</v>
      </c>
      <c r="I32" t="n">
        <v>8</v>
      </c>
      <c r="J32" t="n">
        <v>256.09</v>
      </c>
      <c r="K32" t="n">
        <v>58.47</v>
      </c>
      <c r="L32" t="n">
        <v>8.5</v>
      </c>
      <c r="M32" t="n">
        <v>6</v>
      </c>
      <c r="N32" t="n">
        <v>64.11</v>
      </c>
      <c r="O32" t="n">
        <v>31818.02</v>
      </c>
      <c r="P32" t="n">
        <v>79.77</v>
      </c>
      <c r="Q32" t="n">
        <v>202.81</v>
      </c>
      <c r="R32" t="n">
        <v>22.23</v>
      </c>
      <c r="S32" t="n">
        <v>13.89</v>
      </c>
      <c r="T32" t="n">
        <v>2473.78</v>
      </c>
      <c r="U32" t="n">
        <v>0.62</v>
      </c>
      <c r="V32" t="n">
        <v>0.75</v>
      </c>
      <c r="W32" t="n">
        <v>0.65</v>
      </c>
      <c r="X32" t="n">
        <v>0.15</v>
      </c>
      <c r="Y32" t="n">
        <v>1</v>
      </c>
      <c r="Z32" t="n">
        <v>10</v>
      </c>
      <c r="AA32" t="n">
        <v>169.5813078850442</v>
      </c>
      <c r="AB32" t="n">
        <v>232.0286268475054</v>
      </c>
      <c r="AC32" t="n">
        <v>209.8841403554696</v>
      </c>
      <c r="AD32" t="n">
        <v>169581.3078850442</v>
      </c>
      <c r="AE32" t="n">
        <v>232028.6268475055</v>
      </c>
      <c r="AF32" t="n">
        <v>4.465514955154821e-06</v>
      </c>
      <c r="AG32" t="n">
        <v>7.222222222222222</v>
      </c>
      <c r="AH32" t="n">
        <v>209884.1403554696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12.0317</v>
      </c>
      <c r="E33" t="n">
        <v>8.31</v>
      </c>
      <c r="F33" t="n">
        <v>5.18</v>
      </c>
      <c r="G33" t="n">
        <v>38.83</v>
      </c>
      <c r="H33" t="n">
        <v>0.61</v>
      </c>
      <c r="I33" t="n">
        <v>8</v>
      </c>
      <c r="J33" t="n">
        <v>256.54</v>
      </c>
      <c r="K33" t="n">
        <v>58.47</v>
      </c>
      <c r="L33" t="n">
        <v>8.75</v>
      </c>
      <c r="M33" t="n">
        <v>6</v>
      </c>
      <c r="N33" t="n">
        <v>64.31999999999999</v>
      </c>
      <c r="O33" t="n">
        <v>31874.43</v>
      </c>
      <c r="P33" t="n">
        <v>79.28</v>
      </c>
      <c r="Q33" t="n">
        <v>202.81</v>
      </c>
      <c r="R33" t="n">
        <v>21.96</v>
      </c>
      <c r="S33" t="n">
        <v>13.89</v>
      </c>
      <c r="T33" t="n">
        <v>2341.22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169.2645346327638</v>
      </c>
      <c r="AB33" t="n">
        <v>231.5952037086861</v>
      </c>
      <c r="AC33" t="n">
        <v>209.4920825127058</v>
      </c>
      <c r="AD33" t="n">
        <v>169264.5346327638</v>
      </c>
      <c r="AE33" t="n">
        <v>231595.2037086861</v>
      </c>
      <c r="AF33" t="n">
        <v>4.471945023133595e-06</v>
      </c>
      <c r="AG33" t="n">
        <v>7.213541666666667</v>
      </c>
      <c r="AH33" t="n">
        <v>209492.0825127058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12.0281</v>
      </c>
      <c r="E34" t="n">
        <v>8.31</v>
      </c>
      <c r="F34" t="n">
        <v>5.18</v>
      </c>
      <c r="G34" t="n">
        <v>38.84</v>
      </c>
      <c r="H34" t="n">
        <v>0.62</v>
      </c>
      <c r="I34" t="n">
        <v>8</v>
      </c>
      <c r="J34" t="n">
        <v>257</v>
      </c>
      <c r="K34" t="n">
        <v>58.47</v>
      </c>
      <c r="L34" t="n">
        <v>9</v>
      </c>
      <c r="M34" t="n">
        <v>6</v>
      </c>
      <c r="N34" t="n">
        <v>64.53</v>
      </c>
      <c r="O34" t="n">
        <v>31931.04</v>
      </c>
      <c r="P34" t="n">
        <v>79.18000000000001</v>
      </c>
      <c r="Q34" t="n">
        <v>202.84</v>
      </c>
      <c r="R34" t="n">
        <v>21.97</v>
      </c>
      <c r="S34" t="n">
        <v>13.89</v>
      </c>
      <c r="T34" t="n">
        <v>2345.61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169.2338556998341</v>
      </c>
      <c r="AB34" t="n">
        <v>231.5532274391928</v>
      </c>
      <c r="AC34" t="n">
        <v>209.4541123994588</v>
      </c>
      <c r="AD34" t="n">
        <v>169233.8556998341</v>
      </c>
      <c r="AE34" t="n">
        <v>231553.2274391928</v>
      </c>
      <c r="AF34" t="n">
        <v>4.470606974305642e-06</v>
      </c>
      <c r="AG34" t="n">
        <v>7.213541666666667</v>
      </c>
      <c r="AH34" t="n">
        <v>209454.1123994588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12.0434</v>
      </c>
      <c r="E35" t="n">
        <v>8.300000000000001</v>
      </c>
      <c r="F35" t="n">
        <v>5.17</v>
      </c>
      <c r="G35" t="n">
        <v>38.76</v>
      </c>
      <c r="H35" t="n">
        <v>0.64</v>
      </c>
      <c r="I35" t="n">
        <v>8</v>
      </c>
      <c r="J35" t="n">
        <v>257.46</v>
      </c>
      <c r="K35" t="n">
        <v>58.47</v>
      </c>
      <c r="L35" t="n">
        <v>9.25</v>
      </c>
      <c r="M35" t="n">
        <v>6</v>
      </c>
      <c r="N35" t="n">
        <v>64.73999999999999</v>
      </c>
      <c r="O35" t="n">
        <v>31987.61</v>
      </c>
      <c r="P35" t="n">
        <v>78.84</v>
      </c>
      <c r="Q35" t="n">
        <v>202.84</v>
      </c>
      <c r="R35" t="n">
        <v>21.74</v>
      </c>
      <c r="S35" t="n">
        <v>13.89</v>
      </c>
      <c r="T35" t="n">
        <v>2227.65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168.9937448084128</v>
      </c>
      <c r="AB35" t="n">
        <v>231.2246971246053</v>
      </c>
      <c r="AC35" t="n">
        <v>209.1569365570003</v>
      </c>
      <c r="AD35" t="n">
        <v>168993.7448084128</v>
      </c>
      <c r="AE35" t="n">
        <v>231224.6971246053</v>
      </c>
      <c r="AF35" t="n">
        <v>4.476293681824442e-06</v>
      </c>
      <c r="AG35" t="n">
        <v>7.204861111111111</v>
      </c>
      <c r="AH35" t="n">
        <v>209156.9365570003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12.1241</v>
      </c>
      <c r="E36" t="n">
        <v>8.25</v>
      </c>
      <c r="F36" t="n">
        <v>5.16</v>
      </c>
      <c r="G36" t="n">
        <v>44.23</v>
      </c>
      <c r="H36" t="n">
        <v>0.66</v>
      </c>
      <c r="I36" t="n">
        <v>7</v>
      </c>
      <c r="J36" t="n">
        <v>257.92</v>
      </c>
      <c r="K36" t="n">
        <v>58.47</v>
      </c>
      <c r="L36" t="n">
        <v>9.5</v>
      </c>
      <c r="M36" t="n">
        <v>5</v>
      </c>
      <c r="N36" t="n">
        <v>64.95</v>
      </c>
      <c r="O36" t="n">
        <v>32044.25</v>
      </c>
      <c r="P36" t="n">
        <v>78.56</v>
      </c>
      <c r="Q36" t="n">
        <v>202.81</v>
      </c>
      <c r="R36" t="n">
        <v>21.34</v>
      </c>
      <c r="S36" t="n">
        <v>13.89</v>
      </c>
      <c r="T36" t="n">
        <v>2034.66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168.5214287674747</v>
      </c>
      <c r="AB36" t="n">
        <v>230.578453480281</v>
      </c>
      <c r="AC36" t="n">
        <v>208.5723694990815</v>
      </c>
      <c r="AD36" t="n">
        <v>168521.4287674747</v>
      </c>
      <c r="AE36" t="n">
        <v>230578.4534802811</v>
      </c>
      <c r="AF36" t="n">
        <v>4.506288276384386e-06</v>
      </c>
      <c r="AG36" t="n">
        <v>7.161458333333333</v>
      </c>
      <c r="AH36" t="n">
        <v>208572.3694990815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12.1335</v>
      </c>
      <c r="E37" t="n">
        <v>8.24</v>
      </c>
      <c r="F37" t="n">
        <v>5.15</v>
      </c>
      <c r="G37" t="n">
        <v>44.18</v>
      </c>
      <c r="H37" t="n">
        <v>0.67</v>
      </c>
      <c r="I37" t="n">
        <v>7</v>
      </c>
      <c r="J37" t="n">
        <v>258.38</v>
      </c>
      <c r="K37" t="n">
        <v>58.47</v>
      </c>
      <c r="L37" t="n">
        <v>9.75</v>
      </c>
      <c r="M37" t="n">
        <v>5</v>
      </c>
      <c r="N37" t="n">
        <v>65.16</v>
      </c>
      <c r="O37" t="n">
        <v>32100.97</v>
      </c>
      <c r="P37" t="n">
        <v>78.53</v>
      </c>
      <c r="Q37" t="n">
        <v>202.81</v>
      </c>
      <c r="R37" t="n">
        <v>21.33</v>
      </c>
      <c r="S37" t="n">
        <v>13.89</v>
      </c>
      <c r="T37" t="n">
        <v>2029.97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168.4463377219144</v>
      </c>
      <c r="AB37" t="n">
        <v>230.4757105989623</v>
      </c>
      <c r="AC37" t="n">
        <v>208.4794322541553</v>
      </c>
      <c r="AD37" t="n">
        <v>168446.3377219144</v>
      </c>
      <c r="AE37" t="n">
        <v>230475.7105989623</v>
      </c>
      <c r="AF37" t="n">
        <v>4.509782070546263e-06</v>
      </c>
      <c r="AG37" t="n">
        <v>7.152777777777778</v>
      </c>
      <c r="AH37" t="n">
        <v>208479.4322541553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12.1339</v>
      </c>
      <c r="E38" t="n">
        <v>8.24</v>
      </c>
      <c r="F38" t="n">
        <v>5.15</v>
      </c>
      <c r="G38" t="n">
        <v>44.18</v>
      </c>
      <c r="H38" t="n">
        <v>0.6899999999999999</v>
      </c>
      <c r="I38" t="n">
        <v>7</v>
      </c>
      <c r="J38" t="n">
        <v>258.84</v>
      </c>
      <c r="K38" t="n">
        <v>58.47</v>
      </c>
      <c r="L38" t="n">
        <v>10</v>
      </c>
      <c r="M38" t="n">
        <v>5</v>
      </c>
      <c r="N38" t="n">
        <v>65.37</v>
      </c>
      <c r="O38" t="n">
        <v>32157.77</v>
      </c>
      <c r="P38" t="n">
        <v>78.62</v>
      </c>
      <c r="Q38" t="n">
        <v>202.82</v>
      </c>
      <c r="R38" t="n">
        <v>21.25</v>
      </c>
      <c r="S38" t="n">
        <v>13.89</v>
      </c>
      <c r="T38" t="n">
        <v>1987.69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168.4851247873957</v>
      </c>
      <c r="AB38" t="n">
        <v>230.5287807731184</v>
      </c>
      <c r="AC38" t="n">
        <v>208.5274374853743</v>
      </c>
      <c r="AD38" t="n">
        <v>168485.1247873957</v>
      </c>
      <c r="AE38" t="n">
        <v>230528.7807731184</v>
      </c>
      <c r="AF38" t="n">
        <v>4.509930742638259e-06</v>
      </c>
      <c r="AG38" t="n">
        <v>7.152777777777778</v>
      </c>
      <c r="AH38" t="n">
        <v>208527.4374853743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12.1322</v>
      </c>
      <c r="E39" t="n">
        <v>8.24</v>
      </c>
      <c r="F39" t="n">
        <v>5.16</v>
      </c>
      <c r="G39" t="n">
        <v>44.19</v>
      </c>
      <c r="H39" t="n">
        <v>0.7</v>
      </c>
      <c r="I39" t="n">
        <v>7</v>
      </c>
      <c r="J39" t="n">
        <v>259.3</v>
      </c>
      <c r="K39" t="n">
        <v>58.47</v>
      </c>
      <c r="L39" t="n">
        <v>10.25</v>
      </c>
      <c r="M39" t="n">
        <v>5</v>
      </c>
      <c r="N39" t="n">
        <v>65.58</v>
      </c>
      <c r="O39" t="n">
        <v>32214.64</v>
      </c>
      <c r="P39" t="n">
        <v>78.70999999999999</v>
      </c>
      <c r="Q39" t="n">
        <v>202.81</v>
      </c>
      <c r="R39" t="n">
        <v>21.35</v>
      </c>
      <c r="S39" t="n">
        <v>13.89</v>
      </c>
      <c r="T39" t="n">
        <v>2041.14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168.5567185854486</v>
      </c>
      <c r="AB39" t="n">
        <v>230.6267385661097</v>
      </c>
      <c r="AC39" t="n">
        <v>208.6160463240873</v>
      </c>
      <c r="AD39" t="n">
        <v>168556.7185854486</v>
      </c>
      <c r="AE39" t="n">
        <v>230626.7385661097</v>
      </c>
      <c r="AF39" t="n">
        <v>4.50929888624728e-06</v>
      </c>
      <c r="AG39" t="n">
        <v>7.152777777777778</v>
      </c>
      <c r="AH39" t="n">
        <v>208616.0463240872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12.1184</v>
      </c>
      <c r="E40" t="n">
        <v>8.25</v>
      </c>
      <c r="F40" t="n">
        <v>5.16</v>
      </c>
      <c r="G40" t="n">
        <v>44.27</v>
      </c>
      <c r="H40" t="n">
        <v>0.72</v>
      </c>
      <c r="I40" t="n">
        <v>7</v>
      </c>
      <c r="J40" t="n">
        <v>259.76</v>
      </c>
      <c r="K40" t="n">
        <v>58.47</v>
      </c>
      <c r="L40" t="n">
        <v>10.5</v>
      </c>
      <c r="M40" t="n">
        <v>5</v>
      </c>
      <c r="N40" t="n">
        <v>65.79000000000001</v>
      </c>
      <c r="O40" t="n">
        <v>32271.6</v>
      </c>
      <c r="P40" t="n">
        <v>78.56</v>
      </c>
      <c r="Q40" t="n">
        <v>202.83</v>
      </c>
      <c r="R40" t="n">
        <v>21.57</v>
      </c>
      <c r="S40" t="n">
        <v>13.89</v>
      </c>
      <c r="T40" t="n">
        <v>2148.15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168.5439682985856</v>
      </c>
      <c r="AB40" t="n">
        <v>230.609293061121</v>
      </c>
      <c r="AC40" t="n">
        <v>208.6002657936097</v>
      </c>
      <c r="AD40" t="n">
        <v>168543.9682985856</v>
      </c>
      <c r="AE40" t="n">
        <v>230609.293061121</v>
      </c>
      <c r="AF40" t="n">
        <v>4.50416969907346e-06</v>
      </c>
      <c r="AG40" t="n">
        <v>7.161458333333333</v>
      </c>
      <c r="AH40" t="n">
        <v>208600.2657936097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12.1265</v>
      </c>
      <c r="E41" t="n">
        <v>8.25</v>
      </c>
      <c r="F41" t="n">
        <v>5.16</v>
      </c>
      <c r="G41" t="n">
        <v>44.22</v>
      </c>
      <c r="H41" t="n">
        <v>0.74</v>
      </c>
      <c r="I41" t="n">
        <v>7</v>
      </c>
      <c r="J41" t="n">
        <v>260.23</v>
      </c>
      <c r="K41" t="n">
        <v>58.47</v>
      </c>
      <c r="L41" t="n">
        <v>10.75</v>
      </c>
      <c r="M41" t="n">
        <v>5</v>
      </c>
      <c r="N41" t="n">
        <v>66</v>
      </c>
      <c r="O41" t="n">
        <v>32328.64</v>
      </c>
      <c r="P41" t="n">
        <v>78.26000000000001</v>
      </c>
      <c r="Q41" t="n">
        <v>202.81</v>
      </c>
      <c r="R41" t="n">
        <v>21.43</v>
      </c>
      <c r="S41" t="n">
        <v>13.89</v>
      </c>
      <c r="T41" t="n">
        <v>2078.04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168.3773150354256</v>
      </c>
      <c r="AB41" t="n">
        <v>230.3812707142424</v>
      </c>
      <c r="AC41" t="n">
        <v>208.3940055794857</v>
      </c>
      <c r="AD41" t="n">
        <v>168377.3150354256</v>
      </c>
      <c r="AE41" t="n">
        <v>230381.2707142424</v>
      </c>
      <c r="AF41" t="n">
        <v>4.507180308936354e-06</v>
      </c>
      <c r="AG41" t="n">
        <v>7.161458333333333</v>
      </c>
      <c r="AH41" t="n">
        <v>208394.0055794857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12.1175</v>
      </c>
      <c r="E42" t="n">
        <v>8.25</v>
      </c>
      <c r="F42" t="n">
        <v>5.17</v>
      </c>
      <c r="G42" t="n">
        <v>44.27</v>
      </c>
      <c r="H42" t="n">
        <v>0.75</v>
      </c>
      <c r="I42" t="n">
        <v>7</v>
      </c>
      <c r="J42" t="n">
        <v>260.69</v>
      </c>
      <c r="K42" t="n">
        <v>58.47</v>
      </c>
      <c r="L42" t="n">
        <v>11</v>
      </c>
      <c r="M42" t="n">
        <v>5</v>
      </c>
      <c r="N42" t="n">
        <v>66.20999999999999</v>
      </c>
      <c r="O42" t="n">
        <v>32385.75</v>
      </c>
      <c r="P42" t="n">
        <v>78.06</v>
      </c>
      <c r="Q42" t="n">
        <v>202.81</v>
      </c>
      <c r="R42" t="n">
        <v>21.66</v>
      </c>
      <c r="S42" t="n">
        <v>13.89</v>
      </c>
      <c r="T42" t="n">
        <v>2195.46</v>
      </c>
      <c r="U42" t="n">
        <v>0.64</v>
      </c>
      <c r="V42" t="n">
        <v>0.75</v>
      </c>
      <c r="W42" t="n">
        <v>0.65</v>
      </c>
      <c r="X42" t="n">
        <v>0.13</v>
      </c>
      <c r="Y42" t="n">
        <v>1</v>
      </c>
      <c r="Z42" t="n">
        <v>10</v>
      </c>
      <c r="AA42" t="n">
        <v>168.3475235581172</v>
      </c>
      <c r="AB42" t="n">
        <v>230.3405087006819</v>
      </c>
      <c r="AC42" t="n">
        <v>208.3571338352896</v>
      </c>
      <c r="AD42" t="n">
        <v>168347.5235581172</v>
      </c>
      <c r="AE42" t="n">
        <v>230340.5087006819</v>
      </c>
      <c r="AF42" t="n">
        <v>4.503835186866472e-06</v>
      </c>
      <c r="AG42" t="n">
        <v>7.161458333333333</v>
      </c>
      <c r="AH42" t="n">
        <v>208357.1338352896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12.2291</v>
      </c>
      <c r="E43" t="n">
        <v>8.18</v>
      </c>
      <c r="F43" t="n">
        <v>5.14</v>
      </c>
      <c r="G43" t="n">
        <v>51.37</v>
      </c>
      <c r="H43" t="n">
        <v>0.77</v>
      </c>
      <c r="I43" t="n">
        <v>6</v>
      </c>
      <c r="J43" t="n">
        <v>261.15</v>
      </c>
      <c r="K43" t="n">
        <v>58.47</v>
      </c>
      <c r="L43" t="n">
        <v>11.25</v>
      </c>
      <c r="M43" t="n">
        <v>4</v>
      </c>
      <c r="N43" t="n">
        <v>66.43000000000001</v>
      </c>
      <c r="O43" t="n">
        <v>32442.95</v>
      </c>
      <c r="P43" t="n">
        <v>77.51000000000001</v>
      </c>
      <c r="Q43" t="n">
        <v>202.81</v>
      </c>
      <c r="R43" t="n">
        <v>20.64</v>
      </c>
      <c r="S43" t="n">
        <v>13.89</v>
      </c>
      <c r="T43" t="n">
        <v>1689.36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167.594094533972</v>
      </c>
      <c r="AB43" t="n">
        <v>229.3096338709042</v>
      </c>
      <c r="AC43" t="n">
        <v>207.4246442524237</v>
      </c>
      <c r="AD43" t="n">
        <v>167594.094533972</v>
      </c>
      <c r="AE43" t="n">
        <v>229309.6338709042</v>
      </c>
      <c r="AF43" t="n">
        <v>4.545314700533012e-06</v>
      </c>
      <c r="AG43" t="n">
        <v>7.100694444444445</v>
      </c>
      <c r="AH43" t="n">
        <v>207424.6442524237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12.2258</v>
      </c>
      <c r="E44" t="n">
        <v>8.18</v>
      </c>
      <c r="F44" t="n">
        <v>5.14</v>
      </c>
      <c r="G44" t="n">
        <v>51.39</v>
      </c>
      <c r="H44" t="n">
        <v>0.78</v>
      </c>
      <c r="I44" t="n">
        <v>6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77.54000000000001</v>
      </c>
      <c r="Q44" t="n">
        <v>202.81</v>
      </c>
      <c r="R44" t="n">
        <v>20.74</v>
      </c>
      <c r="S44" t="n">
        <v>13.89</v>
      </c>
      <c r="T44" t="n">
        <v>1739.49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167.6201324215741</v>
      </c>
      <c r="AB44" t="n">
        <v>229.3452600574321</v>
      </c>
      <c r="AC44" t="n">
        <v>207.456870325711</v>
      </c>
      <c r="AD44" t="n">
        <v>167620.1324215741</v>
      </c>
      <c r="AE44" t="n">
        <v>229345.2600574321</v>
      </c>
      <c r="AF44" t="n">
        <v>4.544088155774055e-06</v>
      </c>
      <c r="AG44" t="n">
        <v>7.100694444444445</v>
      </c>
      <c r="AH44" t="n">
        <v>207456.870325711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12.2233</v>
      </c>
      <c r="E45" t="n">
        <v>8.18</v>
      </c>
      <c r="F45" t="n">
        <v>5.14</v>
      </c>
      <c r="G45" t="n">
        <v>51.41</v>
      </c>
      <c r="H45" t="n">
        <v>0.8</v>
      </c>
      <c r="I45" t="n">
        <v>6</v>
      </c>
      <c r="J45" t="n">
        <v>262.08</v>
      </c>
      <c r="K45" t="n">
        <v>58.47</v>
      </c>
      <c r="L45" t="n">
        <v>11.75</v>
      </c>
      <c r="M45" t="n">
        <v>4</v>
      </c>
      <c r="N45" t="n">
        <v>66.86</v>
      </c>
      <c r="O45" t="n">
        <v>32557.58</v>
      </c>
      <c r="P45" t="n">
        <v>77.5</v>
      </c>
      <c r="Q45" t="n">
        <v>202.81</v>
      </c>
      <c r="R45" t="n">
        <v>20.79</v>
      </c>
      <c r="S45" t="n">
        <v>13.89</v>
      </c>
      <c r="T45" t="n">
        <v>1763.92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167.6119405258883</v>
      </c>
      <c r="AB45" t="n">
        <v>229.3340515443538</v>
      </c>
      <c r="AC45" t="n">
        <v>207.4467315373896</v>
      </c>
      <c r="AD45" t="n">
        <v>167611.9405258883</v>
      </c>
      <c r="AE45" t="n">
        <v>229334.0515443538</v>
      </c>
      <c r="AF45" t="n">
        <v>4.543158955199088e-06</v>
      </c>
      <c r="AG45" t="n">
        <v>7.100694444444445</v>
      </c>
      <c r="AH45" t="n">
        <v>207446.7315373896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12.2407</v>
      </c>
      <c r="E46" t="n">
        <v>8.17</v>
      </c>
      <c r="F46" t="n">
        <v>5.13</v>
      </c>
      <c r="G46" t="n">
        <v>51.29</v>
      </c>
      <c r="H46" t="n">
        <v>0.8100000000000001</v>
      </c>
      <c r="I46" t="n">
        <v>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77.37</v>
      </c>
      <c r="Q46" t="n">
        <v>202.81</v>
      </c>
      <c r="R46" t="n">
        <v>20.56</v>
      </c>
      <c r="S46" t="n">
        <v>13.89</v>
      </c>
      <c r="T46" t="n">
        <v>1649.18</v>
      </c>
      <c r="U46" t="n">
        <v>0.68</v>
      </c>
      <c r="V46" t="n">
        <v>0.75</v>
      </c>
      <c r="W46" t="n">
        <v>0.64</v>
      </c>
      <c r="X46" t="n">
        <v>0.09</v>
      </c>
      <c r="Y46" t="n">
        <v>1</v>
      </c>
      <c r="Z46" t="n">
        <v>10</v>
      </c>
      <c r="AA46" t="n">
        <v>167.4630236637302</v>
      </c>
      <c r="AB46" t="n">
        <v>229.1302969238008</v>
      </c>
      <c r="AC46" t="n">
        <v>207.2624229718508</v>
      </c>
      <c r="AD46" t="n">
        <v>167463.0236637302</v>
      </c>
      <c r="AE46" t="n">
        <v>229130.2969238008</v>
      </c>
      <c r="AF46" t="n">
        <v>4.549626191200861e-06</v>
      </c>
      <c r="AG46" t="n">
        <v>7.092013888888889</v>
      </c>
      <c r="AH46" t="n">
        <v>207262.4229718508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12.2299</v>
      </c>
      <c r="E47" t="n">
        <v>8.18</v>
      </c>
      <c r="F47" t="n">
        <v>5.14</v>
      </c>
      <c r="G47" t="n">
        <v>51.36</v>
      </c>
      <c r="H47" t="n">
        <v>0.83</v>
      </c>
      <c r="I47" t="n">
        <v>6</v>
      </c>
      <c r="J47" t="n">
        <v>263.01</v>
      </c>
      <c r="K47" t="n">
        <v>58.47</v>
      </c>
      <c r="L47" t="n">
        <v>12.25</v>
      </c>
      <c r="M47" t="n">
        <v>4</v>
      </c>
      <c r="N47" t="n">
        <v>67.29000000000001</v>
      </c>
      <c r="O47" t="n">
        <v>32672.53</v>
      </c>
      <c r="P47" t="n">
        <v>77.31999999999999</v>
      </c>
      <c r="Q47" t="n">
        <v>202.81</v>
      </c>
      <c r="R47" t="n">
        <v>20.65</v>
      </c>
      <c r="S47" t="n">
        <v>13.89</v>
      </c>
      <c r="T47" t="n">
        <v>1692.37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167.5064759821001</v>
      </c>
      <c r="AB47" t="n">
        <v>229.1897503027755</v>
      </c>
      <c r="AC47" t="n">
        <v>207.3162022037795</v>
      </c>
      <c r="AD47" t="n">
        <v>167506.4759821001</v>
      </c>
      <c r="AE47" t="n">
        <v>229189.7503027755</v>
      </c>
      <c r="AF47" t="n">
        <v>4.545612044717002e-06</v>
      </c>
      <c r="AG47" t="n">
        <v>7.100694444444445</v>
      </c>
      <c r="AH47" t="n">
        <v>207316.2022037795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12.2283</v>
      </c>
      <c r="E48" t="n">
        <v>8.18</v>
      </c>
      <c r="F48" t="n">
        <v>5.14</v>
      </c>
      <c r="G48" t="n">
        <v>51.38</v>
      </c>
      <c r="H48" t="n">
        <v>0.84</v>
      </c>
      <c r="I48" t="n">
        <v>6</v>
      </c>
      <c r="J48" t="n">
        <v>263.48</v>
      </c>
      <c r="K48" t="n">
        <v>58.47</v>
      </c>
      <c r="L48" t="n">
        <v>12.5</v>
      </c>
      <c r="M48" t="n">
        <v>4</v>
      </c>
      <c r="N48" t="n">
        <v>67.51000000000001</v>
      </c>
      <c r="O48" t="n">
        <v>32730.13</v>
      </c>
      <c r="P48" t="n">
        <v>77.23999999999999</v>
      </c>
      <c r="Q48" t="n">
        <v>202.83</v>
      </c>
      <c r="R48" t="n">
        <v>20.72</v>
      </c>
      <c r="S48" t="n">
        <v>13.89</v>
      </c>
      <c r="T48" t="n">
        <v>1731.1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167.4770108172441</v>
      </c>
      <c r="AB48" t="n">
        <v>229.1494347643082</v>
      </c>
      <c r="AC48" t="n">
        <v>207.2797343237202</v>
      </c>
      <c r="AD48" t="n">
        <v>167477.0108172441</v>
      </c>
      <c r="AE48" t="n">
        <v>229149.4347643082</v>
      </c>
      <c r="AF48" t="n">
        <v>4.545017356349023e-06</v>
      </c>
      <c r="AG48" t="n">
        <v>7.100694444444445</v>
      </c>
      <c r="AH48" t="n">
        <v>207279.7343237202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12.2266</v>
      </c>
      <c r="E49" t="n">
        <v>8.18</v>
      </c>
      <c r="F49" t="n">
        <v>5.14</v>
      </c>
      <c r="G49" t="n">
        <v>51.39</v>
      </c>
      <c r="H49" t="n">
        <v>0.86</v>
      </c>
      <c r="I49" t="n">
        <v>6</v>
      </c>
      <c r="J49" t="n">
        <v>263.95</v>
      </c>
      <c r="K49" t="n">
        <v>58.47</v>
      </c>
      <c r="L49" t="n">
        <v>12.75</v>
      </c>
      <c r="M49" t="n">
        <v>4</v>
      </c>
      <c r="N49" t="n">
        <v>67.72</v>
      </c>
      <c r="O49" t="n">
        <v>32787.82</v>
      </c>
      <c r="P49" t="n">
        <v>77.2</v>
      </c>
      <c r="Q49" t="n">
        <v>202.81</v>
      </c>
      <c r="R49" t="n">
        <v>20.73</v>
      </c>
      <c r="S49" t="n">
        <v>13.89</v>
      </c>
      <c r="T49" t="n">
        <v>1733.58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167.465724757719</v>
      </c>
      <c r="AB49" t="n">
        <v>229.1339926797602</v>
      </c>
      <c r="AC49" t="n">
        <v>207.2657660100484</v>
      </c>
      <c r="AD49" t="n">
        <v>167465.724757719</v>
      </c>
      <c r="AE49" t="n">
        <v>229133.9926797602</v>
      </c>
      <c r="AF49" t="n">
        <v>4.544385499958045e-06</v>
      </c>
      <c r="AG49" t="n">
        <v>7.100694444444445</v>
      </c>
      <c r="AH49" t="n">
        <v>207265.7660100484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12.2237</v>
      </c>
      <c r="E50" t="n">
        <v>8.18</v>
      </c>
      <c r="F50" t="n">
        <v>5.14</v>
      </c>
      <c r="G50" t="n">
        <v>51.41</v>
      </c>
      <c r="H50" t="n">
        <v>0.87</v>
      </c>
      <c r="I50" t="n">
        <v>6</v>
      </c>
      <c r="J50" t="n">
        <v>264.42</v>
      </c>
      <c r="K50" t="n">
        <v>58.47</v>
      </c>
      <c r="L50" t="n">
        <v>13</v>
      </c>
      <c r="M50" t="n">
        <v>4</v>
      </c>
      <c r="N50" t="n">
        <v>67.94</v>
      </c>
      <c r="O50" t="n">
        <v>32845.58</v>
      </c>
      <c r="P50" t="n">
        <v>77.15000000000001</v>
      </c>
      <c r="Q50" t="n">
        <v>202.81</v>
      </c>
      <c r="R50" t="n">
        <v>20.84</v>
      </c>
      <c r="S50" t="n">
        <v>13.89</v>
      </c>
      <c r="T50" t="n">
        <v>1789.34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167.4545831270042</v>
      </c>
      <c r="AB50" t="n">
        <v>229.1187482090822</v>
      </c>
      <c r="AC50" t="n">
        <v>207.2519764502561</v>
      </c>
      <c r="AD50" t="n">
        <v>167454.5831270042</v>
      </c>
      <c r="AE50" t="n">
        <v>229118.7482090821</v>
      </c>
      <c r="AF50" t="n">
        <v>4.543307627291083e-06</v>
      </c>
      <c r="AG50" t="n">
        <v>7.100694444444445</v>
      </c>
      <c r="AH50" t="n">
        <v>207251.9764502561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12.2312</v>
      </c>
      <c r="E51" t="n">
        <v>8.18</v>
      </c>
      <c r="F51" t="n">
        <v>5.14</v>
      </c>
      <c r="G51" t="n">
        <v>51.36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4</v>
      </c>
      <c r="N51" t="n">
        <v>68.16</v>
      </c>
      <c r="O51" t="n">
        <v>32903.43</v>
      </c>
      <c r="P51" t="n">
        <v>76.79000000000001</v>
      </c>
      <c r="Q51" t="n">
        <v>202.82</v>
      </c>
      <c r="R51" t="n">
        <v>20.73</v>
      </c>
      <c r="S51" t="n">
        <v>13.89</v>
      </c>
      <c r="T51" t="n">
        <v>1735.64</v>
      </c>
      <c r="U51" t="n">
        <v>0.67</v>
      </c>
      <c r="V51" t="n">
        <v>0.75</v>
      </c>
      <c r="W51" t="n">
        <v>0.64</v>
      </c>
      <c r="X51" t="n">
        <v>0.1</v>
      </c>
      <c r="Y51" t="n">
        <v>1</v>
      </c>
      <c r="Z51" t="n">
        <v>10</v>
      </c>
      <c r="AA51" t="n">
        <v>167.2656807709949</v>
      </c>
      <c r="AB51" t="n">
        <v>228.8602836718065</v>
      </c>
      <c r="AC51" t="n">
        <v>207.0181794056608</v>
      </c>
      <c r="AD51" t="n">
        <v>167265.6807709949</v>
      </c>
      <c r="AE51" t="n">
        <v>228860.2836718065</v>
      </c>
      <c r="AF51" t="n">
        <v>4.546095229015984e-06</v>
      </c>
      <c r="AG51" t="n">
        <v>7.100694444444445</v>
      </c>
      <c r="AH51" t="n">
        <v>207018.1794056608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12.2266</v>
      </c>
      <c r="E52" t="n">
        <v>8.18</v>
      </c>
      <c r="F52" t="n">
        <v>5.14</v>
      </c>
      <c r="G52" t="n">
        <v>51.39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76.67</v>
      </c>
      <c r="Q52" t="n">
        <v>202.84</v>
      </c>
      <c r="R52" t="n">
        <v>20.8</v>
      </c>
      <c r="S52" t="n">
        <v>13.89</v>
      </c>
      <c r="T52" t="n">
        <v>1769.32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167.2298261399113</v>
      </c>
      <c r="AB52" t="n">
        <v>228.8112257837633</v>
      </c>
      <c r="AC52" t="n">
        <v>206.9738035335992</v>
      </c>
      <c r="AD52" t="n">
        <v>167229.8261399113</v>
      </c>
      <c r="AE52" t="n">
        <v>228811.2257837633</v>
      </c>
      <c r="AF52" t="n">
        <v>4.544385499958045e-06</v>
      </c>
      <c r="AG52" t="n">
        <v>7.100694444444445</v>
      </c>
      <c r="AH52" t="n">
        <v>206973.8035335992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12.3212</v>
      </c>
      <c r="E53" t="n">
        <v>8.119999999999999</v>
      </c>
      <c r="F53" t="n">
        <v>5.12</v>
      </c>
      <c r="G53" t="n">
        <v>61.48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76.28</v>
      </c>
      <c r="Q53" t="n">
        <v>202.81</v>
      </c>
      <c r="R53" t="n">
        <v>20.31</v>
      </c>
      <c r="S53" t="n">
        <v>13.89</v>
      </c>
      <c r="T53" t="n">
        <v>1530.6</v>
      </c>
      <c r="U53" t="n">
        <v>0.68</v>
      </c>
      <c r="V53" t="n">
        <v>0.76</v>
      </c>
      <c r="W53" t="n">
        <v>0.64</v>
      </c>
      <c r="X53" t="n">
        <v>0.09</v>
      </c>
      <c r="Y53" t="n">
        <v>1</v>
      </c>
      <c r="Z53" t="n">
        <v>10</v>
      </c>
      <c r="AA53" t="n">
        <v>166.651293323421</v>
      </c>
      <c r="AB53" t="n">
        <v>228.0196516611751</v>
      </c>
      <c r="AC53" t="n">
        <v>206.2577761342893</v>
      </c>
      <c r="AD53" t="n">
        <v>166651.2933234209</v>
      </c>
      <c r="AE53" t="n">
        <v>228019.6516611751</v>
      </c>
      <c r="AF53" t="n">
        <v>4.579546449714808e-06</v>
      </c>
      <c r="AG53" t="n">
        <v>7.048611111111111</v>
      </c>
      <c r="AH53" t="n">
        <v>206257.7761342892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12.3258</v>
      </c>
      <c r="E54" t="n">
        <v>8.109999999999999</v>
      </c>
      <c r="F54" t="n">
        <v>5.12</v>
      </c>
      <c r="G54" t="n">
        <v>61.44</v>
      </c>
      <c r="H54" t="n">
        <v>0.9399999999999999</v>
      </c>
      <c r="I54" t="n">
        <v>5</v>
      </c>
      <c r="J54" t="n">
        <v>266.3</v>
      </c>
      <c r="K54" t="n">
        <v>58.47</v>
      </c>
      <c r="L54" t="n">
        <v>14</v>
      </c>
      <c r="M54" t="n">
        <v>3</v>
      </c>
      <c r="N54" t="n">
        <v>68.81999999999999</v>
      </c>
      <c r="O54" t="n">
        <v>33077.47</v>
      </c>
      <c r="P54" t="n">
        <v>76.19</v>
      </c>
      <c r="Q54" t="n">
        <v>202.81</v>
      </c>
      <c r="R54" t="n">
        <v>20.27</v>
      </c>
      <c r="S54" t="n">
        <v>13.89</v>
      </c>
      <c r="T54" t="n">
        <v>1507.51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166.5943716725426</v>
      </c>
      <c r="AB54" t="n">
        <v>227.9417689472374</v>
      </c>
      <c r="AC54" t="n">
        <v>206.1873264372607</v>
      </c>
      <c r="AD54" t="n">
        <v>166594.3716725426</v>
      </c>
      <c r="AE54" t="n">
        <v>227941.7689472374</v>
      </c>
      <c r="AF54" t="n">
        <v>4.581256178772747e-06</v>
      </c>
      <c r="AG54" t="n">
        <v>7.039930555555554</v>
      </c>
      <c r="AH54" t="n">
        <v>206187.3264372607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12.3224</v>
      </c>
      <c r="E55" t="n">
        <v>8.119999999999999</v>
      </c>
      <c r="F55" t="n">
        <v>5.12</v>
      </c>
      <c r="G55" t="n">
        <v>61.47</v>
      </c>
      <c r="H55" t="n">
        <v>0.95</v>
      </c>
      <c r="I55" t="n">
        <v>5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76.14</v>
      </c>
      <c r="Q55" t="n">
        <v>202.81</v>
      </c>
      <c r="R55" t="n">
        <v>20.27</v>
      </c>
      <c r="S55" t="n">
        <v>13.89</v>
      </c>
      <c r="T55" t="n">
        <v>1511.47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166.5849804430044</v>
      </c>
      <c r="AB55" t="n">
        <v>227.9289194526714</v>
      </c>
      <c r="AC55" t="n">
        <v>206.1757032804217</v>
      </c>
      <c r="AD55" t="n">
        <v>166584.9804430044</v>
      </c>
      <c r="AE55" t="n">
        <v>227928.9194526714</v>
      </c>
      <c r="AF55" t="n">
        <v>4.579992465990792e-06</v>
      </c>
      <c r="AG55" t="n">
        <v>7.048611111111111</v>
      </c>
      <c r="AH55" t="n">
        <v>206175.7032804217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12.3305</v>
      </c>
      <c r="E56" t="n">
        <v>8.109999999999999</v>
      </c>
      <c r="F56" t="n">
        <v>5.12</v>
      </c>
      <c r="G56" t="n">
        <v>61.4</v>
      </c>
      <c r="H56" t="n">
        <v>0.97</v>
      </c>
      <c r="I56" t="n">
        <v>5</v>
      </c>
      <c r="J56" t="n">
        <v>267.24</v>
      </c>
      <c r="K56" t="n">
        <v>58.47</v>
      </c>
      <c r="L56" t="n">
        <v>14.5</v>
      </c>
      <c r="M56" t="n">
        <v>3</v>
      </c>
      <c r="N56" t="n">
        <v>69.27</v>
      </c>
      <c r="O56" t="n">
        <v>33193.92</v>
      </c>
      <c r="P56" t="n">
        <v>75.97</v>
      </c>
      <c r="Q56" t="n">
        <v>202.81</v>
      </c>
      <c r="R56" t="n">
        <v>20.12</v>
      </c>
      <c r="S56" t="n">
        <v>13.89</v>
      </c>
      <c r="T56" t="n">
        <v>1437.3</v>
      </c>
      <c r="U56" t="n">
        <v>0.6899999999999999</v>
      </c>
      <c r="V56" t="n">
        <v>0.76</v>
      </c>
      <c r="W56" t="n">
        <v>0.64</v>
      </c>
      <c r="X56" t="n">
        <v>0.08</v>
      </c>
      <c r="Y56" t="n">
        <v>1</v>
      </c>
      <c r="Z56" t="n">
        <v>10</v>
      </c>
      <c r="AA56" t="n">
        <v>166.4797455879396</v>
      </c>
      <c r="AB56" t="n">
        <v>227.7849324813377</v>
      </c>
      <c r="AC56" t="n">
        <v>206.0454582235451</v>
      </c>
      <c r="AD56" t="n">
        <v>166479.7455879396</v>
      </c>
      <c r="AE56" t="n">
        <v>227784.9324813377</v>
      </c>
      <c r="AF56" t="n">
        <v>4.583003075853687e-06</v>
      </c>
      <c r="AG56" t="n">
        <v>7.039930555555554</v>
      </c>
      <c r="AH56" t="n">
        <v>206045.4582235451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12.3305</v>
      </c>
      <c r="E57" t="n">
        <v>8.109999999999999</v>
      </c>
      <c r="F57" t="n">
        <v>5.12</v>
      </c>
      <c r="G57" t="n">
        <v>61.4</v>
      </c>
      <c r="H57" t="n">
        <v>0.98</v>
      </c>
      <c r="I57" t="n">
        <v>5</v>
      </c>
      <c r="J57" t="n">
        <v>267.71</v>
      </c>
      <c r="K57" t="n">
        <v>58.47</v>
      </c>
      <c r="L57" t="n">
        <v>14.75</v>
      </c>
      <c r="M57" t="n">
        <v>3</v>
      </c>
      <c r="N57" t="n">
        <v>69.48999999999999</v>
      </c>
      <c r="O57" t="n">
        <v>33252.27</v>
      </c>
      <c r="P57" t="n">
        <v>75.95</v>
      </c>
      <c r="Q57" t="n">
        <v>202.82</v>
      </c>
      <c r="R57" t="n">
        <v>20.16</v>
      </c>
      <c r="S57" t="n">
        <v>13.89</v>
      </c>
      <c r="T57" t="n">
        <v>1453.04</v>
      </c>
      <c r="U57" t="n">
        <v>0.6899999999999999</v>
      </c>
      <c r="V57" t="n">
        <v>0.76</v>
      </c>
      <c r="W57" t="n">
        <v>0.64</v>
      </c>
      <c r="X57" t="n">
        <v>0.08</v>
      </c>
      <c r="Y57" t="n">
        <v>1</v>
      </c>
      <c r="Z57" t="n">
        <v>10</v>
      </c>
      <c r="AA57" t="n">
        <v>166.4709187624793</v>
      </c>
      <c r="AB57" t="n">
        <v>227.7728552293308</v>
      </c>
      <c r="AC57" t="n">
        <v>206.0345336075191</v>
      </c>
      <c r="AD57" t="n">
        <v>166470.9187624793</v>
      </c>
      <c r="AE57" t="n">
        <v>227772.8552293308</v>
      </c>
      <c r="AF57" t="n">
        <v>4.583003075853687e-06</v>
      </c>
      <c r="AG57" t="n">
        <v>7.039930555555554</v>
      </c>
      <c r="AH57" t="n">
        <v>206034.5336075191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12.3254</v>
      </c>
      <c r="E58" t="n">
        <v>8.109999999999999</v>
      </c>
      <c r="F58" t="n">
        <v>5.12</v>
      </c>
      <c r="G58" t="n">
        <v>61.44</v>
      </c>
      <c r="H58" t="n">
        <v>1</v>
      </c>
      <c r="I58" t="n">
        <v>5</v>
      </c>
      <c r="J58" t="n">
        <v>268.19</v>
      </c>
      <c r="K58" t="n">
        <v>58.47</v>
      </c>
      <c r="L58" t="n">
        <v>15</v>
      </c>
      <c r="M58" t="n">
        <v>3</v>
      </c>
      <c r="N58" t="n">
        <v>69.70999999999999</v>
      </c>
      <c r="O58" t="n">
        <v>33310.7</v>
      </c>
      <c r="P58" t="n">
        <v>76.23</v>
      </c>
      <c r="Q58" t="n">
        <v>202.81</v>
      </c>
      <c r="R58" t="n">
        <v>20.15</v>
      </c>
      <c r="S58" t="n">
        <v>13.89</v>
      </c>
      <c r="T58" t="n">
        <v>1450.76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166.613525245931</v>
      </c>
      <c r="AB58" t="n">
        <v>227.9679757113434</v>
      </c>
      <c r="AC58" t="n">
        <v>206.2110320645819</v>
      </c>
      <c r="AD58" t="n">
        <v>166613.5252459311</v>
      </c>
      <c r="AE58" t="n">
        <v>227967.9757113434</v>
      </c>
      <c r="AF58" t="n">
        <v>4.581107506680753e-06</v>
      </c>
      <c r="AG58" t="n">
        <v>7.039930555555554</v>
      </c>
      <c r="AH58" t="n">
        <v>206211.0320645819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12.3136</v>
      </c>
      <c r="E59" t="n">
        <v>8.119999999999999</v>
      </c>
      <c r="F59" t="n">
        <v>5.13</v>
      </c>
      <c r="G59" t="n">
        <v>61.54</v>
      </c>
      <c r="H59" t="n">
        <v>1.01</v>
      </c>
      <c r="I59" t="n">
        <v>5</v>
      </c>
      <c r="J59" t="n">
        <v>268.66</v>
      </c>
      <c r="K59" t="n">
        <v>58.47</v>
      </c>
      <c r="L59" t="n">
        <v>15.25</v>
      </c>
      <c r="M59" t="n">
        <v>3</v>
      </c>
      <c r="N59" t="n">
        <v>69.94</v>
      </c>
      <c r="O59" t="n">
        <v>33369.22</v>
      </c>
      <c r="P59" t="n">
        <v>76.28</v>
      </c>
      <c r="Q59" t="n">
        <v>202.81</v>
      </c>
      <c r="R59" t="n">
        <v>20.41</v>
      </c>
      <c r="S59" t="n">
        <v>13.89</v>
      </c>
      <c r="T59" t="n">
        <v>1580.74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166.703868501575</v>
      </c>
      <c r="AB59" t="n">
        <v>228.0915873393786</v>
      </c>
      <c r="AC59" t="n">
        <v>206.3228463723274</v>
      </c>
      <c r="AD59" t="n">
        <v>166703.868501575</v>
      </c>
      <c r="AE59" t="n">
        <v>228091.5873393786</v>
      </c>
      <c r="AF59" t="n">
        <v>4.576721679966906e-06</v>
      </c>
      <c r="AG59" t="n">
        <v>7.048611111111111</v>
      </c>
      <c r="AH59" t="n">
        <v>206322.8463723274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12.3212</v>
      </c>
      <c r="E60" t="n">
        <v>8.119999999999999</v>
      </c>
      <c r="F60" t="n">
        <v>5.12</v>
      </c>
      <c r="G60" t="n">
        <v>61.48</v>
      </c>
      <c r="H60" t="n">
        <v>1.03</v>
      </c>
      <c r="I60" t="n">
        <v>5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76</v>
      </c>
      <c r="Q60" t="n">
        <v>202.81</v>
      </c>
      <c r="R60" t="n">
        <v>20.34</v>
      </c>
      <c r="S60" t="n">
        <v>13.89</v>
      </c>
      <c r="T60" t="n">
        <v>1543.97</v>
      </c>
      <c r="U60" t="n">
        <v>0.68</v>
      </c>
      <c r="V60" t="n">
        <v>0.76</v>
      </c>
      <c r="W60" t="n">
        <v>0.64</v>
      </c>
      <c r="X60" t="n">
        <v>0.09</v>
      </c>
      <c r="Y60" t="n">
        <v>1</v>
      </c>
      <c r="Z60" t="n">
        <v>10</v>
      </c>
      <c r="AA60" t="n">
        <v>166.5276244925645</v>
      </c>
      <c r="AB60" t="n">
        <v>227.8504425109136</v>
      </c>
      <c r="AC60" t="n">
        <v>206.1047160678422</v>
      </c>
      <c r="AD60" t="n">
        <v>166527.6244925645</v>
      </c>
      <c r="AE60" t="n">
        <v>227850.4425109136</v>
      </c>
      <c r="AF60" t="n">
        <v>4.579546449714808e-06</v>
      </c>
      <c r="AG60" t="n">
        <v>7.048611111111111</v>
      </c>
      <c r="AH60" t="n">
        <v>206104.7160678421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12.3216</v>
      </c>
      <c r="E61" t="n">
        <v>8.119999999999999</v>
      </c>
      <c r="F61" t="n">
        <v>5.12</v>
      </c>
      <c r="G61" t="n">
        <v>61.47</v>
      </c>
      <c r="H61" t="n">
        <v>1.04</v>
      </c>
      <c r="I61" t="n">
        <v>5</v>
      </c>
      <c r="J61" t="n">
        <v>269.61</v>
      </c>
      <c r="K61" t="n">
        <v>58.47</v>
      </c>
      <c r="L61" t="n">
        <v>15.75</v>
      </c>
      <c r="M61" t="n">
        <v>3</v>
      </c>
      <c r="N61" t="n">
        <v>70.39</v>
      </c>
      <c r="O61" t="n">
        <v>33486.53</v>
      </c>
      <c r="P61" t="n">
        <v>75.81</v>
      </c>
      <c r="Q61" t="n">
        <v>202.81</v>
      </c>
      <c r="R61" t="n">
        <v>20.32</v>
      </c>
      <c r="S61" t="n">
        <v>13.89</v>
      </c>
      <c r="T61" t="n">
        <v>1532.44</v>
      </c>
      <c r="U61" t="n">
        <v>0.68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166.442218170365</v>
      </c>
      <c r="AB61" t="n">
        <v>227.7335858130193</v>
      </c>
      <c r="AC61" t="n">
        <v>205.9990120091854</v>
      </c>
      <c r="AD61" t="n">
        <v>166442.218170365</v>
      </c>
      <c r="AE61" t="n">
        <v>227733.5858130193</v>
      </c>
      <c r="AF61" t="n">
        <v>4.579695121806802e-06</v>
      </c>
      <c r="AG61" t="n">
        <v>7.048611111111111</v>
      </c>
      <c r="AH61" t="n">
        <v>205999.0120091854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12.3237</v>
      </c>
      <c r="E62" t="n">
        <v>8.109999999999999</v>
      </c>
      <c r="F62" t="n">
        <v>5.12</v>
      </c>
      <c r="G62" t="n">
        <v>61.46</v>
      </c>
      <c r="H62" t="n">
        <v>1.05</v>
      </c>
      <c r="I62" t="n">
        <v>5</v>
      </c>
      <c r="J62" t="n">
        <v>270.09</v>
      </c>
      <c r="K62" t="n">
        <v>58.47</v>
      </c>
      <c r="L62" t="n">
        <v>16</v>
      </c>
      <c r="M62" t="n">
        <v>3</v>
      </c>
      <c r="N62" t="n">
        <v>70.62</v>
      </c>
      <c r="O62" t="n">
        <v>33545.31</v>
      </c>
      <c r="P62" t="n">
        <v>75.66</v>
      </c>
      <c r="Q62" t="n">
        <v>202.81</v>
      </c>
      <c r="R62" t="n">
        <v>20.26</v>
      </c>
      <c r="S62" t="n">
        <v>13.89</v>
      </c>
      <c r="T62" t="n">
        <v>1506.51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166.3681690540935</v>
      </c>
      <c r="AB62" t="n">
        <v>227.6322685453202</v>
      </c>
      <c r="AC62" t="n">
        <v>205.9073643193159</v>
      </c>
      <c r="AD62" t="n">
        <v>166368.1690540935</v>
      </c>
      <c r="AE62" t="n">
        <v>227632.2685453202</v>
      </c>
      <c r="AF62" t="n">
        <v>4.580475650289775e-06</v>
      </c>
      <c r="AG62" t="n">
        <v>7.039930555555554</v>
      </c>
      <c r="AH62" t="n">
        <v>205907.3643193159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12.3262</v>
      </c>
      <c r="E63" t="n">
        <v>8.109999999999999</v>
      </c>
      <c r="F63" t="n">
        <v>5.12</v>
      </c>
      <c r="G63" t="n">
        <v>61.44</v>
      </c>
      <c r="H63" t="n">
        <v>1.07</v>
      </c>
      <c r="I63" t="n">
        <v>5</v>
      </c>
      <c r="J63" t="n">
        <v>270.57</v>
      </c>
      <c r="K63" t="n">
        <v>58.47</v>
      </c>
      <c r="L63" t="n">
        <v>16.25</v>
      </c>
      <c r="M63" t="n">
        <v>3</v>
      </c>
      <c r="N63" t="n">
        <v>70.84</v>
      </c>
      <c r="O63" t="n">
        <v>33604.17</v>
      </c>
      <c r="P63" t="n">
        <v>75.27</v>
      </c>
      <c r="Q63" t="n">
        <v>202.81</v>
      </c>
      <c r="R63" t="n">
        <v>20.2</v>
      </c>
      <c r="S63" t="n">
        <v>13.89</v>
      </c>
      <c r="T63" t="n">
        <v>1475.94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166.1867035353742</v>
      </c>
      <c r="AB63" t="n">
        <v>227.383979416915</v>
      </c>
      <c r="AC63" t="n">
        <v>205.6827715568496</v>
      </c>
      <c r="AD63" t="n">
        <v>166186.7035353743</v>
      </c>
      <c r="AE63" t="n">
        <v>227383.979416915</v>
      </c>
      <c r="AF63" t="n">
        <v>4.581404850864742e-06</v>
      </c>
      <c r="AG63" t="n">
        <v>7.039930555555554</v>
      </c>
      <c r="AH63" t="n">
        <v>205682.7715568496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12.3381</v>
      </c>
      <c r="E64" t="n">
        <v>8.1</v>
      </c>
      <c r="F64" t="n">
        <v>5.11</v>
      </c>
      <c r="G64" t="n">
        <v>61.34</v>
      </c>
      <c r="H64" t="n">
        <v>1.08</v>
      </c>
      <c r="I64" t="n">
        <v>5</v>
      </c>
      <c r="J64" t="n">
        <v>271.05</v>
      </c>
      <c r="K64" t="n">
        <v>58.47</v>
      </c>
      <c r="L64" t="n">
        <v>16.5</v>
      </c>
      <c r="M64" t="n">
        <v>3</v>
      </c>
      <c r="N64" t="n">
        <v>71.06999999999999</v>
      </c>
      <c r="O64" t="n">
        <v>33663.13</v>
      </c>
      <c r="P64" t="n">
        <v>74.73999999999999</v>
      </c>
      <c r="Q64" t="n">
        <v>202.81</v>
      </c>
      <c r="R64" t="n">
        <v>19.96</v>
      </c>
      <c r="S64" t="n">
        <v>13.89</v>
      </c>
      <c r="T64" t="n">
        <v>1357.24</v>
      </c>
      <c r="U64" t="n">
        <v>0.7</v>
      </c>
      <c r="V64" t="n">
        <v>0.76</v>
      </c>
      <c r="W64" t="n">
        <v>0.64</v>
      </c>
      <c r="X64" t="n">
        <v>0.07000000000000001</v>
      </c>
      <c r="Y64" t="n">
        <v>1</v>
      </c>
      <c r="Z64" t="n">
        <v>10</v>
      </c>
      <c r="AA64" t="n">
        <v>165.8848650967549</v>
      </c>
      <c r="AB64" t="n">
        <v>226.970990749024</v>
      </c>
      <c r="AC64" t="n">
        <v>205.3091979477888</v>
      </c>
      <c r="AD64" t="n">
        <v>165884.8650967549</v>
      </c>
      <c r="AE64" t="n">
        <v>226970.990749024</v>
      </c>
      <c r="AF64" t="n">
        <v>4.585827845601586e-06</v>
      </c>
      <c r="AG64" t="n">
        <v>7.03125</v>
      </c>
      <c r="AH64" t="n">
        <v>205309.1979477888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12.3393</v>
      </c>
      <c r="E65" t="n">
        <v>8.1</v>
      </c>
      <c r="F65" t="n">
        <v>5.11</v>
      </c>
      <c r="G65" t="n">
        <v>61.33</v>
      </c>
      <c r="H65" t="n">
        <v>1.1</v>
      </c>
      <c r="I65" t="n">
        <v>5</v>
      </c>
      <c r="J65" t="n">
        <v>271.52</v>
      </c>
      <c r="K65" t="n">
        <v>58.47</v>
      </c>
      <c r="L65" t="n">
        <v>16.75</v>
      </c>
      <c r="M65" t="n">
        <v>3</v>
      </c>
      <c r="N65" t="n">
        <v>71.3</v>
      </c>
      <c r="O65" t="n">
        <v>33722.17</v>
      </c>
      <c r="P65" t="n">
        <v>74.45</v>
      </c>
      <c r="Q65" t="n">
        <v>202.81</v>
      </c>
      <c r="R65" t="n">
        <v>19.96</v>
      </c>
      <c r="S65" t="n">
        <v>13.89</v>
      </c>
      <c r="T65" t="n">
        <v>1353.22</v>
      </c>
      <c r="U65" t="n">
        <v>0.7</v>
      </c>
      <c r="V65" t="n">
        <v>0.76</v>
      </c>
      <c r="W65" t="n">
        <v>0.64</v>
      </c>
      <c r="X65" t="n">
        <v>0.07000000000000001</v>
      </c>
      <c r="Y65" t="n">
        <v>1</v>
      </c>
      <c r="Z65" t="n">
        <v>10</v>
      </c>
      <c r="AA65" t="n">
        <v>165.7525635959553</v>
      </c>
      <c r="AB65" t="n">
        <v>226.7899699988999</v>
      </c>
      <c r="AC65" t="n">
        <v>205.1454535639922</v>
      </c>
      <c r="AD65" t="n">
        <v>165752.5635959553</v>
      </c>
      <c r="AE65" t="n">
        <v>226789.9699988999</v>
      </c>
      <c r="AF65" t="n">
        <v>4.586273861877571e-06</v>
      </c>
      <c r="AG65" t="n">
        <v>7.03125</v>
      </c>
      <c r="AH65" t="n">
        <v>205145.4535639922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12.3288</v>
      </c>
      <c r="E66" t="n">
        <v>8.109999999999999</v>
      </c>
      <c r="F66" t="n">
        <v>5.12</v>
      </c>
      <c r="G66" t="n">
        <v>61.42</v>
      </c>
      <c r="H66" t="n">
        <v>1.11</v>
      </c>
      <c r="I66" t="n">
        <v>5</v>
      </c>
      <c r="J66" t="n">
        <v>272</v>
      </c>
      <c r="K66" t="n">
        <v>58.47</v>
      </c>
      <c r="L66" t="n">
        <v>17</v>
      </c>
      <c r="M66" t="n">
        <v>3</v>
      </c>
      <c r="N66" t="n">
        <v>71.53</v>
      </c>
      <c r="O66" t="n">
        <v>33781.3</v>
      </c>
      <c r="P66" t="n">
        <v>74.44</v>
      </c>
      <c r="Q66" t="n">
        <v>202.81</v>
      </c>
      <c r="R66" t="n">
        <v>20.12</v>
      </c>
      <c r="S66" t="n">
        <v>13.89</v>
      </c>
      <c r="T66" t="n">
        <v>1433.09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165.8107264010725</v>
      </c>
      <c r="AB66" t="n">
        <v>226.8695509148232</v>
      </c>
      <c r="AC66" t="n">
        <v>205.2174393889923</v>
      </c>
      <c r="AD66" t="n">
        <v>165810.7264010725</v>
      </c>
      <c r="AE66" t="n">
        <v>226869.5509148232</v>
      </c>
      <c r="AF66" t="n">
        <v>4.582371219462707e-06</v>
      </c>
      <c r="AG66" t="n">
        <v>7.039930555555554</v>
      </c>
      <c r="AH66" t="n">
        <v>205217.4393889923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12.3245</v>
      </c>
      <c r="E67" t="n">
        <v>8.109999999999999</v>
      </c>
      <c r="F67" t="n">
        <v>5.12</v>
      </c>
      <c r="G67" t="n">
        <v>61.45</v>
      </c>
      <c r="H67" t="n">
        <v>1.13</v>
      </c>
      <c r="I67" t="n">
        <v>5</v>
      </c>
      <c r="J67" t="n">
        <v>272.48</v>
      </c>
      <c r="K67" t="n">
        <v>58.47</v>
      </c>
      <c r="L67" t="n">
        <v>17.25</v>
      </c>
      <c r="M67" t="n">
        <v>3</v>
      </c>
      <c r="N67" t="n">
        <v>71.76000000000001</v>
      </c>
      <c r="O67" t="n">
        <v>33840.65</v>
      </c>
      <c r="P67" t="n">
        <v>74.43000000000001</v>
      </c>
      <c r="Q67" t="n">
        <v>202.81</v>
      </c>
      <c r="R67" t="n">
        <v>20.3</v>
      </c>
      <c r="S67" t="n">
        <v>13.89</v>
      </c>
      <c r="T67" t="n">
        <v>1522.52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165.8220842395541</v>
      </c>
      <c r="AB67" t="n">
        <v>226.8850912105061</v>
      </c>
      <c r="AC67" t="n">
        <v>205.2314965406662</v>
      </c>
      <c r="AD67" t="n">
        <v>165822.0842395541</v>
      </c>
      <c r="AE67" t="n">
        <v>226885.0912105061</v>
      </c>
      <c r="AF67" t="n">
        <v>4.580772994473764e-06</v>
      </c>
      <c r="AG67" t="n">
        <v>7.039930555555554</v>
      </c>
      <c r="AH67" t="n">
        <v>205231.4965406662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12.325</v>
      </c>
      <c r="E68" t="n">
        <v>8.109999999999999</v>
      </c>
      <c r="F68" t="n">
        <v>5.12</v>
      </c>
      <c r="G68" t="n">
        <v>61.45</v>
      </c>
      <c r="H68" t="n">
        <v>1.14</v>
      </c>
      <c r="I68" t="n">
        <v>5</v>
      </c>
      <c r="J68" t="n">
        <v>272.97</v>
      </c>
      <c r="K68" t="n">
        <v>58.47</v>
      </c>
      <c r="L68" t="n">
        <v>17.5</v>
      </c>
      <c r="M68" t="n">
        <v>3</v>
      </c>
      <c r="N68" t="n">
        <v>71.98999999999999</v>
      </c>
      <c r="O68" t="n">
        <v>33899.96</v>
      </c>
      <c r="P68" t="n">
        <v>74.02</v>
      </c>
      <c r="Q68" t="n">
        <v>202.81</v>
      </c>
      <c r="R68" t="n">
        <v>20.16</v>
      </c>
      <c r="S68" t="n">
        <v>13.89</v>
      </c>
      <c r="T68" t="n">
        <v>1452.49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165.639219066557</v>
      </c>
      <c r="AB68" t="n">
        <v>226.6348870133694</v>
      </c>
      <c r="AC68" t="n">
        <v>205.0051714809404</v>
      </c>
      <c r="AD68" t="n">
        <v>165639.219066557</v>
      </c>
      <c r="AE68" t="n">
        <v>226634.8870133694</v>
      </c>
      <c r="AF68" t="n">
        <v>4.580958834588758e-06</v>
      </c>
      <c r="AG68" t="n">
        <v>7.039930555555554</v>
      </c>
      <c r="AH68" t="n">
        <v>205005.1714809404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12.4365</v>
      </c>
      <c r="E69" t="n">
        <v>8.039999999999999</v>
      </c>
      <c r="F69" t="n">
        <v>5.09</v>
      </c>
      <c r="G69" t="n">
        <v>76.42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73.52</v>
      </c>
      <c r="Q69" t="n">
        <v>202.81</v>
      </c>
      <c r="R69" t="n">
        <v>19.32</v>
      </c>
      <c r="S69" t="n">
        <v>13.89</v>
      </c>
      <c r="T69" t="n">
        <v>1041.86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164.7743068879051</v>
      </c>
      <c r="AB69" t="n">
        <v>225.4514760133063</v>
      </c>
      <c r="AC69" t="n">
        <v>203.9347035657951</v>
      </c>
      <c r="AD69" t="n">
        <v>164774.3068879051</v>
      </c>
      <c r="AE69" t="n">
        <v>225451.4760133063</v>
      </c>
      <c r="AF69" t="n">
        <v>4.622401180232299e-06</v>
      </c>
      <c r="AG69" t="n">
        <v>6.979166666666666</v>
      </c>
      <c r="AH69" t="n">
        <v>203934.7035657951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12.4361</v>
      </c>
      <c r="E70" t="n">
        <v>8.039999999999999</v>
      </c>
      <c r="F70" t="n">
        <v>5.1</v>
      </c>
      <c r="G70" t="n">
        <v>76.43000000000001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73.61</v>
      </c>
      <c r="Q70" t="n">
        <v>202.81</v>
      </c>
      <c r="R70" t="n">
        <v>19.41</v>
      </c>
      <c r="S70" t="n">
        <v>13.89</v>
      </c>
      <c r="T70" t="n">
        <v>1086.26</v>
      </c>
      <c r="U70" t="n">
        <v>0.72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164.8390318094986</v>
      </c>
      <c r="AB70" t="n">
        <v>225.5400355064924</v>
      </c>
      <c r="AC70" t="n">
        <v>204.0148110652456</v>
      </c>
      <c r="AD70" t="n">
        <v>164839.0318094986</v>
      </c>
      <c r="AE70" t="n">
        <v>225540.0355064924</v>
      </c>
      <c r="AF70" t="n">
        <v>4.622252508140304e-06</v>
      </c>
      <c r="AG70" t="n">
        <v>6.979166666666666</v>
      </c>
      <c r="AH70" t="n">
        <v>204014.8110652456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12.4339</v>
      </c>
      <c r="E71" t="n">
        <v>8.039999999999999</v>
      </c>
      <c r="F71" t="n">
        <v>5.1</v>
      </c>
      <c r="G71" t="n">
        <v>76.45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73.83</v>
      </c>
      <c r="Q71" t="n">
        <v>202.83</v>
      </c>
      <c r="R71" t="n">
        <v>19.51</v>
      </c>
      <c r="S71" t="n">
        <v>13.89</v>
      </c>
      <c r="T71" t="n">
        <v>1132.52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164.9431768121985</v>
      </c>
      <c r="AB71" t="n">
        <v>225.6825312937396</v>
      </c>
      <c r="AC71" t="n">
        <v>204.1437072545521</v>
      </c>
      <c r="AD71" t="n">
        <v>164943.1768121985</v>
      </c>
      <c r="AE71" t="n">
        <v>225682.5312937396</v>
      </c>
      <c r="AF71" t="n">
        <v>4.621434811634332e-06</v>
      </c>
      <c r="AG71" t="n">
        <v>6.979166666666666</v>
      </c>
      <c r="AH71" t="n">
        <v>204143.707254552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12.4391</v>
      </c>
      <c r="E72" t="n">
        <v>8.039999999999999</v>
      </c>
      <c r="F72" t="n">
        <v>5.09</v>
      </c>
      <c r="G72" t="n">
        <v>76.40000000000001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73.92</v>
      </c>
      <c r="Q72" t="n">
        <v>202.81</v>
      </c>
      <c r="R72" t="n">
        <v>19.39</v>
      </c>
      <c r="S72" t="n">
        <v>13.89</v>
      </c>
      <c r="T72" t="n">
        <v>1076.22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164.9400335751688</v>
      </c>
      <c r="AB72" t="n">
        <v>225.6782305781658</v>
      </c>
      <c r="AC72" t="n">
        <v>204.1398169932365</v>
      </c>
      <c r="AD72" t="n">
        <v>164940.0335751688</v>
      </c>
      <c r="AE72" t="n">
        <v>225678.2305781658</v>
      </c>
      <c r="AF72" t="n">
        <v>4.623367548830264e-06</v>
      </c>
      <c r="AG72" t="n">
        <v>6.979166666666666</v>
      </c>
      <c r="AH72" t="n">
        <v>204139.8169932365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12.4266</v>
      </c>
      <c r="E73" t="n">
        <v>8.050000000000001</v>
      </c>
      <c r="F73" t="n">
        <v>5.1</v>
      </c>
      <c r="G73" t="n">
        <v>76.52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74.09999999999999</v>
      </c>
      <c r="Q73" t="n">
        <v>202.81</v>
      </c>
      <c r="R73" t="n">
        <v>19.55</v>
      </c>
      <c r="S73" t="n">
        <v>13.89</v>
      </c>
      <c r="T73" t="n">
        <v>1155.11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165.0875660807908</v>
      </c>
      <c r="AB73" t="n">
        <v>225.8800910610324</v>
      </c>
      <c r="AC73" t="n">
        <v>204.3224121949314</v>
      </c>
      <c r="AD73" t="n">
        <v>165087.5660807908</v>
      </c>
      <c r="AE73" t="n">
        <v>225880.0910610324</v>
      </c>
      <c r="AF73" t="n">
        <v>4.618721545955429e-06</v>
      </c>
      <c r="AG73" t="n">
        <v>6.987847222222223</v>
      </c>
      <c r="AH73" t="n">
        <v>204322.4121949314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12.4292</v>
      </c>
      <c r="E74" t="n">
        <v>8.050000000000001</v>
      </c>
      <c r="F74" t="n">
        <v>5.1</v>
      </c>
      <c r="G74" t="n">
        <v>76.5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74.09</v>
      </c>
      <c r="Q74" t="n">
        <v>202.82</v>
      </c>
      <c r="R74" t="n">
        <v>19.53</v>
      </c>
      <c r="S74" t="n">
        <v>13.89</v>
      </c>
      <c r="T74" t="n">
        <v>1146.49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165.0738462395449</v>
      </c>
      <c r="AB74" t="n">
        <v>225.8613189689632</v>
      </c>
      <c r="AC74" t="n">
        <v>204.3054316849824</v>
      </c>
      <c r="AD74" t="n">
        <v>165073.8462395449</v>
      </c>
      <c r="AE74" t="n">
        <v>225861.3189689632</v>
      </c>
      <c r="AF74" t="n">
        <v>4.619687914553395e-06</v>
      </c>
      <c r="AG74" t="n">
        <v>6.987847222222223</v>
      </c>
      <c r="AH74" t="n">
        <v>204305.4316849824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12.4236</v>
      </c>
      <c r="E75" t="n">
        <v>8.050000000000001</v>
      </c>
      <c r="F75" t="n">
        <v>5.1</v>
      </c>
      <c r="G75" t="n">
        <v>76.55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74.15000000000001</v>
      </c>
      <c r="Q75" t="n">
        <v>202.81</v>
      </c>
      <c r="R75" t="n">
        <v>19.65</v>
      </c>
      <c r="S75" t="n">
        <v>13.89</v>
      </c>
      <c r="T75" t="n">
        <v>1204.2</v>
      </c>
      <c r="U75" t="n">
        <v>0.71</v>
      </c>
      <c r="V75" t="n">
        <v>0.76</v>
      </c>
      <c r="W75" t="n">
        <v>0.65</v>
      </c>
      <c r="X75" t="n">
        <v>0.07000000000000001</v>
      </c>
      <c r="Y75" t="n">
        <v>1</v>
      </c>
      <c r="Z75" t="n">
        <v>10</v>
      </c>
      <c r="AA75" t="n">
        <v>165.1202512621309</v>
      </c>
      <c r="AB75" t="n">
        <v>225.9248123681104</v>
      </c>
      <c r="AC75" t="n">
        <v>204.3628653632286</v>
      </c>
      <c r="AD75" t="n">
        <v>165120.2512621309</v>
      </c>
      <c r="AE75" t="n">
        <v>225924.8123681104</v>
      </c>
      <c r="AF75" t="n">
        <v>4.617606505265468e-06</v>
      </c>
      <c r="AG75" t="n">
        <v>6.987847222222223</v>
      </c>
      <c r="AH75" t="n">
        <v>204362.8653632286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12.4314</v>
      </c>
      <c r="E76" t="n">
        <v>8.039999999999999</v>
      </c>
      <c r="F76" t="n">
        <v>5.1</v>
      </c>
      <c r="G76" t="n">
        <v>76.47</v>
      </c>
      <c r="H76" t="n">
        <v>1.25</v>
      </c>
      <c r="I76" t="n">
        <v>4</v>
      </c>
      <c r="J76" t="n">
        <v>276.84</v>
      </c>
      <c r="K76" t="n">
        <v>58.47</v>
      </c>
      <c r="L76" t="n">
        <v>19.5</v>
      </c>
      <c r="M76" t="n">
        <v>2</v>
      </c>
      <c r="N76" t="n">
        <v>73.87</v>
      </c>
      <c r="O76" t="n">
        <v>34377.72</v>
      </c>
      <c r="P76" t="n">
        <v>73.90000000000001</v>
      </c>
      <c r="Q76" t="n">
        <v>202.81</v>
      </c>
      <c r="R76" t="n">
        <v>19.6</v>
      </c>
      <c r="S76" t="n">
        <v>13.89</v>
      </c>
      <c r="T76" t="n">
        <v>1178.85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164.9827715107286</v>
      </c>
      <c r="AB76" t="n">
        <v>225.7367065070633</v>
      </c>
      <c r="AC76" t="n">
        <v>204.1927120615515</v>
      </c>
      <c r="AD76" t="n">
        <v>164982.7715107286</v>
      </c>
      <c r="AE76" t="n">
        <v>225736.7065070633</v>
      </c>
      <c r="AF76" t="n">
        <v>4.620505611059365e-06</v>
      </c>
      <c r="AG76" t="n">
        <v>6.979166666666666</v>
      </c>
      <c r="AH76" t="n">
        <v>204192.7120615515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12.4391</v>
      </c>
      <c r="E77" t="n">
        <v>8.039999999999999</v>
      </c>
      <c r="F77" t="n">
        <v>5.09</v>
      </c>
      <c r="G77" t="n">
        <v>76.40000000000001</v>
      </c>
      <c r="H77" t="n">
        <v>1.27</v>
      </c>
      <c r="I77" t="n">
        <v>4</v>
      </c>
      <c r="J77" t="n">
        <v>277.33</v>
      </c>
      <c r="K77" t="n">
        <v>58.47</v>
      </c>
      <c r="L77" t="n">
        <v>19.75</v>
      </c>
      <c r="M77" t="n">
        <v>2</v>
      </c>
      <c r="N77" t="n">
        <v>74.09999999999999</v>
      </c>
      <c r="O77" t="n">
        <v>34437.85</v>
      </c>
      <c r="P77" t="n">
        <v>73.95999999999999</v>
      </c>
      <c r="Q77" t="n">
        <v>202.81</v>
      </c>
      <c r="R77" t="n">
        <v>19.36</v>
      </c>
      <c r="S77" t="n">
        <v>13.89</v>
      </c>
      <c r="T77" t="n">
        <v>1058.88</v>
      </c>
      <c r="U77" t="n">
        <v>0.72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164.9575331002694</v>
      </c>
      <c r="AB77" t="n">
        <v>225.7021742004329</v>
      </c>
      <c r="AC77" t="n">
        <v>204.1614754697995</v>
      </c>
      <c r="AD77" t="n">
        <v>164957.5331002694</v>
      </c>
      <c r="AE77" t="n">
        <v>225702.1742004329</v>
      </c>
      <c r="AF77" t="n">
        <v>4.623367548830264e-06</v>
      </c>
      <c r="AG77" t="n">
        <v>6.979166666666666</v>
      </c>
      <c r="AH77" t="n">
        <v>204161.4754697995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12.4271</v>
      </c>
      <c r="E78" t="n">
        <v>8.050000000000001</v>
      </c>
      <c r="F78" t="n">
        <v>5.1</v>
      </c>
      <c r="G78" t="n">
        <v>76.52</v>
      </c>
      <c r="H78" t="n">
        <v>1.28</v>
      </c>
      <c r="I78" t="n">
        <v>4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73.94</v>
      </c>
      <c r="Q78" t="n">
        <v>202.81</v>
      </c>
      <c r="R78" t="n">
        <v>19.51</v>
      </c>
      <c r="S78" t="n">
        <v>13.89</v>
      </c>
      <c r="T78" t="n">
        <v>1134.21</v>
      </c>
      <c r="U78" t="n">
        <v>0.71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165.0157036468785</v>
      </c>
      <c r="AB78" t="n">
        <v>225.7817657086068</v>
      </c>
      <c r="AC78" t="n">
        <v>204.2334708761408</v>
      </c>
      <c r="AD78" t="n">
        <v>165015.7036468785</v>
      </c>
      <c r="AE78" t="n">
        <v>225781.7657086068</v>
      </c>
      <c r="AF78" t="n">
        <v>4.618907386070421e-06</v>
      </c>
      <c r="AG78" t="n">
        <v>6.987847222222223</v>
      </c>
      <c r="AH78" t="n">
        <v>204233.4708761408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12.4292</v>
      </c>
      <c r="E79" t="n">
        <v>8.050000000000001</v>
      </c>
      <c r="F79" t="n">
        <v>5.1</v>
      </c>
      <c r="G79" t="n">
        <v>76.5</v>
      </c>
      <c r="H79" t="n">
        <v>1.3</v>
      </c>
      <c r="I79" t="n">
        <v>4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73.73</v>
      </c>
      <c r="Q79" t="n">
        <v>202.81</v>
      </c>
      <c r="R79" t="n">
        <v>19.46</v>
      </c>
      <c r="S79" t="n">
        <v>13.89</v>
      </c>
      <c r="T79" t="n">
        <v>1111.8</v>
      </c>
      <c r="U79" t="n">
        <v>0.71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164.9162250664924</v>
      </c>
      <c r="AB79" t="n">
        <v>225.6456547262374</v>
      </c>
      <c r="AC79" t="n">
        <v>204.1103501348957</v>
      </c>
      <c r="AD79" t="n">
        <v>164916.2250664924</v>
      </c>
      <c r="AE79" t="n">
        <v>225645.6547262374</v>
      </c>
      <c r="AF79" t="n">
        <v>4.619687914553395e-06</v>
      </c>
      <c r="AG79" t="n">
        <v>6.987847222222223</v>
      </c>
      <c r="AH79" t="n">
        <v>204110.3501348957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12.4335</v>
      </c>
      <c r="E80" t="n">
        <v>8.039999999999999</v>
      </c>
      <c r="F80" t="n">
        <v>5.1</v>
      </c>
      <c r="G80" t="n">
        <v>76.45</v>
      </c>
      <c r="H80" t="n">
        <v>1.31</v>
      </c>
      <c r="I80" t="n">
        <v>4</v>
      </c>
      <c r="J80" t="n">
        <v>278.79</v>
      </c>
      <c r="K80" t="n">
        <v>58.47</v>
      </c>
      <c r="L80" t="n">
        <v>20.5</v>
      </c>
      <c r="M80" t="n">
        <v>2</v>
      </c>
      <c r="N80" t="n">
        <v>74.81999999999999</v>
      </c>
      <c r="O80" t="n">
        <v>34618.81</v>
      </c>
      <c r="P80" t="n">
        <v>73.48</v>
      </c>
      <c r="Q80" t="n">
        <v>202.81</v>
      </c>
      <c r="R80" t="n">
        <v>19.51</v>
      </c>
      <c r="S80" t="n">
        <v>13.89</v>
      </c>
      <c r="T80" t="n">
        <v>1136.7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164.791419010394</v>
      </c>
      <c r="AB80" t="n">
        <v>225.4748895742291</v>
      </c>
      <c r="AC80" t="n">
        <v>203.9558825693246</v>
      </c>
      <c r="AD80" t="n">
        <v>164791.419010394</v>
      </c>
      <c r="AE80" t="n">
        <v>225474.8895742291</v>
      </c>
      <c r="AF80" t="n">
        <v>4.621286139542338e-06</v>
      </c>
      <c r="AG80" t="n">
        <v>6.979166666666666</v>
      </c>
      <c r="AH80" t="n">
        <v>203955.8825693246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12.4417</v>
      </c>
      <c r="E81" t="n">
        <v>8.039999999999999</v>
      </c>
      <c r="F81" t="n">
        <v>5.09</v>
      </c>
      <c r="G81" t="n">
        <v>76.38</v>
      </c>
      <c r="H81" t="n">
        <v>1.32</v>
      </c>
      <c r="I81" t="n">
        <v>4</v>
      </c>
      <c r="J81" t="n">
        <v>279.28</v>
      </c>
      <c r="K81" t="n">
        <v>58.47</v>
      </c>
      <c r="L81" t="n">
        <v>20.75</v>
      </c>
      <c r="M81" t="n">
        <v>2</v>
      </c>
      <c r="N81" t="n">
        <v>75.06</v>
      </c>
      <c r="O81" t="n">
        <v>34679.32</v>
      </c>
      <c r="P81" t="n">
        <v>73.23999999999999</v>
      </c>
      <c r="Q81" t="n">
        <v>202.81</v>
      </c>
      <c r="R81" t="n">
        <v>19.3</v>
      </c>
      <c r="S81" t="n">
        <v>13.89</v>
      </c>
      <c r="T81" t="n">
        <v>1030.18</v>
      </c>
      <c r="U81" t="n">
        <v>0.72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164.6333025572082</v>
      </c>
      <c r="AB81" t="n">
        <v>225.2585476673748</v>
      </c>
      <c r="AC81" t="n">
        <v>203.7601880304227</v>
      </c>
      <c r="AD81" t="n">
        <v>164633.3025572082</v>
      </c>
      <c r="AE81" t="n">
        <v>225258.5476673748</v>
      </c>
      <c r="AF81" t="n">
        <v>4.624333917428232e-06</v>
      </c>
      <c r="AG81" t="n">
        <v>6.979166666666666</v>
      </c>
      <c r="AH81" t="n">
        <v>203760.1880304227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12.4331</v>
      </c>
      <c r="E82" t="n">
        <v>8.039999999999999</v>
      </c>
      <c r="F82" t="n">
        <v>5.1</v>
      </c>
      <c r="G82" t="n">
        <v>76.45999999999999</v>
      </c>
      <c r="H82" t="n">
        <v>1.34</v>
      </c>
      <c r="I82" t="n">
        <v>4</v>
      </c>
      <c r="J82" t="n">
        <v>279.78</v>
      </c>
      <c r="K82" t="n">
        <v>58.47</v>
      </c>
      <c r="L82" t="n">
        <v>21</v>
      </c>
      <c r="M82" t="n">
        <v>2</v>
      </c>
      <c r="N82" t="n">
        <v>75.3</v>
      </c>
      <c r="O82" t="n">
        <v>34739.92</v>
      </c>
      <c r="P82" t="n">
        <v>73.18000000000001</v>
      </c>
      <c r="Q82" t="n">
        <v>202.81</v>
      </c>
      <c r="R82" t="n">
        <v>19.44</v>
      </c>
      <c r="S82" t="n">
        <v>13.89</v>
      </c>
      <c r="T82" t="n">
        <v>1102.29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164.6615364064168</v>
      </c>
      <c r="AB82" t="n">
        <v>225.2971784654515</v>
      </c>
      <c r="AC82" t="n">
        <v>203.7951319593495</v>
      </c>
      <c r="AD82" t="n">
        <v>164661.5364064168</v>
      </c>
      <c r="AE82" t="n">
        <v>225297.1784654515</v>
      </c>
      <c r="AF82" t="n">
        <v>4.621137467450344e-06</v>
      </c>
      <c r="AG82" t="n">
        <v>6.979166666666666</v>
      </c>
      <c r="AH82" t="n">
        <v>203795.1319593495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12.4468</v>
      </c>
      <c r="E83" t="n">
        <v>8.029999999999999</v>
      </c>
      <c r="F83" t="n">
        <v>5.09</v>
      </c>
      <c r="G83" t="n">
        <v>76.33</v>
      </c>
      <c r="H83" t="n">
        <v>1.35</v>
      </c>
      <c r="I83" t="n">
        <v>4</v>
      </c>
      <c r="J83" t="n">
        <v>280.27</v>
      </c>
      <c r="K83" t="n">
        <v>58.47</v>
      </c>
      <c r="L83" t="n">
        <v>21.25</v>
      </c>
      <c r="M83" t="n">
        <v>2</v>
      </c>
      <c r="N83" t="n">
        <v>75.54000000000001</v>
      </c>
      <c r="O83" t="n">
        <v>34800.62</v>
      </c>
      <c r="P83" t="n">
        <v>72.87</v>
      </c>
      <c r="Q83" t="n">
        <v>202.81</v>
      </c>
      <c r="R83" t="n">
        <v>19.21</v>
      </c>
      <c r="S83" t="n">
        <v>13.89</v>
      </c>
      <c r="T83" t="n">
        <v>985.3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164.4534204670534</v>
      </c>
      <c r="AB83" t="n">
        <v>225.0124250557874</v>
      </c>
      <c r="AC83" t="n">
        <v>203.5375550154498</v>
      </c>
      <c r="AD83" t="n">
        <v>164453.4204670534</v>
      </c>
      <c r="AE83" t="n">
        <v>225012.4250557874</v>
      </c>
      <c r="AF83" t="n">
        <v>4.626229486601163e-06</v>
      </c>
      <c r="AG83" t="n">
        <v>6.970486111111111</v>
      </c>
      <c r="AH83" t="n">
        <v>203537.5550154498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12.4365</v>
      </c>
      <c r="E84" t="n">
        <v>8.039999999999999</v>
      </c>
      <c r="F84" t="n">
        <v>5.09</v>
      </c>
      <c r="G84" t="n">
        <v>76.42</v>
      </c>
      <c r="H84" t="n">
        <v>1.36</v>
      </c>
      <c r="I84" t="n">
        <v>4</v>
      </c>
      <c r="J84" t="n">
        <v>280.76</v>
      </c>
      <c r="K84" t="n">
        <v>58.47</v>
      </c>
      <c r="L84" t="n">
        <v>21.5</v>
      </c>
      <c r="M84" t="n">
        <v>2</v>
      </c>
      <c r="N84" t="n">
        <v>75.79000000000001</v>
      </c>
      <c r="O84" t="n">
        <v>34861.41</v>
      </c>
      <c r="P84" t="n">
        <v>72.75</v>
      </c>
      <c r="Q84" t="n">
        <v>202.81</v>
      </c>
      <c r="R84" t="n">
        <v>19.41</v>
      </c>
      <c r="S84" t="n">
        <v>13.89</v>
      </c>
      <c r="T84" t="n">
        <v>1083.61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164.4373706038575</v>
      </c>
      <c r="AB84" t="n">
        <v>224.9904649248928</v>
      </c>
      <c r="AC84" t="n">
        <v>203.5176907286265</v>
      </c>
      <c r="AD84" t="n">
        <v>164437.3706038575</v>
      </c>
      <c r="AE84" t="n">
        <v>224990.4649248928</v>
      </c>
      <c r="AF84" t="n">
        <v>4.622401180232299e-06</v>
      </c>
      <c r="AG84" t="n">
        <v>6.979166666666666</v>
      </c>
      <c r="AH84" t="n">
        <v>203517.6907286265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12.4404</v>
      </c>
      <c r="E85" t="n">
        <v>8.039999999999999</v>
      </c>
      <c r="F85" t="n">
        <v>5.09</v>
      </c>
      <c r="G85" t="n">
        <v>76.39</v>
      </c>
      <c r="H85" t="n">
        <v>1.38</v>
      </c>
      <c r="I85" t="n">
        <v>4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72.44</v>
      </c>
      <c r="Q85" t="n">
        <v>202.81</v>
      </c>
      <c r="R85" t="n">
        <v>19.39</v>
      </c>
      <c r="S85" t="n">
        <v>13.89</v>
      </c>
      <c r="T85" t="n">
        <v>1072.45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164.2879676914824</v>
      </c>
      <c r="AB85" t="n">
        <v>224.78604526899</v>
      </c>
      <c r="AC85" t="n">
        <v>203.3327805977782</v>
      </c>
      <c r="AD85" t="n">
        <v>164287.9676914824</v>
      </c>
      <c r="AE85" t="n">
        <v>224786.04526899</v>
      </c>
      <c r="AF85" t="n">
        <v>4.623850733129248e-06</v>
      </c>
      <c r="AG85" t="n">
        <v>6.979166666666666</v>
      </c>
      <c r="AH85" t="n">
        <v>203332.7805977782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12.4425</v>
      </c>
      <c r="E86" t="n">
        <v>8.039999999999999</v>
      </c>
      <c r="F86" t="n">
        <v>5.09</v>
      </c>
      <c r="G86" t="n">
        <v>76.37</v>
      </c>
      <c r="H86" t="n">
        <v>1.39</v>
      </c>
      <c r="I86" t="n">
        <v>4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72.05</v>
      </c>
      <c r="Q86" t="n">
        <v>202.82</v>
      </c>
      <c r="R86" t="n">
        <v>19.22</v>
      </c>
      <c r="S86" t="n">
        <v>13.89</v>
      </c>
      <c r="T86" t="n">
        <v>988.3200000000001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164.1099919255285</v>
      </c>
      <c r="AB86" t="n">
        <v>224.5425309742753</v>
      </c>
      <c r="AC86" t="n">
        <v>203.1125069655766</v>
      </c>
      <c r="AD86" t="n">
        <v>164109.9919255285</v>
      </c>
      <c r="AE86" t="n">
        <v>224542.5309742753</v>
      </c>
      <c r="AF86" t="n">
        <v>4.624631261612221e-06</v>
      </c>
      <c r="AG86" t="n">
        <v>6.979166666666666</v>
      </c>
      <c r="AH86" t="n">
        <v>203112.5069655766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12.4507</v>
      </c>
      <c r="E87" t="n">
        <v>8.029999999999999</v>
      </c>
      <c r="F87" t="n">
        <v>5.09</v>
      </c>
      <c r="G87" t="n">
        <v>76.29000000000001</v>
      </c>
      <c r="H87" t="n">
        <v>1.4</v>
      </c>
      <c r="I87" t="n">
        <v>4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71.64</v>
      </c>
      <c r="Q87" t="n">
        <v>202.81</v>
      </c>
      <c r="R87" t="n">
        <v>19.12</v>
      </c>
      <c r="S87" t="n">
        <v>13.89</v>
      </c>
      <c r="T87" t="n">
        <v>942.09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163.9020220342601</v>
      </c>
      <c r="AB87" t="n">
        <v>224.257977394058</v>
      </c>
      <c r="AC87" t="n">
        <v>202.8551107796816</v>
      </c>
      <c r="AD87" t="n">
        <v>163902.0220342601</v>
      </c>
      <c r="AE87" t="n">
        <v>224257.977394058</v>
      </c>
      <c r="AF87" t="n">
        <v>4.627679039498113e-06</v>
      </c>
      <c r="AG87" t="n">
        <v>6.970486111111111</v>
      </c>
      <c r="AH87" t="n">
        <v>202855.1107796817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12.4404</v>
      </c>
      <c r="E88" t="n">
        <v>8.039999999999999</v>
      </c>
      <c r="F88" t="n">
        <v>5.09</v>
      </c>
      <c r="G88" t="n">
        <v>76.39</v>
      </c>
      <c r="H88" t="n">
        <v>1.42</v>
      </c>
      <c r="I88" t="n">
        <v>4</v>
      </c>
      <c r="J88" t="n">
        <v>282.74</v>
      </c>
      <c r="K88" t="n">
        <v>58.47</v>
      </c>
      <c r="L88" t="n">
        <v>22.5</v>
      </c>
      <c r="M88" t="n">
        <v>2</v>
      </c>
      <c r="N88" t="n">
        <v>76.77</v>
      </c>
      <c r="O88" t="n">
        <v>35105.56</v>
      </c>
      <c r="P88" t="n">
        <v>71.59999999999999</v>
      </c>
      <c r="Q88" t="n">
        <v>202.81</v>
      </c>
      <c r="R88" t="n">
        <v>19.25</v>
      </c>
      <c r="S88" t="n">
        <v>13.89</v>
      </c>
      <c r="T88" t="n">
        <v>1003.14</v>
      </c>
      <c r="U88" t="n">
        <v>0.72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163.9205160664346</v>
      </c>
      <c r="AB88" t="n">
        <v>224.2832817447782</v>
      </c>
      <c r="AC88" t="n">
        <v>202.878000118684</v>
      </c>
      <c r="AD88" t="n">
        <v>163920.5160664346</v>
      </c>
      <c r="AE88" t="n">
        <v>224283.2817447782</v>
      </c>
      <c r="AF88" t="n">
        <v>4.623850733129248e-06</v>
      </c>
      <c r="AG88" t="n">
        <v>6.979166666666666</v>
      </c>
      <c r="AH88" t="n">
        <v>202878.000118684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12.4451</v>
      </c>
      <c r="E89" t="n">
        <v>8.039999999999999</v>
      </c>
      <c r="F89" t="n">
        <v>5.09</v>
      </c>
      <c r="G89" t="n">
        <v>76.34</v>
      </c>
      <c r="H89" t="n">
        <v>1.43</v>
      </c>
      <c r="I89" t="n">
        <v>4</v>
      </c>
      <c r="J89" t="n">
        <v>283.24</v>
      </c>
      <c r="K89" t="n">
        <v>58.47</v>
      </c>
      <c r="L89" t="n">
        <v>22.75</v>
      </c>
      <c r="M89" t="n">
        <v>2</v>
      </c>
      <c r="N89" t="n">
        <v>77.01000000000001</v>
      </c>
      <c r="O89" t="n">
        <v>35166.85</v>
      </c>
      <c r="P89" t="n">
        <v>71.37</v>
      </c>
      <c r="Q89" t="n">
        <v>202.82</v>
      </c>
      <c r="R89" t="n">
        <v>19.2</v>
      </c>
      <c r="S89" t="n">
        <v>13.89</v>
      </c>
      <c r="T89" t="n">
        <v>978.5599999999999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163.8035181167306</v>
      </c>
      <c r="AB89" t="n">
        <v>224.123199988408</v>
      </c>
      <c r="AC89" t="n">
        <v>202.7331963404656</v>
      </c>
      <c r="AD89" t="n">
        <v>163803.5181167306</v>
      </c>
      <c r="AE89" t="n">
        <v>224123.199988408</v>
      </c>
      <c r="AF89" t="n">
        <v>4.625597630210187e-06</v>
      </c>
      <c r="AG89" t="n">
        <v>6.979166666666666</v>
      </c>
      <c r="AH89" t="n">
        <v>202733.1963404656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12.4464</v>
      </c>
      <c r="E90" t="n">
        <v>8.029999999999999</v>
      </c>
      <c r="F90" t="n">
        <v>5.09</v>
      </c>
      <c r="G90" t="n">
        <v>76.33</v>
      </c>
      <c r="H90" t="n">
        <v>1.44</v>
      </c>
      <c r="I90" t="n">
        <v>4</v>
      </c>
      <c r="J90" t="n">
        <v>283.74</v>
      </c>
      <c r="K90" t="n">
        <v>58.47</v>
      </c>
      <c r="L90" t="n">
        <v>23</v>
      </c>
      <c r="M90" t="n">
        <v>2</v>
      </c>
      <c r="N90" t="n">
        <v>77.26000000000001</v>
      </c>
      <c r="O90" t="n">
        <v>35228.23</v>
      </c>
      <c r="P90" t="n">
        <v>71.18000000000001</v>
      </c>
      <c r="Q90" t="n">
        <v>202.81</v>
      </c>
      <c r="R90" t="n">
        <v>19.15</v>
      </c>
      <c r="S90" t="n">
        <v>13.89</v>
      </c>
      <c r="T90" t="n">
        <v>956.9400000000001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163.7159139582639</v>
      </c>
      <c r="AB90" t="n">
        <v>224.0033361139712</v>
      </c>
      <c r="AC90" t="n">
        <v>202.624772105975</v>
      </c>
      <c r="AD90" t="n">
        <v>163715.9139582639</v>
      </c>
      <c r="AE90" t="n">
        <v>224003.3361139712</v>
      </c>
      <c r="AF90" t="n">
        <v>4.626080814509169e-06</v>
      </c>
      <c r="AG90" t="n">
        <v>6.970486111111111</v>
      </c>
      <c r="AH90" t="n">
        <v>202624.772105975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12.4494</v>
      </c>
      <c r="E91" t="n">
        <v>8.029999999999999</v>
      </c>
      <c r="F91" t="n">
        <v>5.09</v>
      </c>
      <c r="G91" t="n">
        <v>76.3</v>
      </c>
      <c r="H91" t="n">
        <v>1.46</v>
      </c>
      <c r="I91" t="n">
        <v>4</v>
      </c>
      <c r="J91" t="n">
        <v>284.23</v>
      </c>
      <c r="K91" t="n">
        <v>58.47</v>
      </c>
      <c r="L91" t="n">
        <v>23.25</v>
      </c>
      <c r="M91" t="n">
        <v>2</v>
      </c>
      <c r="N91" t="n">
        <v>77.51000000000001</v>
      </c>
      <c r="O91" t="n">
        <v>35289.71</v>
      </c>
      <c r="P91" t="n">
        <v>70.8</v>
      </c>
      <c r="Q91" t="n">
        <v>202.81</v>
      </c>
      <c r="R91" t="n">
        <v>19.08</v>
      </c>
      <c r="S91" t="n">
        <v>13.89</v>
      </c>
      <c r="T91" t="n">
        <v>921.0599999999999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163.5393754110546</v>
      </c>
      <c r="AB91" t="n">
        <v>223.7617882853486</v>
      </c>
      <c r="AC91" t="n">
        <v>202.4062772631016</v>
      </c>
      <c r="AD91" t="n">
        <v>163539.3754110546</v>
      </c>
      <c r="AE91" t="n">
        <v>223761.7882853486</v>
      </c>
      <c r="AF91" t="n">
        <v>4.627195855199131e-06</v>
      </c>
      <c r="AG91" t="n">
        <v>6.970486111111111</v>
      </c>
      <c r="AH91" t="n">
        <v>202406.2772631016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12.4511</v>
      </c>
      <c r="E92" t="n">
        <v>8.029999999999999</v>
      </c>
      <c r="F92" t="n">
        <v>5.09</v>
      </c>
      <c r="G92" t="n">
        <v>76.28</v>
      </c>
      <c r="H92" t="n">
        <v>1.47</v>
      </c>
      <c r="I92" t="n">
        <v>4</v>
      </c>
      <c r="J92" t="n">
        <v>284.73</v>
      </c>
      <c r="K92" t="n">
        <v>58.47</v>
      </c>
      <c r="L92" t="n">
        <v>23.5</v>
      </c>
      <c r="M92" t="n">
        <v>2</v>
      </c>
      <c r="N92" t="n">
        <v>77.76000000000001</v>
      </c>
      <c r="O92" t="n">
        <v>35351.29</v>
      </c>
      <c r="P92" t="n">
        <v>70.62</v>
      </c>
      <c r="Q92" t="n">
        <v>202.81</v>
      </c>
      <c r="R92" t="n">
        <v>19.09</v>
      </c>
      <c r="S92" t="n">
        <v>13.89</v>
      </c>
      <c r="T92" t="n">
        <v>926.0599999999999</v>
      </c>
      <c r="U92" t="n">
        <v>0.73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163.454817679136</v>
      </c>
      <c r="AB92" t="n">
        <v>223.6460926661138</v>
      </c>
      <c r="AC92" t="n">
        <v>202.3016234713866</v>
      </c>
      <c r="AD92" t="n">
        <v>163454.817679136</v>
      </c>
      <c r="AE92" t="n">
        <v>223646.0926661138</v>
      </c>
      <c r="AF92" t="n">
        <v>4.627827711590108e-06</v>
      </c>
      <c r="AG92" t="n">
        <v>6.970486111111111</v>
      </c>
      <c r="AH92" t="n">
        <v>202301.6234713866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12.455</v>
      </c>
      <c r="E93" t="n">
        <v>8.029999999999999</v>
      </c>
      <c r="F93" t="n">
        <v>5.08</v>
      </c>
      <c r="G93" t="n">
        <v>76.25</v>
      </c>
      <c r="H93" t="n">
        <v>1.48</v>
      </c>
      <c r="I93" t="n">
        <v>4</v>
      </c>
      <c r="J93" t="n">
        <v>285.23</v>
      </c>
      <c r="K93" t="n">
        <v>58.47</v>
      </c>
      <c r="L93" t="n">
        <v>23.75</v>
      </c>
      <c r="M93" t="n">
        <v>2</v>
      </c>
      <c r="N93" t="n">
        <v>78.01000000000001</v>
      </c>
      <c r="O93" t="n">
        <v>35412.96</v>
      </c>
      <c r="P93" t="n">
        <v>70.25</v>
      </c>
      <c r="Q93" t="n">
        <v>202.81</v>
      </c>
      <c r="R93" t="n">
        <v>18.99</v>
      </c>
      <c r="S93" t="n">
        <v>13.89</v>
      </c>
      <c r="T93" t="n">
        <v>876.86</v>
      </c>
      <c r="U93" t="n">
        <v>0.73</v>
      </c>
      <c r="V93" t="n">
        <v>0.76</v>
      </c>
      <c r="W93" t="n">
        <v>0.64</v>
      </c>
      <c r="X93" t="n">
        <v>0.04</v>
      </c>
      <c r="Y93" t="n">
        <v>1</v>
      </c>
      <c r="Z93" t="n">
        <v>10</v>
      </c>
      <c r="AA93" t="n">
        <v>163.255802861521</v>
      </c>
      <c r="AB93" t="n">
        <v>223.3737918127389</v>
      </c>
      <c r="AC93" t="n">
        <v>202.0553106292811</v>
      </c>
      <c r="AD93" t="n">
        <v>163255.802861521</v>
      </c>
      <c r="AE93" t="n">
        <v>223373.7918127389</v>
      </c>
      <c r="AF93" t="n">
        <v>4.629277264487057e-06</v>
      </c>
      <c r="AG93" t="n">
        <v>6.970486111111111</v>
      </c>
      <c r="AH93" t="n">
        <v>202055.3106292811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12.455</v>
      </c>
      <c r="E94" t="n">
        <v>8.029999999999999</v>
      </c>
      <c r="F94" t="n">
        <v>5.08</v>
      </c>
      <c r="G94" t="n">
        <v>76.25</v>
      </c>
      <c r="H94" t="n">
        <v>1.5</v>
      </c>
      <c r="I94" t="n">
        <v>4</v>
      </c>
      <c r="J94" t="n">
        <v>285.73</v>
      </c>
      <c r="K94" t="n">
        <v>58.47</v>
      </c>
      <c r="L94" t="n">
        <v>24</v>
      </c>
      <c r="M94" t="n">
        <v>2</v>
      </c>
      <c r="N94" t="n">
        <v>78.26000000000001</v>
      </c>
      <c r="O94" t="n">
        <v>35474.75</v>
      </c>
      <c r="P94" t="n">
        <v>69.81999999999999</v>
      </c>
      <c r="Q94" t="n">
        <v>202.83</v>
      </c>
      <c r="R94" t="n">
        <v>19.02</v>
      </c>
      <c r="S94" t="n">
        <v>13.89</v>
      </c>
      <c r="T94" t="n">
        <v>887.67</v>
      </c>
      <c r="U94" t="n">
        <v>0.73</v>
      </c>
      <c r="V94" t="n">
        <v>0.76</v>
      </c>
      <c r="W94" t="n">
        <v>0.64</v>
      </c>
      <c r="X94" t="n">
        <v>0.04</v>
      </c>
      <c r="Y94" t="n">
        <v>1</v>
      </c>
      <c r="Z94" t="n">
        <v>10</v>
      </c>
      <c r="AA94" t="n">
        <v>163.0679231197472</v>
      </c>
      <c r="AB94" t="n">
        <v>223.116726461375</v>
      </c>
      <c r="AC94" t="n">
        <v>201.8227792342578</v>
      </c>
      <c r="AD94" t="n">
        <v>163067.9231197472</v>
      </c>
      <c r="AE94" t="n">
        <v>223116.726461375</v>
      </c>
      <c r="AF94" t="n">
        <v>4.629277264487057e-06</v>
      </c>
      <c r="AG94" t="n">
        <v>6.970486111111111</v>
      </c>
      <c r="AH94" t="n">
        <v>201822.7792342578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12.4507</v>
      </c>
      <c r="E95" t="n">
        <v>8.029999999999999</v>
      </c>
      <c r="F95" t="n">
        <v>5.09</v>
      </c>
      <c r="G95" t="n">
        <v>76.29000000000001</v>
      </c>
      <c r="H95" t="n">
        <v>1.51</v>
      </c>
      <c r="I95" t="n">
        <v>4</v>
      </c>
      <c r="J95" t="n">
        <v>286.24</v>
      </c>
      <c r="K95" t="n">
        <v>58.47</v>
      </c>
      <c r="L95" t="n">
        <v>24.25</v>
      </c>
      <c r="M95" t="n">
        <v>2</v>
      </c>
      <c r="N95" t="n">
        <v>78.51000000000001</v>
      </c>
      <c r="O95" t="n">
        <v>35536.63</v>
      </c>
      <c r="P95" t="n">
        <v>69.31</v>
      </c>
      <c r="Q95" t="n">
        <v>202.81</v>
      </c>
      <c r="R95" t="n">
        <v>19.06</v>
      </c>
      <c r="S95" t="n">
        <v>13.89</v>
      </c>
      <c r="T95" t="n">
        <v>909.22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162.8836243970981</v>
      </c>
      <c r="AB95" t="n">
        <v>222.8645608183607</v>
      </c>
      <c r="AC95" t="n">
        <v>201.5946799262961</v>
      </c>
      <c r="AD95" t="n">
        <v>162883.6243970981</v>
      </c>
      <c r="AE95" t="n">
        <v>222864.5608183607</v>
      </c>
      <c r="AF95" t="n">
        <v>4.627679039498113e-06</v>
      </c>
      <c r="AG95" t="n">
        <v>6.970486111111111</v>
      </c>
      <c r="AH95" t="n">
        <v>201594.6799262961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12.5602</v>
      </c>
      <c r="E96" t="n">
        <v>7.96</v>
      </c>
      <c r="F96" t="n">
        <v>5.06</v>
      </c>
      <c r="G96" t="n">
        <v>101.26</v>
      </c>
      <c r="H96" t="n">
        <v>1.52</v>
      </c>
      <c r="I96" t="n">
        <v>3</v>
      </c>
      <c r="J96" t="n">
        <v>286.74</v>
      </c>
      <c r="K96" t="n">
        <v>58.47</v>
      </c>
      <c r="L96" t="n">
        <v>24.5</v>
      </c>
      <c r="M96" t="n">
        <v>1</v>
      </c>
      <c r="N96" t="n">
        <v>78.77</v>
      </c>
      <c r="O96" t="n">
        <v>35598.74</v>
      </c>
      <c r="P96" t="n">
        <v>68.51000000000001</v>
      </c>
      <c r="Q96" t="n">
        <v>202.81</v>
      </c>
      <c r="R96" t="n">
        <v>18.39</v>
      </c>
      <c r="S96" t="n">
        <v>13.89</v>
      </c>
      <c r="T96" t="n">
        <v>579.55</v>
      </c>
      <c r="U96" t="n">
        <v>0.76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162.0958690302821</v>
      </c>
      <c r="AB96" t="n">
        <v>221.7867191721697</v>
      </c>
      <c r="AC96" t="n">
        <v>200.6197059740568</v>
      </c>
      <c r="AD96" t="n">
        <v>162095.8690302821</v>
      </c>
      <c r="AE96" t="n">
        <v>221786.7191721697</v>
      </c>
      <c r="AF96" t="n">
        <v>4.66837802468168e-06</v>
      </c>
      <c r="AG96" t="n">
        <v>6.909722222222222</v>
      </c>
      <c r="AH96" t="n">
        <v>200619.7059740569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12.5514</v>
      </c>
      <c r="E97" t="n">
        <v>7.97</v>
      </c>
      <c r="F97" t="n">
        <v>5.07</v>
      </c>
      <c r="G97" t="n">
        <v>101.37</v>
      </c>
      <c r="H97" t="n">
        <v>1.53</v>
      </c>
      <c r="I97" t="n">
        <v>3</v>
      </c>
      <c r="J97" t="n">
        <v>287.24</v>
      </c>
      <c r="K97" t="n">
        <v>58.47</v>
      </c>
      <c r="L97" t="n">
        <v>24.75</v>
      </c>
      <c r="M97" t="n">
        <v>1</v>
      </c>
      <c r="N97" t="n">
        <v>79.02</v>
      </c>
      <c r="O97" t="n">
        <v>35660.82</v>
      </c>
      <c r="P97" t="n">
        <v>68.64</v>
      </c>
      <c r="Q97" t="n">
        <v>202.81</v>
      </c>
      <c r="R97" t="n">
        <v>18.58</v>
      </c>
      <c r="S97" t="n">
        <v>13.89</v>
      </c>
      <c r="T97" t="n">
        <v>675.28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162.2051410989978</v>
      </c>
      <c r="AB97" t="n">
        <v>221.9362300373299</v>
      </c>
      <c r="AC97" t="n">
        <v>200.7549477320861</v>
      </c>
      <c r="AD97" t="n">
        <v>162205.1410989978</v>
      </c>
      <c r="AE97" t="n">
        <v>221936.2300373299</v>
      </c>
      <c r="AF97" t="n">
        <v>4.665107238657795e-06</v>
      </c>
      <c r="AG97" t="n">
        <v>6.918402777777778</v>
      </c>
      <c r="AH97" t="n">
        <v>200754.9477320861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12.5488</v>
      </c>
      <c r="E98" t="n">
        <v>7.97</v>
      </c>
      <c r="F98" t="n">
        <v>5.07</v>
      </c>
      <c r="G98" t="n">
        <v>101.41</v>
      </c>
      <c r="H98" t="n">
        <v>1.55</v>
      </c>
      <c r="I98" t="n">
        <v>3</v>
      </c>
      <c r="J98" t="n">
        <v>287.75</v>
      </c>
      <c r="K98" t="n">
        <v>58.47</v>
      </c>
      <c r="L98" t="n">
        <v>25</v>
      </c>
      <c r="M98" t="n">
        <v>1</v>
      </c>
      <c r="N98" t="n">
        <v>79.27</v>
      </c>
      <c r="O98" t="n">
        <v>35723.02</v>
      </c>
      <c r="P98" t="n">
        <v>68.76000000000001</v>
      </c>
      <c r="Q98" t="n">
        <v>202.81</v>
      </c>
      <c r="R98" t="n">
        <v>18.64</v>
      </c>
      <c r="S98" t="n">
        <v>13.89</v>
      </c>
      <c r="T98" t="n">
        <v>704.45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162.2658359692823</v>
      </c>
      <c r="AB98" t="n">
        <v>222.0192754365217</v>
      </c>
      <c r="AC98" t="n">
        <v>200.830067394934</v>
      </c>
      <c r="AD98" t="n">
        <v>162265.8359692823</v>
      </c>
      <c r="AE98" t="n">
        <v>222019.2754365217</v>
      </c>
      <c r="AF98" t="n">
        <v>4.66414087005983e-06</v>
      </c>
      <c r="AG98" t="n">
        <v>6.918402777777778</v>
      </c>
      <c r="AH98" t="n">
        <v>200830.067394934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12.5497</v>
      </c>
      <c r="E99" t="n">
        <v>7.97</v>
      </c>
      <c r="F99" t="n">
        <v>5.07</v>
      </c>
      <c r="G99" t="n">
        <v>101.39</v>
      </c>
      <c r="H99" t="n">
        <v>1.56</v>
      </c>
      <c r="I99" t="n">
        <v>3</v>
      </c>
      <c r="J99" t="n">
        <v>288.25</v>
      </c>
      <c r="K99" t="n">
        <v>58.47</v>
      </c>
      <c r="L99" t="n">
        <v>25.25</v>
      </c>
      <c r="M99" t="n">
        <v>1</v>
      </c>
      <c r="N99" t="n">
        <v>79.53</v>
      </c>
      <c r="O99" t="n">
        <v>35785.31</v>
      </c>
      <c r="P99" t="n">
        <v>68.88</v>
      </c>
      <c r="Q99" t="n">
        <v>202.81</v>
      </c>
      <c r="R99" t="n">
        <v>18.59</v>
      </c>
      <c r="S99" t="n">
        <v>13.89</v>
      </c>
      <c r="T99" t="n">
        <v>679.0700000000001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162.3148716974647</v>
      </c>
      <c r="AB99" t="n">
        <v>222.0863682831245</v>
      </c>
      <c r="AC99" t="n">
        <v>200.8907569944224</v>
      </c>
      <c r="AD99" t="n">
        <v>162314.8716974647</v>
      </c>
      <c r="AE99" t="n">
        <v>222086.3682831245</v>
      </c>
      <c r="AF99" t="n">
        <v>4.664475382266819e-06</v>
      </c>
      <c r="AG99" t="n">
        <v>6.918402777777778</v>
      </c>
      <c r="AH99" t="n">
        <v>200890.7569944224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12.5519</v>
      </c>
      <c r="E100" t="n">
        <v>7.97</v>
      </c>
      <c r="F100" t="n">
        <v>5.07</v>
      </c>
      <c r="G100" t="n">
        <v>101.37</v>
      </c>
      <c r="H100" t="n">
        <v>1.57</v>
      </c>
      <c r="I100" t="n">
        <v>3</v>
      </c>
      <c r="J100" t="n">
        <v>288.76</v>
      </c>
      <c r="K100" t="n">
        <v>58.47</v>
      </c>
      <c r="L100" t="n">
        <v>25.5</v>
      </c>
      <c r="M100" t="n">
        <v>1</v>
      </c>
      <c r="N100" t="n">
        <v>79.78</v>
      </c>
      <c r="O100" t="n">
        <v>35847.71</v>
      </c>
      <c r="P100" t="n">
        <v>68.94</v>
      </c>
      <c r="Q100" t="n">
        <v>202.81</v>
      </c>
      <c r="R100" t="n">
        <v>18.52</v>
      </c>
      <c r="S100" t="n">
        <v>13.89</v>
      </c>
      <c r="T100" t="n">
        <v>642.47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162.3335440101762</v>
      </c>
      <c r="AB100" t="n">
        <v>222.1119165651407</v>
      </c>
      <c r="AC100" t="n">
        <v>200.9138669842603</v>
      </c>
      <c r="AD100" t="n">
        <v>162333.5440101762</v>
      </c>
      <c r="AE100" t="n">
        <v>222111.9165651407</v>
      </c>
      <c r="AF100" t="n">
        <v>4.665293078772789e-06</v>
      </c>
      <c r="AG100" t="n">
        <v>6.918402777777778</v>
      </c>
      <c r="AH100" t="n">
        <v>200913.8669842603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12.5545</v>
      </c>
      <c r="E101" t="n">
        <v>7.97</v>
      </c>
      <c r="F101" t="n">
        <v>5.07</v>
      </c>
      <c r="G101" t="n">
        <v>101.33</v>
      </c>
      <c r="H101" t="n">
        <v>1.59</v>
      </c>
      <c r="I101" t="n">
        <v>3</v>
      </c>
      <c r="J101" t="n">
        <v>289.26</v>
      </c>
      <c r="K101" t="n">
        <v>58.47</v>
      </c>
      <c r="L101" t="n">
        <v>25.75</v>
      </c>
      <c r="M101" t="n">
        <v>1</v>
      </c>
      <c r="N101" t="n">
        <v>80.04000000000001</v>
      </c>
      <c r="O101" t="n">
        <v>35910.21</v>
      </c>
      <c r="P101" t="n">
        <v>68.98</v>
      </c>
      <c r="Q101" t="n">
        <v>202.81</v>
      </c>
      <c r="R101" t="n">
        <v>18.46</v>
      </c>
      <c r="S101" t="n">
        <v>13.89</v>
      </c>
      <c r="T101" t="n">
        <v>616.83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162.3422047879785</v>
      </c>
      <c r="AB101" t="n">
        <v>222.1237666234163</v>
      </c>
      <c r="AC101" t="n">
        <v>200.9245860896057</v>
      </c>
      <c r="AD101" t="n">
        <v>162342.2047879785</v>
      </c>
      <c r="AE101" t="n">
        <v>222123.7666234163</v>
      </c>
      <c r="AF101" t="n">
        <v>4.666259447370756e-06</v>
      </c>
      <c r="AG101" t="n">
        <v>6.918402777777778</v>
      </c>
      <c r="AH101" t="n">
        <v>200924.5860896057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12.5532</v>
      </c>
      <c r="E102" t="n">
        <v>7.97</v>
      </c>
      <c r="F102" t="n">
        <v>5.07</v>
      </c>
      <c r="G102" t="n">
        <v>101.35</v>
      </c>
      <c r="H102" t="n">
        <v>1.6</v>
      </c>
      <c r="I102" t="n">
        <v>3</v>
      </c>
      <c r="J102" t="n">
        <v>289.77</v>
      </c>
      <c r="K102" t="n">
        <v>58.47</v>
      </c>
      <c r="L102" t="n">
        <v>26</v>
      </c>
      <c r="M102" t="n">
        <v>1</v>
      </c>
      <c r="N102" t="n">
        <v>80.3</v>
      </c>
      <c r="O102" t="n">
        <v>35972.82</v>
      </c>
      <c r="P102" t="n">
        <v>69.06999999999999</v>
      </c>
      <c r="Q102" t="n">
        <v>202.83</v>
      </c>
      <c r="R102" t="n">
        <v>18.48</v>
      </c>
      <c r="S102" t="n">
        <v>13.89</v>
      </c>
      <c r="T102" t="n">
        <v>626.78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162.3855611300998</v>
      </c>
      <c r="AB102" t="n">
        <v>222.1830886834535</v>
      </c>
      <c r="AC102" t="n">
        <v>200.978246535492</v>
      </c>
      <c r="AD102" t="n">
        <v>162385.5611300998</v>
      </c>
      <c r="AE102" t="n">
        <v>222183.0886834535</v>
      </c>
      <c r="AF102" t="n">
        <v>4.665776263071773e-06</v>
      </c>
      <c r="AG102" t="n">
        <v>6.918402777777778</v>
      </c>
      <c r="AH102" t="n">
        <v>200978.246535492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12.5501</v>
      </c>
      <c r="E103" t="n">
        <v>7.97</v>
      </c>
      <c r="F103" t="n">
        <v>5.07</v>
      </c>
      <c r="G103" t="n">
        <v>101.39</v>
      </c>
      <c r="H103" t="n">
        <v>1.61</v>
      </c>
      <c r="I103" t="n">
        <v>3</v>
      </c>
      <c r="J103" t="n">
        <v>290.28</v>
      </c>
      <c r="K103" t="n">
        <v>58.47</v>
      </c>
      <c r="L103" t="n">
        <v>26.25</v>
      </c>
      <c r="M103" t="n">
        <v>1</v>
      </c>
      <c r="N103" t="n">
        <v>80.56</v>
      </c>
      <c r="O103" t="n">
        <v>36035.53</v>
      </c>
      <c r="P103" t="n">
        <v>69.15000000000001</v>
      </c>
      <c r="Q103" t="n">
        <v>202.81</v>
      </c>
      <c r="R103" t="n">
        <v>18.56</v>
      </c>
      <c r="S103" t="n">
        <v>13.89</v>
      </c>
      <c r="T103" t="n">
        <v>662.47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162.4306138242546</v>
      </c>
      <c r="AB103" t="n">
        <v>222.2447317671806</v>
      </c>
      <c r="AC103" t="n">
        <v>201.0340064898247</v>
      </c>
      <c r="AD103" t="n">
        <v>162430.6138242545</v>
      </c>
      <c r="AE103" t="n">
        <v>222244.7317671806</v>
      </c>
      <c r="AF103" t="n">
        <v>4.664624054358813e-06</v>
      </c>
      <c r="AG103" t="n">
        <v>6.918402777777778</v>
      </c>
      <c r="AH103" t="n">
        <v>201034.0064898247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12.5527</v>
      </c>
      <c r="E104" t="n">
        <v>7.97</v>
      </c>
      <c r="F104" t="n">
        <v>5.07</v>
      </c>
      <c r="G104" t="n">
        <v>101.36</v>
      </c>
      <c r="H104" t="n">
        <v>1.62</v>
      </c>
      <c r="I104" t="n">
        <v>3</v>
      </c>
      <c r="J104" t="n">
        <v>290.79</v>
      </c>
      <c r="K104" t="n">
        <v>58.47</v>
      </c>
      <c r="L104" t="n">
        <v>26.5</v>
      </c>
      <c r="M104" t="n">
        <v>1</v>
      </c>
      <c r="N104" t="n">
        <v>80.81999999999999</v>
      </c>
      <c r="O104" t="n">
        <v>36098.35</v>
      </c>
      <c r="P104" t="n">
        <v>69.40000000000001</v>
      </c>
      <c r="Q104" t="n">
        <v>202.81</v>
      </c>
      <c r="R104" t="n">
        <v>18.56</v>
      </c>
      <c r="S104" t="n">
        <v>13.89</v>
      </c>
      <c r="T104" t="n">
        <v>663.05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162.5302968129712</v>
      </c>
      <c r="AB104" t="n">
        <v>222.3811224300457</v>
      </c>
      <c r="AC104" t="n">
        <v>201.1573802192516</v>
      </c>
      <c r="AD104" t="n">
        <v>162530.2968129712</v>
      </c>
      <c r="AE104" t="n">
        <v>222381.1224300457</v>
      </c>
      <c r="AF104" t="n">
        <v>4.665590422956779e-06</v>
      </c>
      <c r="AG104" t="n">
        <v>6.918402777777778</v>
      </c>
      <c r="AH104" t="n">
        <v>201157.3802192516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12.5475</v>
      </c>
      <c r="E105" t="n">
        <v>7.97</v>
      </c>
      <c r="F105" t="n">
        <v>5.07</v>
      </c>
      <c r="G105" t="n">
        <v>101.42</v>
      </c>
      <c r="H105" t="n">
        <v>1.64</v>
      </c>
      <c r="I105" t="n">
        <v>3</v>
      </c>
      <c r="J105" t="n">
        <v>291.3</v>
      </c>
      <c r="K105" t="n">
        <v>58.47</v>
      </c>
      <c r="L105" t="n">
        <v>26.75</v>
      </c>
      <c r="M105" t="n">
        <v>1</v>
      </c>
      <c r="N105" t="n">
        <v>81.08</v>
      </c>
      <c r="O105" t="n">
        <v>36161.27</v>
      </c>
      <c r="P105" t="n">
        <v>69.56</v>
      </c>
      <c r="Q105" t="n">
        <v>202.81</v>
      </c>
      <c r="R105" t="n">
        <v>18.6</v>
      </c>
      <c r="S105" t="n">
        <v>13.89</v>
      </c>
      <c r="T105" t="n">
        <v>683.77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162.6171371955818</v>
      </c>
      <c r="AB105" t="n">
        <v>222.4999412726607</v>
      </c>
      <c r="AC105" t="n">
        <v>201.2648591582908</v>
      </c>
      <c r="AD105" t="n">
        <v>162617.1371955818</v>
      </c>
      <c r="AE105" t="n">
        <v>222499.9412726607</v>
      </c>
      <c r="AF105" t="n">
        <v>4.663657685760847e-06</v>
      </c>
      <c r="AG105" t="n">
        <v>6.918402777777778</v>
      </c>
      <c r="AH105" t="n">
        <v>201264.8591582908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12.5479</v>
      </c>
      <c r="E106" t="n">
        <v>7.97</v>
      </c>
      <c r="F106" t="n">
        <v>5.07</v>
      </c>
      <c r="G106" t="n">
        <v>101.42</v>
      </c>
      <c r="H106" t="n">
        <v>1.65</v>
      </c>
      <c r="I106" t="n">
        <v>3</v>
      </c>
      <c r="J106" t="n">
        <v>291.81</v>
      </c>
      <c r="K106" t="n">
        <v>58.47</v>
      </c>
      <c r="L106" t="n">
        <v>27</v>
      </c>
      <c r="M106" t="n">
        <v>1</v>
      </c>
      <c r="N106" t="n">
        <v>81.34</v>
      </c>
      <c r="O106" t="n">
        <v>36224.3</v>
      </c>
      <c r="P106" t="n">
        <v>69.59</v>
      </c>
      <c r="Q106" t="n">
        <v>202.81</v>
      </c>
      <c r="R106" t="n">
        <v>18.66</v>
      </c>
      <c r="S106" t="n">
        <v>13.89</v>
      </c>
      <c r="T106" t="n">
        <v>713.12</v>
      </c>
      <c r="U106" t="n">
        <v>0.74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162.6288032355691</v>
      </c>
      <c r="AB106" t="n">
        <v>222.5159032632407</v>
      </c>
      <c r="AC106" t="n">
        <v>201.2792977588926</v>
      </c>
      <c r="AD106" t="n">
        <v>162628.8032355691</v>
      </c>
      <c r="AE106" t="n">
        <v>222515.9032632407</v>
      </c>
      <c r="AF106" t="n">
        <v>4.663806357852842e-06</v>
      </c>
      <c r="AG106" t="n">
        <v>6.918402777777778</v>
      </c>
      <c r="AH106" t="n">
        <v>201279.2977588926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12.5519</v>
      </c>
      <c r="E107" t="n">
        <v>7.97</v>
      </c>
      <c r="F107" t="n">
        <v>5.07</v>
      </c>
      <c r="G107" t="n">
        <v>101.37</v>
      </c>
      <c r="H107" t="n">
        <v>1.66</v>
      </c>
      <c r="I107" t="n">
        <v>3</v>
      </c>
      <c r="J107" t="n">
        <v>292.32</v>
      </c>
      <c r="K107" t="n">
        <v>58.47</v>
      </c>
      <c r="L107" t="n">
        <v>27.25</v>
      </c>
      <c r="M107" t="n">
        <v>1</v>
      </c>
      <c r="N107" t="n">
        <v>81.59999999999999</v>
      </c>
      <c r="O107" t="n">
        <v>36287.44</v>
      </c>
      <c r="P107" t="n">
        <v>69.41</v>
      </c>
      <c r="Q107" t="n">
        <v>202.81</v>
      </c>
      <c r="R107" t="n">
        <v>18.52</v>
      </c>
      <c r="S107" t="n">
        <v>13.89</v>
      </c>
      <c r="T107" t="n">
        <v>646.33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162.5373155926833</v>
      </c>
      <c r="AB107" t="n">
        <v>222.3907258340945</v>
      </c>
      <c r="AC107" t="n">
        <v>201.1660670878965</v>
      </c>
      <c r="AD107" t="n">
        <v>162537.3155926833</v>
      </c>
      <c r="AE107" t="n">
        <v>222390.7258340945</v>
      </c>
      <c r="AF107" t="n">
        <v>4.665293078772789e-06</v>
      </c>
      <c r="AG107" t="n">
        <v>6.918402777777778</v>
      </c>
      <c r="AH107" t="n">
        <v>201166.0670878965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12.5501</v>
      </c>
      <c r="E108" t="n">
        <v>7.97</v>
      </c>
      <c r="F108" t="n">
        <v>5.07</v>
      </c>
      <c r="G108" t="n">
        <v>101.39</v>
      </c>
      <c r="H108" t="n">
        <v>1.67</v>
      </c>
      <c r="I108" t="n">
        <v>3</v>
      </c>
      <c r="J108" t="n">
        <v>292.84</v>
      </c>
      <c r="K108" t="n">
        <v>58.47</v>
      </c>
      <c r="L108" t="n">
        <v>27.5</v>
      </c>
      <c r="M108" t="n">
        <v>1</v>
      </c>
      <c r="N108" t="n">
        <v>81.86</v>
      </c>
      <c r="O108" t="n">
        <v>36350.69</v>
      </c>
      <c r="P108" t="n">
        <v>69.56</v>
      </c>
      <c r="Q108" t="n">
        <v>202.81</v>
      </c>
      <c r="R108" t="n">
        <v>18.59</v>
      </c>
      <c r="S108" t="n">
        <v>13.89</v>
      </c>
      <c r="T108" t="n">
        <v>680.86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162.6083975082453</v>
      </c>
      <c r="AB108" t="n">
        <v>222.4879832468792</v>
      </c>
      <c r="AC108" t="n">
        <v>201.2540423897067</v>
      </c>
      <c r="AD108" t="n">
        <v>162608.3975082453</v>
      </c>
      <c r="AE108" t="n">
        <v>222487.9832468792</v>
      </c>
      <c r="AF108" t="n">
        <v>4.664624054358813e-06</v>
      </c>
      <c r="AG108" t="n">
        <v>6.918402777777778</v>
      </c>
      <c r="AH108" t="n">
        <v>201254.0423897067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12.5484</v>
      </c>
      <c r="E109" t="n">
        <v>7.97</v>
      </c>
      <c r="F109" t="n">
        <v>5.07</v>
      </c>
      <c r="G109" t="n">
        <v>101.41</v>
      </c>
      <c r="H109" t="n">
        <v>1.68</v>
      </c>
      <c r="I109" t="n">
        <v>3</v>
      </c>
      <c r="J109" t="n">
        <v>293.35</v>
      </c>
      <c r="K109" t="n">
        <v>58.47</v>
      </c>
      <c r="L109" t="n">
        <v>27.75</v>
      </c>
      <c r="M109" t="n">
        <v>1</v>
      </c>
      <c r="N109" t="n">
        <v>82.13</v>
      </c>
      <c r="O109" t="n">
        <v>36414.05</v>
      </c>
      <c r="P109" t="n">
        <v>69.58</v>
      </c>
      <c r="Q109" t="n">
        <v>202.81</v>
      </c>
      <c r="R109" t="n">
        <v>18.67</v>
      </c>
      <c r="S109" t="n">
        <v>13.89</v>
      </c>
      <c r="T109" t="n">
        <v>720.09</v>
      </c>
      <c r="U109" t="n">
        <v>0.74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162.6227850590681</v>
      </c>
      <c r="AB109" t="n">
        <v>222.5076689286488</v>
      </c>
      <c r="AC109" t="n">
        <v>201.2718492976372</v>
      </c>
      <c r="AD109" t="n">
        <v>162622.7850590681</v>
      </c>
      <c r="AE109" t="n">
        <v>222507.6689286488</v>
      </c>
      <c r="AF109" t="n">
        <v>4.663992197967835e-06</v>
      </c>
      <c r="AG109" t="n">
        <v>6.918402777777778</v>
      </c>
      <c r="AH109" t="n">
        <v>201271.8492976372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12.5414</v>
      </c>
      <c r="E110" t="n">
        <v>7.97</v>
      </c>
      <c r="F110" t="n">
        <v>5.08</v>
      </c>
      <c r="G110" t="n">
        <v>101.5</v>
      </c>
      <c r="H110" t="n">
        <v>1.7</v>
      </c>
      <c r="I110" t="n">
        <v>3</v>
      </c>
      <c r="J110" t="n">
        <v>293.86</v>
      </c>
      <c r="K110" t="n">
        <v>58.47</v>
      </c>
      <c r="L110" t="n">
        <v>28</v>
      </c>
      <c r="M110" t="n">
        <v>1</v>
      </c>
      <c r="N110" t="n">
        <v>82.39</v>
      </c>
      <c r="O110" t="n">
        <v>36477.51</v>
      </c>
      <c r="P110" t="n">
        <v>69.65000000000001</v>
      </c>
      <c r="Q110" t="n">
        <v>202.81</v>
      </c>
      <c r="R110" t="n">
        <v>18.73</v>
      </c>
      <c r="S110" t="n">
        <v>13.89</v>
      </c>
      <c r="T110" t="n">
        <v>749.95</v>
      </c>
      <c r="U110" t="n">
        <v>0.74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162.7004232479324</v>
      </c>
      <c r="AB110" t="n">
        <v>222.6138969238081</v>
      </c>
      <c r="AC110" t="n">
        <v>201.3679390420305</v>
      </c>
      <c r="AD110" t="n">
        <v>162700.4232479324</v>
      </c>
      <c r="AE110" t="n">
        <v>222613.8969238081</v>
      </c>
      <c r="AF110" t="n">
        <v>4.661390436357926e-06</v>
      </c>
      <c r="AG110" t="n">
        <v>6.918402777777778</v>
      </c>
      <c r="AH110" t="n">
        <v>201367.9390420305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12.5471</v>
      </c>
      <c r="E111" t="n">
        <v>7.97</v>
      </c>
      <c r="F111" t="n">
        <v>5.07</v>
      </c>
      <c r="G111" t="n">
        <v>101.43</v>
      </c>
      <c r="H111" t="n">
        <v>1.71</v>
      </c>
      <c r="I111" t="n">
        <v>3</v>
      </c>
      <c r="J111" t="n">
        <v>294.38</v>
      </c>
      <c r="K111" t="n">
        <v>58.47</v>
      </c>
      <c r="L111" t="n">
        <v>28.25</v>
      </c>
      <c r="M111" t="n">
        <v>1</v>
      </c>
      <c r="N111" t="n">
        <v>82.66</v>
      </c>
      <c r="O111" t="n">
        <v>36541.09</v>
      </c>
      <c r="P111" t="n">
        <v>69.64</v>
      </c>
      <c r="Q111" t="n">
        <v>202.81</v>
      </c>
      <c r="R111" t="n">
        <v>18.63</v>
      </c>
      <c r="S111" t="n">
        <v>13.89</v>
      </c>
      <c r="T111" t="n">
        <v>700.5700000000001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162.6531798778916</v>
      </c>
      <c r="AB111" t="n">
        <v>222.5492564606879</v>
      </c>
      <c r="AC111" t="n">
        <v>201.3094677739869</v>
      </c>
      <c r="AD111" t="n">
        <v>162653.1798778916</v>
      </c>
      <c r="AE111" t="n">
        <v>222549.2564606879</v>
      </c>
      <c r="AF111" t="n">
        <v>4.663509013668852e-06</v>
      </c>
      <c r="AG111" t="n">
        <v>6.918402777777778</v>
      </c>
      <c r="AH111" t="n">
        <v>201309.467773987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12.544</v>
      </c>
      <c r="E112" t="n">
        <v>7.97</v>
      </c>
      <c r="F112" t="n">
        <v>5.07</v>
      </c>
      <c r="G112" t="n">
        <v>101.47</v>
      </c>
      <c r="H112" t="n">
        <v>1.72</v>
      </c>
      <c r="I112" t="n">
        <v>3</v>
      </c>
      <c r="J112" t="n">
        <v>294.9</v>
      </c>
      <c r="K112" t="n">
        <v>58.47</v>
      </c>
      <c r="L112" t="n">
        <v>28.5</v>
      </c>
      <c r="M112" t="n">
        <v>0</v>
      </c>
      <c r="N112" t="n">
        <v>82.92</v>
      </c>
      <c r="O112" t="n">
        <v>36604.77</v>
      </c>
      <c r="P112" t="n">
        <v>69.8</v>
      </c>
      <c r="Q112" t="n">
        <v>202.81</v>
      </c>
      <c r="R112" t="n">
        <v>18.63</v>
      </c>
      <c r="S112" t="n">
        <v>13.89</v>
      </c>
      <c r="T112" t="n">
        <v>700.41</v>
      </c>
      <c r="U112" t="n">
        <v>0.75</v>
      </c>
      <c r="V112" t="n">
        <v>0.76</v>
      </c>
      <c r="W112" t="n">
        <v>0.64</v>
      </c>
      <c r="X112" t="n">
        <v>0.04</v>
      </c>
      <c r="Y112" t="n">
        <v>1</v>
      </c>
      <c r="Z112" t="n">
        <v>10</v>
      </c>
      <c r="AA112" t="n">
        <v>162.7330269857029</v>
      </c>
      <c r="AB112" t="n">
        <v>222.6585067962012</v>
      </c>
      <c r="AC112" t="n">
        <v>201.4082914108126</v>
      </c>
      <c r="AD112" t="n">
        <v>162733.0269857029</v>
      </c>
      <c r="AE112" t="n">
        <v>222658.5067962011</v>
      </c>
      <c r="AF112" t="n">
        <v>4.662356804955892e-06</v>
      </c>
      <c r="AG112" t="n">
        <v>6.918402777777778</v>
      </c>
      <c r="AH112" t="n">
        <v>201408.2914108126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12.6334</v>
      </c>
      <c r="E2" t="n">
        <v>7.92</v>
      </c>
      <c r="F2" t="n">
        <v>5.62</v>
      </c>
      <c r="G2" t="n">
        <v>11.63</v>
      </c>
      <c r="H2" t="n">
        <v>0.24</v>
      </c>
      <c r="I2" t="n">
        <v>29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38.78</v>
      </c>
      <c r="Q2" t="n">
        <v>202.89</v>
      </c>
      <c r="R2" t="n">
        <v>35.64</v>
      </c>
      <c r="S2" t="n">
        <v>13.89</v>
      </c>
      <c r="T2" t="n">
        <v>9073.379999999999</v>
      </c>
      <c r="U2" t="n">
        <v>0.39</v>
      </c>
      <c r="V2" t="n">
        <v>0.6899999999999999</v>
      </c>
      <c r="W2" t="n">
        <v>0.6899999999999999</v>
      </c>
      <c r="X2" t="n">
        <v>0.58</v>
      </c>
      <c r="Y2" t="n">
        <v>1</v>
      </c>
      <c r="Z2" t="n">
        <v>10</v>
      </c>
      <c r="AA2" t="n">
        <v>124.7528951920126</v>
      </c>
      <c r="AB2" t="n">
        <v>170.6924149109408</v>
      </c>
      <c r="AC2" t="n">
        <v>154.401770400197</v>
      </c>
      <c r="AD2" t="n">
        <v>124752.8951920126</v>
      </c>
      <c r="AE2" t="n">
        <v>170692.4149109408</v>
      </c>
      <c r="AF2" t="n">
        <v>6.663483824028703e-06</v>
      </c>
      <c r="AG2" t="n">
        <v>6.875</v>
      </c>
      <c r="AH2" t="n">
        <v>154401.770400197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12.9814</v>
      </c>
      <c r="E3" t="n">
        <v>7.7</v>
      </c>
      <c r="F3" t="n">
        <v>5.5</v>
      </c>
      <c r="G3" t="n">
        <v>14.35</v>
      </c>
      <c r="H3" t="n">
        <v>0.3</v>
      </c>
      <c r="I3" t="n">
        <v>23</v>
      </c>
      <c r="J3" t="n">
        <v>71.81</v>
      </c>
      <c r="K3" t="n">
        <v>32.27</v>
      </c>
      <c r="L3" t="n">
        <v>1.25</v>
      </c>
      <c r="M3" t="n">
        <v>21</v>
      </c>
      <c r="N3" t="n">
        <v>8.289999999999999</v>
      </c>
      <c r="O3" t="n">
        <v>9090.98</v>
      </c>
      <c r="P3" t="n">
        <v>37.35</v>
      </c>
      <c r="Q3" t="n">
        <v>202.81</v>
      </c>
      <c r="R3" t="n">
        <v>31.99</v>
      </c>
      <c r="S3" t="n">
        <v>13.89</v>
      </c>
      <c r="T3" t="n">
        <v>7281.82</v>
      </c>
      <c r="U3" t="n">
        <v>0.43</v>
      </c>
      <c r="V3" t="n">
        <v>0.7</v>
      </c>
      <c r="W3" t="n">
        <v>0.68</v>
      </c>
      <c r="X3" t="n">
        <v>0.46</v>
      </c>
      <c r="Y3" t="n">
        <v>1</v>
      </c>
      <c r="Z3" t="n">
        <v>10</v>
      </c>
      <c r="AA3" t="n">
        <v>123.3515552392394</v>
      </c>
      <c r="AB3" t="n">
        <v>168.775039764802</v>
      </c>
      <c r="AC3" t="n">
        <v>152.6673868469522</v>
      </c>
      <c r="AD3" t="n">
        <v>123351.5552392394</v>
      </c>
      <c r="AE3" t="n">
        <v>168775.039764802</v>
      </c>
      <c r="AF3" t="n">
        <v>6.847036341226132e-06</v>
      </c>
      <c r="AG3" t="n">
        <v>6.684027777777778</v>
      </c>
      <c r="AH3" t="n">
        <v>152667.3868469522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13.2641</v>
      </c>
      <c r="E4" t="n">
        <v>7.54</v>
      </c>
      <c r="F4" t="n">
        <v>5.4</v>
      </c>
      <c r="G4" t="n">
        <v>17.05</v>
      </c>
      <c r="H4" t="n">
        <v>0.36</v>
      </c>
      <c r="I4" t="n">
        <v>19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36.14</v>
      </c>
      <c r="Q4" t="n">
        <v>202.83</v>
      </c>
      <c r="R4" t="n">
        <v>28.85</v>
      </c>
      <c r="S4" t="n">
        <v>13.89</v>
      </c>
      <c r="T4" t="n">
        <v>5730.18</v>
      </c>
      <c r="U4" t="n">
        <v>0.48</v>
      </c>
      <c r="V4" t="n">
        <v>0.72</v>
      </c>
      <c r="W4" t="n">
        <v>0.67</v>
      </c>
      <c r="X4" t="n">
        <v>0.36</v>
      </c>
      <c r="Y4" t="n">
        <v>1</v>
      </c>
      <c r="Z4" t="n">
        <v>10</v>
      </c>
      <c r="AA4" t="n">
        <v>113.4481537119407</v>
      </c>
      <c r="AB4" t="n">
        <v>155.2247688879186</v>
      </c>
      <c r="AC4" t="n">
        <v>140.4103348046296</v>
      </c>
      <c r="AD4" t="n">
        <v>113448.1537119407</v>
      </c>
      <c r="AE4" t="n">
        <v>155224.7688879186</v>
      </c>
      <c r="AF4" t="n">
        <v>6.996146388960937e-06</v>
      </c>
      <c r="AG4" t="n">
        <v>6.545138888888889</v>
      </c>
      <c r="AH4" t="n">
        <v>140410.3348046296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13.4539</v>
      </c>
      <c r="E5" t="n">
        <v>7.43</v>
      </c>
      <c r="F5" t="n">
        <v>5.34</v>
      </c>
      <c r="G5" t="n">
        <v>20.02</v>
      </c>
      <c r="H5" t="n">
        <v>0.42</v>
      </c>
      <c r="I5" t="n">
        <v>16</v>
      </c>
      <c r="J5" t="n">
        <v>72.40000000000001</v>
      </c>
      <c r="K5" t="n">
        <v>32.27</v>
      </c>
      <c r="L5" t="n">
        <v>1.75</v>
      </c>
      <c r="M5" t="n">
        <v>14</v>
      </c>
      <c r="N5" t="n">
        <v>8.380000000000001</v>
      </c>
      <c r="O5" t="n">
        <v>9163.799999999999</v>
      </c>
      <c r="P5" t="n">
        <v>34.91</v>
      </c>
      <c r="Q5" t="n">
        <v>202.85</v>
      </c>
      <c r="R5" t="n">
        <v>27.05</v>
      </c>
      <c r="S5" t="n">
        <v>13.89</v>
      </c>
      <c r="T5" t="n">
        <v>4844.01</v>
      </c>
      <c r="U5" t="n">
        <v>0.51</v>
      </c>
      <c r="V5" t="n">
        <v>0.72</v>
      </c>
      <c r="W5" t="n">
        <v>0.66</v>
      </c>
      <c r="X5" t="n">
        <v>0.3</v>
      </c>
      <c r="Y5" t="n">
        <v>1</v>
      </c>
      <c r="Z5" t="n">
        <v>10</v>
      </c>
      <c r="AA5" t="n">
        <v>112.4002217134632</v>
      </c>
      <c r="AB5" t="n">
        <v>153.7909420961056</v>
      </c>
      <c r="AC5" t="n">
        <v>139.1133504294382</v>
      </c>
      <c r="AD5" t="n">
        <v>112400.2217134632</v>
      </c>
      <c r="AE5" t="n">
        <v>153790.9420961056</v>
      </c>
      <c r="AF5" t="n">
        <v>7.096256353800226e-06</v>
      </c>
      <c r="AG5" t="n">
        <v>6.449652777777778</v>
      </c>
      <c r="AH5" t="n">
        <v>139113.3504294382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13.5736</v>
      </c>
      <c r="E6" t="n">
        <v>7.37</v>
      </c>
      <c r="F6" t="n">
        <v>5.31</v>
      </c>
      <c r="G6" t="n">
        <v>22.74</v>
      </c>
      <c r="H6" t="n">
        <v>0.48</v>
      </c>
      <c r="I6" t="n">
        <v>14</v>
      </c>
      <c r="J6" t="n">
        <v>72.7</v>
      </c>
      <c r="K6" t="n">
        <v>32.27</v>
      </c>
      <c r="L6" t="n">
        <v>2</v>
      </c>
      <c r="M6" t="n">
        <v>12</v>
      </c>
      <c r="N6" t="n">
        <v>8.43</v>
      </c>
      <c r="O6" t="n">
        <v>9200.25</v>
      </c>
      <c r="P6" t="n">
        <v>34.21</v>
      </c>
      <c r="Q6" t="n">
        <v>202.89</v>
      </c>
      <c r="R6" t="n">
        <v>25.95</v>
      </c>
      <c r="S6" t="n">
        <v>13.89</v>
      </c>
      <c r="T6" t="n">
        <v>4303.99</v>
      </c>
      <c r="U6" t="n">
        <v>0.54</v>
      </c>
      <c r="V6" t="n">
        <v>0.73</v>
      </c>
      <c r="W6" t="n">
        <v>0.66</v>
      </c>
      <c r="X6" t="n">
        <v>0.27</v>
      </c>
      <c r="Y6" t="n">
        <v>1</v>
      </c>
      <c r="Z6" t="n">
        <v>10</v>
      </c>
      <c r="AA6" t="n">
        <v>111.8995477229571</v>
      </c>
      <c r="AB6" t="n">
        <v>153.1058978541179</v>
      </c>
      <c r="AC6" t="n">
        <v>138.49368584844</v>
      </c>
      <c r="AD6" t="n">
        <v>111899.5477229571</v>
      </c>
      <c r="AE6" t="n">
        <v>153105.8978541179</v>
      </c>
      <c r="AF6" t="n">
        <v>7.159392090318996e-06</v>
      </c>
      <c r="AG6" t="n">
        <v>6.397569444444445</v>
      </c>
      <c r="AH6" t="n">
        <v>138493.68584844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13.7211</v>
      </c>
      <c r="E7" t="n">
        <v>7.29</v>
      </c>
      <c r="F7" t="n">
        <v>5.26</v>
      </c>
      <c r="G7" t="n">
        <v>26.29</v>
      </c>
      <c r="H7" t="n">
        <v>0.54</v>
      </c>
      <c r="I7" t="n">
        <v>12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33.36</v>
      </c>
      <c r="Q7" t="n">
        <v>202.82</v>
      </c>
      <c r="R7" t="n">
        <v>24.42</v>
      </c>
      <c r="S7" t="n">
        <v>13.89</v>
      </c>
      <c r="T7" t="n">
        <v>3548.4</v>
      </c>
      <c r="U7" t="n">
        <v>0.57</v>
      </c>
      <c r="V7" t="n">
        <v>0.74</v>
      </c>
      <c r="W7" t="n">
        <v>0.66</v>
      </c>
      <c r="X7" t="n">
        <v>0.22</v>
      </c>
      <c r="Y7" t="n">
        <v>1</v>
      </c>
      <c r="Z7" t="n">
        <v>10</v>
      </c>
      <c r="AA7" t="n">
        <v>111.2837091991136</v>
      </c>
      <c r="AB7" t="n">
        <v>152.2632804169174</v>
      </c>
      <c r="AC7" t="n">
        <v>137.7314866368247</v>
      </c>
      <c r="AD7" t="n">
        <v>111283.7091991136</v>
      </c>
      <c r="AE7" t="n">
        <v>152263.2804169174</v>
      </c>
      <c r="AF7" t="n">
        <v>7.237190930223078e-06</v>
      </c>
      <c r="AG7" t="n">
        <v>6.328125</v>
      </c>
      <c r="AH7" t="n">
        <v>137731.4866368246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13.7889</v>
      </c>
      <c r="E8" t="n">
        <v>7.25</v>
      </c>
      <c r="F8" t="n">
        <v>5.24</v>
      </c>
      <c r="G8" t="n">
        <v>28.57</v>
      </c>
      <c r="H8" t="n">
        <v>0.6</v>
      </c>
      <c r="I8" t="n">
        <v>11</v>
      </c>
      <c r="J8" t="n">
        <v>73.29000000000001</v>
      </c>
      <c r="K8" t="n">
        <v>32.27</v>
      </c>
      <c r="L8" t="n">
        <v>2.5</v>
      </c>
      <c r="M8" t="n">
        <v>9</v>
      </c>
      <c r="N8" t="n">
        <v>8.52</v>
      </c>
      <c r="O8" t="n">
        <v>9273.200000000001</v>
      </c>
      <c r="P8" t="n">
        <v>32.46</v>
      </c>
      <c r="Q8" t="n">
        <v>202.82</v>
      </c>
      <c r="R8" t="n">
        <v>23.8</v>
      </c>
      <c r="S8" t="n">
        <v>13.89</v>
      </c>
      <c r="T8" t="n">
        <v>3246.07</v>
      </c>
      <c r="U8" t="n">
        <v>0.58</v>
      </c>
      <c r="V8" t="n">
        <v>0.74</v>
      </c>
      <c r="W8" t="n">
        <v>0.65</v>
      </c>
      <c r="X8" t="n">
        <v>0.2</v>
      </c>
      <c r="Y8" t="n">
        <v>1</v>
      </c>
      <c r="Z8" t="n">
        <v>10</v>
      </c>
      <c r="AA8" t="n">
        <v>110.8076735416555</v>
      </c>
      <c r="AB8" t="n">
        <v>151.6119474291725</v>
      </c>
      <c r="AC8" t="n">
        <v>137.1423159552783</v>
      </c>
      <c r="AD8" t="n">
        <v>110807.6735416555</v>
      </c>
      <c r="AE8" t="n">
        <v>151611.9474291725</v>
      </c>
      <c r="AF8" t="n">
        <v>7.272952024090853e-06</v>
      </c>
      <c r="AG8" t="n">
        <v>6.293402777777778</v>
      </c>
      <c r="AH8" t="n">
        <v>137142.3159552783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13.8499</v>
      </c>
      <c r="E9" t="n">
        <v>7.22</v>
      </c>
      <c r="F9" t="n">
        <v>5.22</v>
      </c>
      <c r="G9" t="n">
        <v>31.32</v>
      </c>
      <c r="H9" t="n">
        <v>0.65</v>
      </c>
      <c r="I9" t="n">
        <v>10</v>
      </c>
      <c r="J9" t="n">
        <v>73.59</v>
      </c>
      <c r="K9" t="n">
        <v>32.27</v>
      </c>
      <c r="L9" t="n">
        <v>2.75</v>
      </c>
      <c r="M9" t="n">
        <v>7</v>
      </c>
      <c r="N9" t="n">
        <v>8.57</v>
      </c>
      <c r="O9" t="n">
        <v>9309.700000000001</v>
      </c>
      <c r="P9" t="n">
        <v>31.85</v>
      </c>
      <c r="Q9" t="n">
        <v>202.84</v>
      </c>
      <c r="R9" t="n">
        <v>23.2</v>
      </c>
      <c r="S9" t="n">
        <v>13.89</v>
      </c>
      <c r="T9" t="n">
        <v>2949.65</v>
      </c>
      <c r="U9" t="n">
        <v>0.6</v>
      </c>
      <c r="V9" t="n">
        <v>0.74</v>
      </c>
      <c r="W9" t="n">
        <v>0.66</v>
      </c>
      <c r="X9" t="n">
        <v>0.18</v>
      </c>
      <c r="Y9" t="n">
        <v>1</v>
      </c>
      <c r="Z9" t="n">
        <v>10</v>
      </c>
      <c r="AA9" t="n">
        <v>110.4594231053648</v>
      </c>
      <c r="AB9" t="n">
        <v>151.1354558185149</v>
      </c>
      <c r="AC9" t="n">
        <v>136.7113000351816</v>
      </c>
      <c r="AD9" t="n">
        <v>110459.4231053648</v>
      </c>
      <c r="AE9" t="n">
        <v>151135.4558185149</v>
      </c>
      <c r="AF9" t="n">
        <v>7.305126459576608e-06</v>
      </c>
      <c r="AG9" t="n">
        <v>6.267361111111111</v>
      </c>
      <c r="AH9" t="n">
        <v>136711.3000351816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13.9098</v>
      </c>
      <c r="E10" t="n">
        <v>7.19</v>
      </c>
      <c r="F10" t="n">
        <v>5.21</v>
      </c>
      <c r="G10" t="n">
        <v>34.7</v>
      </c>
      <c r="H10" t="n">
        <v>0.71</v>
      </c>
      <c r="I10" t="n">
        <v>9</v>
      </c>
      <c r="J10" t="n">
        <v>73.88</v>
      </c>
      <c r="K10" t="n">
        <v>32.27</v>
      </c>
      <c r="L10" t="n">
        <v>3</v>
      </c>
      <c r="M10" t="n">
        <v>5</v>
      </c>
      <c r="N10" t="n">
        <v>8.609999999999999</v>
      </c>
      <c r="O10" t="n">
        <v>9346.23</v>
      </c>
      <c r="P10" t="n">
        <v>31.14</v>
      </c>
      <c r="Q10" t="n">
        <v>202.81</v>
      </c>
      <c r="R10" t="n">
        <v>22.76</v>
      </c>
      <c r="S10" t="n">
        <v>13.89</v>
      </c>
      <c r="T10" t="n">
        <v>2734.23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110.088588120663</v>
      </c>
      <c r="AB10" t="n">
        <v>150.6280630323614</v>
      </c>
      <c r="AC10" t="n">
        <v>136.2523321044081</v>
      </c>
      <c r="AD10" t="n">
        <v>110088.588120663</v>
      </c>
      <c r="AE10" t="n">
        <v>150628.0630323614</v>
      </c>
      <c r="AF10" t="n">
        <v>7.336720700324097e-06</v>
      </c>
      <c r="AG10" t="n">
        <v>6.241319444444445</v>
      </c>
      <c r="AH10" t="n">
        <v>136252.3321044081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13.9039</v>
      </c>
      <c r="E11" t="n">
        <v>7.19</v>
      </c>
      <c r="F11" t="n">
        <v>5.21</v>
      </c>
      <c r="G11" t="n">
        <v>34.72</v>
      </c>
      <c r="H11" t="n">
        <v>0.77</v>
      </c>
      <c r="I11" t="n">
        <v>9</v>
      </c>
      <c r="J11" t="n">
        <v>74.18000000000001</v>
      </c>
      <c r="K11" t="n">
        <v>32.27</v>
      </c>
      <c r="L11" t="n">
        <v>3.25</v>
      </c>
      <c r="M11" t="n">
        <v>3</v>
      </c>
      <c r="N11" t="n">
        <v>8.66</v>
      </c>
      <c r="O11" t="n">
        <v>9382.780000000001</v>
      </c>
      <c r="P11" t="n">
        <v>30.49</v>
      </c>
      <c r="Q11" t="n">
        <v>202.81</v>
      </c>
      <c r="R11" t="n">
        <v>22.88</v>
      </c>
      <c r="S11" t="n">
        <v>13.89</v>
      </c>
      <c r="T11" t="n">
        <v>2796.31</v>
      </c>
      <c r="U11" t="n">
        <v>0.61</v>
      </c>
      <c r="V11" t="n">
        <v>0.74</v>
      </c>
      <c r="W11" t="n">
        <v>0.65</v>
      </c>
      <c r="X11" t="n">
        <v>0.17</v>
      </c>
      <c r="Y11" t="n">
        <v>1</v>
      </c>
      <c r="Z11" t="n">
        <v>10</v>
      </c>
      <c r="AA11" t="n">
        <v>109.8420073608052</v>
      </c>
      <c r="AB11" t="n">
        <v>150.2906803583487</v>
      </c>
      <c r="AC11" t="n">
        <v>135.9471487592836</v>
      </c>
      <c r="AD11" t="n">
        <v>109842.0073608052</v>
      </c>
      <c r="AE11" t="n">
        <v>150290.6803583487</v>
      </c>
      <c r="AF11" t="n">
        <v>7.333608746727933e-06</v>
      </c>
      <c r="AG11" t="n">
        <v>6.241319444444445</v>
      </c>
      <c r="AH11" t="n">
        <v>135947.1487592836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13.9681</v>
      </c>
      <c r="E12" t="n">
        <v>7.16</v>
      </c>
      <c r="F12" t="n">
        <v>5.19</v>
      </c>
      <c r="G12" t="n">
        <v>38.93</v>
      </c>
      <c r="H12" t="n">
        <v>0.82</v>
      </c>
      <c r="I12" t="n">
        <v>8</v>
      </c>
      <c r="J12" t="n">
        <v>74.48</v>
      </c>
      <c r="K12" t="n">
        <v>32.27</v>
      </c>
      <c r="L12" t="n">
        <v>3.5</v>
      </c>
      <c r="M12" t="n">
        <v>0</v>
      </c>
      <c r="N12" t="n">
        <v>8.710000000000001</v>
      </c>
      <c r="O12" t="n">
        <v>9419.35</v>
      </c>
      <c r="P12" t="n">
        <v>30.31</v>
      </c>
      <c r="Q12" t="n">
        <v>202.81</v>
      </c>
      <c r="R12" t="n">
        <v>22.17</v>
      </c>
      <c r="S12" t="n">
        <v>13.89</v>
      </c>
      <c r="T12" t="n">
        <v>2443.23</v>
      </c>
      <c r="U12" t="n">
        <v>0.63</v>
      </c>
      <c r="V12" t="n">
        <v>0.75</v>
      </c>
      <c r="W12" t="n">
        <v>0.66</v>
      </c>
      <c r="X12" t="n">
        <v>0.15</v>
      </c>
      <c r="Y12" t="n">
        <v>1</v>
      </c>
      <c r="Z12" t="n">
        <v>10</v>
      </c>
      <c r="AA12" t="n">
        <v>109.6642789600625</v>
      </c>
      <c r="AB12" t="n">
        <v>150.047504519629</v>
      </c>
      <c r="AC12" t="n">
        <v>135.7271812813117</v>
      </c>
      <c r="AD12" t="n">
        <v>109664.2789600625</v>
      </c>
      <c r="AE12" t="n">
        <v>150047.504519629</v>
      </c>
      <c r="AF12" t="n">
        <v>7.367471021452287e-06</v>
      </c>
      <c r="AG12" t="n">
        <v>6.215277777777778</v>
      </c>
      <c r="AH12" t="n">
        <v>135727.1812813118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13.7984</v>
      </c>
      <c r="E2" t="n">
        <v>7.25</v>
      </c>
      <c r="F2" t="n">
        <v>5.36</v>
      </c>
      <c r="G2" t="n">
        <v>18.92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21.4</v>
      </c>
      <c r="Q2" t="n">
        <v>202.83</v>
      </c>
      <c r="R2" t="n">
        <v>27.73</v>
      </c>
      <c r="S2" t="n">
        <v>13.89</v>
      </c>
      <c r="T2" t="n">
        <v>5180.05</v>
      </c>
      <c r="U2" t="n">
        <v>0.5</v>
      </c>
      <c r="V2" t="n">
        <v>0.72</v>
      </c>
      <c r="W2" t="n">
        <v>0.66</v>
      </c>
      <c r="X2" t="n">
        <v>0.32</v>
      </c>
      <c r="Y2" t="n">
        <v>1</v>
      </c>
      <c r="Z2" t="n">
        <v>10</v>
      </c>
      <c r="AA2" t="n">
        <v>99.34580897099748</v>
      </c>
      <c r="AB2" t="n">
        <v>135.9293186618291</v>
      </c>
      <c r="AC2" t="n">
        <v>122.9564152667775</v>
      </c>
      <c r="AD2" t="n">
        <v>99345.80897099749</v>
      </c>
      <c r="AE2" t="n">
        <v>135929.3186618291</v>
      </c>
      <c r="AF2" t="n">
        <v>8.378383129080953e-06</v>
      </c>
      <c r="AG2" t="n">
        <v>6.293402777777778</v>
      </c>
      <c r="AH2" t="n">
        <v>122956.4152667775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13.8643</v>
      </c>
      <c r="E3" t="n">
        <v>7.21</v>
      </c>
      <c r="F3" t="n">
        <v>5.35</v>
      </c>
      <c r="G3" t="n">
        <v>21.39</v>
      </c>
      <c r="H3" t="n">
        <v>0.53</v>
      </c>
      <c r="I3" t="n">
        <v>15</v>
      </c>
      <c r="J3" t="n">
        <v>40.06</v>
      </c>
      <c r="K3" t="n">
        <v>19.54</v>
      </c>
      <c r="L3" t="n">
        <v>1.25</v>
      </c>
      <c r="M3" t="n">
        <v>1</v>
      </c>
      <c r="N3" t="n">
        <v>4.26</v>
      </c>
      <c r="O3" t="n">
        <v>5174.29</v>
      </c>
      <c r="P3" t="n">
        <v>20.9</v>
      </c>
      <c r="Q3" t="n">
        <v>202.86</v>
      </c>
      <c r="R3" t="n">
        <v>26.88</v>
      </c>
      <c r="S3" t="n">
        <v>13.89</v>
      </c>
      <c r="T3" t="n">
        <v>4763.36</v>
      </c>
      <c r="U3" t="n">
        <v>0.52</v>
      </c>
      <c r="V3" t="n">
        <v>0.72</v>
      </c>
      <c r="W3" t="n">
        <v>0.68</v>
      </c>
      <c r="X3" t="n">
        <v>0.31</v>
      </c>
      <c r="Y3" t="n">
        <v>1</v>
      </c>
      <c r="Z3" t="n">
        <v>10</v>
      </c>
      <c r="AA3" t="n">
        <v>99.07696510976693</v>
      </c>
      <c r="AB3" t="n">
        <v>135.5614746303396</v>
      </c>
      <c r="AC3" t="n">
        <v>122.6236777533809</v>
      </c>
      <c r="AD3" t="n">
        <v>99076.96510976693</v>
      </c>
      <c r="AE3" t="n">
        <v>135561.4746303396</v>
      </c>
      <c r="AF3" t="n">
        <v>8.418397583525413e-06</v>
      </c>
      <c r="AG3" t="n">
        <v>6.258680555555555</v>
      </c>
      <c r="AH3" t="n">
        <v>122623.6777533809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13.8616</v>
      </c>
      <c r="E4" t="n">
        <v>7.21</v>
      </c>
      <c r="F4" t="n">
        <v>5.35</v>
      </c>
      <c r="G4" t="n">
        <v>21.4</v>
      </c>
      <c r="H4" t="n">
        <v>0.64</v>
      </c>
      <c r="I4" t="n">
        <v>15</v>
      </c>
      <c r="J4" t="n">
        <v>40.34</v>
      </c>
      <c r="K4" t="n">
        <v>19.54</v>
      </c>
      <c r="L4" t="n">
        <v>1.5</v>
      </c>
      <c r="M4" t="n">
        <v>0</v>
      </c>
      <c r="N4" t="n">
        <v>4.29</v>
      </c>
      <c r="O4" t="n">
        <v>5208.6</v>
      </c>
      <c r="P4" t="n">
        <v>21</v>
      </c>
      <c r="Q4" t="n">
        <v>202.86</v>
      </c>
      <c r="R4" t="n">
        <v>26.84</v>
      </c>
      <c r="S4" t="n">
        <v>13.89</v>
      </c>
      <c r="T4" t="n">
        <v>4743.87</v>
      </c>
      <c r="U4" t="n">
        <v>0.52</v>
      </c>
      <c r="V4" t="n">
        <v>0.72</v>
      </c>
      <c r="W4" t="n">
        <v>0.68</v>
      </c>
      <c r="X4" t="n">
        <v>0.31</v>
      </c>
      <c r="Y4" t="n">
        <v>1</v>
      </c>
      <c r="Z4" t="n">
        <v>10</v>
      </c>
      <c r="AA4" t="n">
        <v>99.11877272860008</v>
      </c>
      <c r="AB4" t="n">
        <v>135.618677658849</v>
      </c>
      <c r="AC4" t="n">
        <v>122.6754214051343</v>
      </c>
      <c r="AD4" t="n">
        <v>99118.77272860007</v>
      </c>
      <c r="AE4" t="n">
        <v>135618.677658849</v>
      </c>
      <c r="AF4" t="n">
        <v>8.416758144572451e-06</v>
      </c>
      <c r="AG4" t="n">
        <v>6.258680555555555</v>
      </c>
      <c r="AH4" t="n">
        <v>122675.4214051343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10.317</v>
      </c>
      <c r="E2" t="n">
        <v>9.69</v>
      </c>
      <c r="F2" t="n">
        <v>6.02</v>
      </c>
      <c r="G2" t="n">
        <v>7.22</v>
      </c>
      <c r="H2" t="n">
        <v>0.12</v>
      </c>
      <c r="I2" t="n">
        <v>50</v>
      </c>
      <c r="J2" t="n">
        <v>141.81</v>
      </c>
      <c r="K2" t="n">
        <v>47.83</v>
      </c>
      <c r="L2" t="n">
        <v>1</v>
      </c>
      <c r="M2" t="n">
        <v>48</v>
      </c>
      <c r="N2" t="n">
        <v>22.98</v>
      </c>
      <c r="O2" t="n">
        <v>17723.39</v>
      </c>
      <c r="P2" t="n">
        <v>67.91</v>
      </c>
      <c r="Q2" t="n">
        <v>202.91</v>
      </c>
      <c r="R2" t="n">
        <v>48.08</v>
      </c>
      <c r="S2" t="n">
        <v>13.89</v>
      </c>
      <c r="T2" t="n">
        <v>15191.96</v>
      </c>
      <c r="U2" t="n">
        <v>0.29</v>
      </c>
      <c r="V2" t="n">
        <v>0.64</v>
      </c>
      <c r="W2" t="n">
        <v>0.72</v>
      </c>
      <c r="X2" t="n">
        <v>0.98</v>
      </c>
      <c r="Y2" t="n">
        <v>1</v>
      </c>
      <c r="Z2" t="n">
        <v>10</v>
      </c>
      <c r="AA2" t="n">
        <v>180.5321821762051</v>
      </c>
      <c r="AB2" t="n">
        <v>247.0120961711413</v>
      </c>
      <c r="AC2" t="n">
        <v>223.4376083962936</v>
      </c>
      <c r="AD2" t="n">
        <v>180532.1821762051</v>
      </c>
      <c r="AE2" t="n">
        <v>247012.0961711413</v>
      </c>
      <c r="AF2" t="n">
        <v>4.462606867027324e-06</v>
      </c>
      <c r="AG2" t="n">
        <v>8.411458333333334</v>
      </c>
      <c r="AH2" t="n">
        <v>223437.6083962936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10.9207</v>
      </c>
      <c r="E3" t="n">
        <v>9.16</v>
      </c>
      <c r="F3" t="n">
        <v>5.8</v>
      </c>
      <c r="G3" t="n">
        <v>8.93</v>
      </c>
      <c r="H3" t="n">
        <v>0.16</v>
      </c>
      <c r="I3" t="n">
        <v>39</v>
      </c>
      <c r="J3" t="n">
        <v>142.15</v>
      </c>
      <c r="K3" t="n">
        <v>47.83</v>
      </c>
      <c r="L3" t="n">
        <v>1.25</v>
      </c>
      <c r="M3" t="n">
        <v>37</v>
      </c>
      <c r="N3" t="n">
        <v>23.07</v>
      </c>
      <c r="O3" t="n">
        <v>17765.46</v>
      </c>
      <c r="P3" t="n">
        <v>65.22</v>
      </c>
      <c r="Q3" t="n">
        <v>202.86</v>
      </c>
      <c r="R3" t="n">
        <v>41.57</v>
      </c>
      <c r="S3" t="n">
        <v>13.89</v>
      </c>
      <c r="T3" t="n">
        <v>11990.83</v>
      </c>
      <c r="U3" t="n">
        <v>0.33</v>
      </c>
      <c r="V3" t="n">
        <v>0.67</v>
      </c>
      <c r="W3" t="n">
        <v>0.6899999999999999</v>
      </c>
      <c r="X3" t="n">
        <v>0.76</v>
      </c>
      <c r="Y3" t="n">
        <v>1</v>
      </c>
      <c r="Z3" t="n">
        <v>10</v>
      </c>
      <c r="AA3" t="n">
        <v>175.807461699939</v>
      </c>
      <c r="AB3" t="n">
        <v>240.5475251755608</v>
      </c>
      <c r="AC3" t="n">
        <v>217.590006983447</v>
      </c>
      <c r="AD3" t="n">
        <v>175807.461699939</v>
      </c>
      <c r="AE3" t="n">
        <v>240547.5251755608</v>
      </c>
      <c r="AF3" t="n">
        <v>4.723736630100349e-06</v>
      </c>
      <c r="AG3" t="n">
        <v>7.951388888888889</v>
      </c>
      <c r="AH3" t="n">
        <v>217590.0069834469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11.3314</v>
      </c>
      <c r="E4" t="n">
        <v>8.82</v>
      </c>
      <c r="F4" t="n">
        <v>5.67</v>
      </c>
      <c r="G4" t="n">
        <v>10.64</v>
      </c>
      <c r="H4" t="n">
        <v>0.19</v>
      </c>
      <c r="I4" t="n">
        <v>32</v>
      </c>
      <c r="J4" t="n">
        <v>142.49</v>
      </c>
      <c r="K4" t="n">
        <v>47.83</v>
      </c>
      <c r="L4" t="n">
        <v>1.5</v>
      </c>
      <c r="M4" t="n">
        <v>30</v>
      </c>
      <c r="N4" t="n">
        <v>23.16</v>
      </c>
      <c r="O4" t="n">
        <v>17807.56</v>
      </c>
      <c r="P4" t="n">
        <v>63.44</v>
      </c>
      <c r="Q4" t="n">
        <v>202.83</v>
      </c>
      <c r="R4" t="n">
        <v>37.47</v>
      </c>
      <c r="S4" t="n">
        <v>13.89</v>
      </c>
      <c r="T4" t="n">
        <v>9976.559999999999</v>
      </c>
      <c r="U4" t="n">
        <v>0.37</v>
      </c>
      <c r="V4" t="n">
        <v>0.68</v>
      </c>
      <c r="W4" t="n">
        <v>0.6899999999999999</v>
      </c>
      <c r="X4" t="n">
        <v>0.63</v>
      </c>
      <c r="Y4" t="n">
        <v>1</v>
      </c>
      <c r="Z4" t="n">
        <v>10</v>
      </c>
      <c r="AA4" t="n">
        <v>163.3119531030774</v>
      </c>
      <c r="AB4" t="n">
        <v>223.4506190504102</v>
      </c>
      <c r="AC4" t="n">
        <v>202.1248055832168</v>
      </c>
      <c r="AD4" t="n">
        <v>163311.9531030774</v>
      </c>
      <c r="AE4" t="n">
        <v>223450.6190504102</v>
      </c>
      <c r="AF4" t="n">
        <v>4.901384457985211e-06</v>
      </c>
      <c r="AG4" t="n">
        <v>7.65625</v>
      </c>
      <c r="AH4" t="n">
        <v>202124.8055832168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11.6701</v>
      </c>
      <c r="E5" t="n">
        <v>8.57</v>
      </c>
      <c r="F5" t="n">
        <v>5.56</v>
      </c>
      <c r="G5" t="n">
        <v>12.36</v>
      </c>
      <c r="H5" t="n">
        <v>0.22</v>
      </c>
      <c r="I5" t="n">
        <v>27</v>
      </c>
      <c r="J5" t="n">
        <v>142.83</v>
      </c>
      <c r="K5" t="n">
        <v>47.83</v>
      </c>
      <c r="L5" t="n">
        <v>1.75</v>
      </c>
      <c r="M5" t="n">
        <v>25</v>
      </c>
      <c r="N5" t="n">
        <v>23.25</v>
      </c>
      <c r="O5" t="n">
        <v>17849.7</v>
      </c>
      <c r="P5" t="n">
        <v>61.95</v>
      </c>
      <c r="Q5" t="n">
        <v>202.81</v>
      </c>
      <c r="R5" t="n">
        <v>33.85</v>
      </c>
      <c r="S5" t="n">
        <v>13.89</v>
      </c>
      <c r="T5" t="n">
        <v>8190.28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160.9985838962403</v>
      </c>
      <c r="AB5" t="n">
        <v>220.2853652429708</v>
      </c>
      <c r="AC5" t="n">
        <v>199.2616391566968</v>
      </c>
      <c r="AD5" t="n">
        <v>160998.5838962403</v>
      </c>
      <c r="AE5" t="n">
        <v>220285.3652429708</v>
      </c>
      <c r="AF5" t="n">
        <v>5.047888766007132e-06</v>
      </c>
      <c r="AG5" t="n">
        <v>7.439236111111111</v>
      </c>
      <c r="AH5" t="n">
        <v>199261.6391566968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11.9344</v>
      </c>
      <c r="E6" t="n">
        <v>8.380000000000001</v>
      </c>
      <c r="F6" t="n">
        <v>5.49</v>
      </c>
      <c r="G6" t="n">
        <v>14.31</v>
      </c>
      <c r="H6" t="n">
        <v>0.25</v>
      </c>
      <c r="I6" t="n">
        <v>23</v>
      </c>
      <c r="J6" t="n">
        <v>143.17</v>
      </c>
      <c r="K6" t="n">
        <v>47.83</v>
      </c>
      <c r="L6" t="n">
        <v>2</v>
      </c>
      <c r="M6" t="n">
        <v>21</v>
      </c>
      <c r="N6" t="n">
        <v>23.34</v>
      </c>
      <c r="O6" t="n">
        <v>17891.86</v>
      </c>
      <c r="P6" t="n">
        <v>60.85</v>
      </c>
      <c r="Q6" t="n">
        <v>202.82</v>
      </c>
      <c r="R6" t="n">
        <v>31.75</v>
      </c>
      <c r="S6" t="n">
        <v>13.89</v>
      </c>
      <c r="T6" t="n">
        <v>7158.25</v>
      </c>
      <c r="U6" t="n">
        <v>0.44</v>
      </c>
      <c r="V6" t="n">
        <v>0.71</v>
      </c>
      <c r="W6" t="n">
        <v>0.67</v>
      </c>
      <c r="X6" t="n">
        <v>0.45</v>
      </c>
      <c r="Y6" t="n">
        <v>1</v>
      </c>
      <c r="Z6" t="n">
        <v>10</v>
      </c>
      <c r="AA6" t="n">
        <v>159.4708082892435</v>
      </c>
      <c r="AB6" t="n">
        <v>218.1949952567761</v>
      </c>
      <c r="AC6" t="n">
        <v>197.3707711481311</v>
      </c>
      <c r="AD6" t="n">
        <v>159470.8082892435</v>
      </c>
      <c r="AE6" t="n">
        <v>218194.995256776</v>
      </c>
      <c r="AF6" t="n">
        <v>5.162211436837346e-06</v>
      </c>
      <c r="AG6" t="n">
        <v>7.274305555555555</v>
      </c>
      <c r="AH6" t="n">
        <v>197370.7711481311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12.0765</v>
      </c>
      <c r="E7" t="n">
        <v>8.279999999999999</v>
      </c>
      <c r="F7" t="n">
        <v>5.45</v>
      </c>
      <c r="G7" t="n">
        <v>15.56</v>
      </c>
      <c r="H7" t="n">
        <v>0.28</v>
      </c>
      <c r="I7" t="n">
        <v>21</v>
      </c>
      <c r="J7" t="n">
        <v>143.51</v>
      </c>
      <c r="K7" t="n">
        <v>47.83</v>
      </c>
      <c r="L7" t="n">
        <v>2.25</v>
      </c>
      <c r="M7" t="n">
        <v>19</v>
      </c>
      <c r="N7" t="n">
        <v>23.44</v>
      </c>
      <c r="O7" t="n">
        <v>17934.06</v>
      </c>
      <c r="P7" t="n">
        <v>60.11</v>
      </c>
      <c r="Q7" t="n">
        <v>202.82</v>
      </c>
      <c r="R7" t="n">
        <v>30.29</v>
      </c>
      <c r="S7" t="n">
        <v>13.89</v>
      </c>
      <c r="T7" t="n">
        <v>6440.5</v>
      </c>
      <c r="U7" t="n">
        <v>0.46</v>
      </c>
      <c r="V7" t="n">
        <v>0.71</v>
      </c>
      <c r="W7" t="n">
        <v>0.67</v>
      </c>
      <c r="X7" t="n">
        <v>0.41</v>
      </c>
      <c r="Y7" t="n">
        <v>1</v>
      </c>
      <c r="Z7" t="n">
        <v>10</v>
      </c>
      <c r="AA7" t="n">
        <v>148.8659357853699</v>
      </c>
      <c r="AB7" t="n">
        <v>203.684940843028</v>
      </c>
      <c r="AC7" t="n">
        <v>184.2455359626372</v>
      </c>
      <c r="AD7" t="n">
        <v>148865.9357853699</v>
      </c>
      <c r="AE7" t="n">
        <v>203684.940843028</v>
      </c>
      <c r="AF7" t="n">
        <v>5.223676633677957e-06</v>
      </c>
      <c r="AG7" t="n">
        <v>7.1875</v>
      </c>
      <c r="AH7" t="n">
        <v>184245.5359626372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12.3224</v>
      </c>
      <c r="E8" t="n">
        <v>8.119999999999999</v>
      </c>
      <c r="F8" t="n">
        <v>5.37</v>
      </c>
      <c r="G8" t="n">
        <v>17.89</v>
      </c>
      <c r="H8" t="n">
        <v>0.31</v>
      </c>
      <c r="I8" t="n">
        <v>18</v>
      </c>
      <c r="J8" t="n">
        <v>143.86</v>
      </c>
      <c r="K8" t="n">
        <v>47.83</v>
      </c>
      <c r="L8" t="n">
        <v>2.5</v>
      </c>
      <c r="M8" t="n">
        <v>16</v>
      </c>
      <c r="N8" t="n">
        <v>23.53</v>
      </c>
      <c r="O8" t="n">
        <v>17976.29</v>
      </c>
      <c r="P8" t="n">
        <v>59.11</v>
      </c>
      <c r="Q8" t="n">
        <v>202.85</v>
      </c>
      <c r="R8" t="n">
        <v>27.84</v>
      </c>
      <c r="S8" t="n">
        <v>13.89</v>
      </c>
      <c r="T8" t="n">
        <v>5228.72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147.5189644560367</v>
      </c>
      <c r="AB8" t="n">
        <v>201.8419552460542</v>
      </c>
      <c r="AC8" t="n">
        <v>182.5784423243915</v>
      </c>
      <c r="AD8" t="n">
        <v>147518.9644560367</v>
      </c>
      <c r="AE8" t="n">
        <v>201841.9552460542</v>
      </c>
      <c r="AF8" t="n">
        <v>5.330040404987642e-06</v>
      </c>
      <c r="AG8" t="n">
        <v>7.048611111111111</v>
      </c>
      <c r="AH8" t="n">
        <v>182578.4423243915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12.3809</v>
      </c>
      <c r="E9" t="n">
        <v>8.08</v>
      </c>
      <c r="F9" t="n">
        <v>5.36</v>
      </c>
      <c r="G9" t="n">
        <v>18.91</v>
      </c>
      <c r="H9" t="n">
        <v>0.34</v>
      </c>
      <c r="I9" t="n">
        <v>17</v>
      </c>
      <c r="J9" t="n">
        <v>144.2</v>
      </c>
      <c r="K9" t="n">
        <v>47.83</v>
      </c>
      <c r="L9" t="n">
        <v>2.75</v>
      </c>
      <c r="M9" t="n">
        <v>15</v>
      </c>
      <c r="N9" t="n">
        <v>23.62</v>
      </c>
      <c r="O9" t="n">
        <v>18018.55</v>
      </c>
      <c r="P9" t="n">
        <v>58.57</v>
      </c>
      <c r="Q9" t="n">
        <v>202.83</v>
      </c>
      <c r="R9" t="n">
        <v>27.52</v>
      </c>
      <c r="S9" t="n">
        <v>13.89</v>
      </c>
      <c r="T9" t="n">
        <v>5073.49</v>
      </c>
      <c r="U9" t="n">
        <v>0.5</v>
      </c>
      <c r="V9" t="n">
        <v>0.72</v>
      </c>
      <c r="W9" t="n">
        <v>0.66</v>
      </c>
      <c r="X9" t="n">
        <v>0.32</v>
      </c>
      <c r="Y9" t="n">
        <v>1</v>
      </c>
      <c r="Z9" t="n">
        <v>10</v>
      </c>
      <c r="AA9" t="n">
        <v>147.0907827770297</v>
      </c>
      <c r="AB9" t="n">
        <v>201.2560981827945</v>
      </c>
      <c r="AC9" t="n">
        <v>182.0484986369936</v>
      </c>
      <c r="AD9" t="n">
        <v>147090.7827770297</v>
      </c>
      <c r="AE9" t="n">
        <v>201256.0981827945</v>
      </c>
      <c r="AF9" t="n">
        <v>5.355344514876282e-06</v>
      </c>
      <c r="AG9" t="n">
        <v>7.013888888888889</v>
      </c>
      <c r="AH9" t="n">
        <v>182048.4986369936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12.4935</v>
      </c>
      <c r="E10" t="n">
        <v>8</v>
      </c>
      <c r="F10" t="n">
        <v>5.34</v>
      </c>
      <c r="G10" t="n">
        <v>21.37</v>
      </c>
      <c r="H10" t="n">
        <v>0.37</v>
      </c>
      <c r="I10" t="n">
        <v>15</v>
      </c>
      <c r="J10" t="n">
        <v>144.54</v>
      </c>
      <c r="K10" t="n">
        <v>47.83</v>
      </c>
      <c r="L10" t="n">
        <v>3</v>
      </c>
      <c r="M10" t="n">
        <v>13</v>
      </c>
      <c r="N10" t="n">
        <v>23.71</v>
      </c>
      <c r="O10" t="n">
        <v>18060.85</v>
      </c>
      <c r="P10" t="n">
        <v>58.18</v>
      </c>
      <c r="Q10" t="n">
        <v>202.84</v>
      </c>
      <c r="R10" t="n">
        <v>27.15</v>
      </c>
      <c r="S10" t="n">
        <v>13.89</v>
      </c>
      <c r="T10" t="n">
        <v>4897.81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146.3887632119807</v>
      </c>
      <c r="AB10" t="n">
        <v>200.2955640429776</v>
      </c>
      <c r="AC10" t="n">
        <v>181.1796365273624</v>
      </c>
      <c r="AD10" t="n">
        <v>146388.7632119807</v>
      </c>
      <c r="AE10" t="n">
        <v>200295.5640429776</v>
      </c>
      <c r="AF10" t="n">
        <v>5.404049519550826e-06</v>
      </c>
      <c r="AG10" t="n">
        <v>6.944444444444445</v>
      </c>
      <c r="AH10" t="n">
        <v>181179.6365273624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12.6055</v>
      </c>
      <c r="E11" t="n">
        <v>7.93</v>
      </c>
      <c r="F11" t="n">
        <v>5.3</v>
      </c>
      <c r="G11" t="n">
        <v>22.72</v>
      </c>
      <c r="H11" t="n">
        <v>0.4</v>
      </c>
      <c r="I11" t="n">
        <v>14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57.47</v>
      </c>
      <c r="Q11" t="n">
        <v>202.83</v>
      </c>
      <c r="R11" t="n">
        <v>25.78</v>
      </c>
      <c r="S11" t="n">
        <v>13.89</v>
      </c>
      <c r="T11" t="n">
        <v>4220.21</v>
      </c>
      <c r="U11" t="n">
        <v>0.54</v>
      </c>
      <c r="V11" t="n">
        <v>0.73</v>
      </c>
      <c r="W11" t="n">
        <v>0.66</v>
      </c>
      <c r="X11" t="n">
        <v>0.26</v>
      </c>
      <c r="Y11" t="n">
        <v>1</v>
      </c>
      <c r="Z11" t="n">
        <v>10</v>
      </c>
      <c r="AA11" t="n">
        <v>145.6929946009397</v>
      </c>
      <c r="AB11" t="n">
        <v>199.3435827342071</v>
      </c>
      <c r="AC11" t="n">
        <v>180.3185109785865</v>
      </c>
      <c r="AD11" t="n">
        <v>145692.9946009397</v>
      </c>
      <c r="AE11" t="n">
        <v>199343.5827342071</v>
      </c>
      <c r="AF11" t="n">
        <v>5.452494994893179e-06</v>
      </c>
      <c r="AG11" t="n">
        <v>6.883680555555555</v>
      </c>
      <c r="AH11" t="n">
        <v>180318.5109785864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12.6796</v>
      </c>
      <c r="E12" t="n">
        <v>7.89</v>
      </c>
      <c r="F12" t="n">
        <v>5.28</v>
      </c>
      <c r="G12" t="n">
        <v>24.38</v>
      </c>
      <c r="H12" t="n">
        <v>0.43</v>
      </c>
      <c r="I12" t="n">
        <v>13</v>
      </c>
      <c r="J12" t="n">
        <v>145.23</v>
      </c>
      <c r="K12" t="n">
        <v>47.83</v>
      </c>
      <c r="L12" t="n">
        <v>3.5</v>
      </c>
      <c r="M12" t="n">
        <v>11</v>
      </c>
      <c r="N12" t="n">
        <v>23.9</v>
      </c>
      <c r="O12" t="n">
        <v>18145.54</v>
      </c>
      <c r="P12" t="n">
        <v>57.06</v>
      </c>
      <c r="Q12" t="n">
        <v>202.85</v>
      </c>
      <c r="R12" t="n">
        <v>25.21</v>
      </c>
      <c r="S12" t="n">
        <v>13.89</v>
      </c>
      <c r="T12" t="n">
        <v>3939.46</v>
      </c>
      <c r="U12" t="n">
        <v>0.55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145.2770661799273</v>
      </c>
      <c r="AB12" t="n">
        <v>198.7744911191112</v>
      </c>
      <c r="AC12" t="n">
        <v>179.8037326685101</v>
      </c>
      <c r="AD12" t="n">
        <v>145277.0661799273</v>
      </c>
      <c r="AE12" t="n">
        <v>198774.4911191112</v>
      </c>
      <c r="AF12" t="n">
        <v>5.484546867418791e-06</v>
      </c>
      <c r="AG12" t="n">
        <v>6.848958333333333</v>
      </c>
      <c r="AH12" t="n">
        <v>179803.7326685101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12.7578</v>
      </c>
      <c r="E13" t="n">
        <v>7.84</v>
      </c>
      <c r="F13" t="n">
        <v>5.26</v>
      </c>
      <c r="G13" t="n">
        <v>26.32</v>
      </c>
      <c r="H13" t="n">
        <v>0.46</v>
      </c>
      <c r="I13" t="n">
        <v>12</v>
      </c>
      <c r="J13" t="n">
        <v>145.57</v>
      </c>
      <c r="K13" t="n">
        <v>47.83</v>
      </c>
      <c r="L13" t="n">
        <v>3.75</v>
      </c>
      <c r="M13" t="n">
        <v>10</v>
      </c>
      <c r="N13" t="n">
        <v>23.99</v>
      </c>
      <c r="O13" t="n">
        <v>18187.93</v>
      </c>
      <c r="P13" t="n">
        <v>56.75</v>
      </c>
      <c r="Q13" t="n">
        <v>202.87</v>
      </c>
      <c r="R13" t="n">
        <v>24.54</v>
      </c>
      <c r="S13" t="n">
        <v>13.89</v>
      </c>
      <c r="T13" t="n">
        <v>3607.83</v>
      </c>
      <c r="U13" t="n">
        <v>0.57</v>
      </c>
      <c r="V13" t="n">
        <v>0.74</v>
      </c>
      <c r="W13" t="n">
        <v>0.66</v>
      </c>
      <c r="X13" t="n">
        <v>0.23</v>
      </c>
      <c r="Y13" t="n">
        <v>1</v>
      </c>
      <c r="Z13" t="n">
        <v>10</v>
      </c>
      <c r="AA13" t="n">
        <v>144.8977386085676</v>
      </c>
      <c r="AB13" t="n">
        <v>198.2554784012258</v>
      </c>
      <c r="AC13" t="n">
        <v>179.3342537959805</v>
      </c>
      <c r="AD13" t="n">
        <v>144897.7386085676</v>
      </c>
      <c r="AE13" t="n">
        <v>198255.4784012258</v>
      </c>
      <c r="AF13" t="n">
        <v>5.518372190381042e-06</v>
      </c>
      <c r="AG13" t="n">
        <v>6.805555555555555</v>
      </c>
      <c r="AH13" t="n">
        <v>179334.2537959805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12.7452</v>
      </c>
      <c r="E14" t="n">
        <v>7.85</v>
      </c>
      <c r="F14" t="n">
        <v>5.27</v>
      </c>
      <c r="G14" t="n">
        <v>26.36</v>
      </c>
      <c r="H14" t="n">
        <v>0.49</v>
      </c>
      <c r="I14" t="n">
        <v>12</v>
      </c>
      <c r="J14" t="n">
        <v>145.92</v>
      </c>
      <c r="K14" t="n">
        <v>47.83</v>
      </c>
      <c r="L14" t="n">
        <v>4</v>
      </c>
      <c r="M14" t="n">
        <v>10</v>
      </c>
      <c r="N14" t="n">
        <v>24.09</v>
      </c>
      <c r="O14" t="n">
        <v>18230.35</v>
      </c>
      <c r="P14" t="n">
        <v>56.43</v>
      </c>
      <c r="Q14" t="n">
        <v>202.82</v>
      </c>
      <c r="R14" t="n">
        <v>24.95</v>
      </c>
      <c r="S14" t="n">
        <v>13.89</v>
      </c>
      <c r="T14" t="n">
        <v>3816.88</v>
      </c>
      <c r="U14" t="n">
        <v>0.5600000000000001</v>
      </c>
      <c r="V14" t="n">
        <v>0.73</v>
      </c>
      <c r="W14" t="n">
        <v>0.66</v>
      </c>
      <c r="X14" t="n">
        <v>0.23</v>
      </c>
      <c r="Y14" t="n">
        <v>1</v>
      </c>
      <c r="Z14" t="n">
        <v>10</v>
      </c>
      <c r="AA14" t="n">
        <v>144.8130993877501</v>
      </c>
      <c r="AB14" t="n">
        <v>198.1396712852845</v>
      </c>
      <c r="AC14" t="n">
        <v>179.2294991486483</v>
      </c>
      <c r="AD14" t="n">
        <v>144813.0993877501</v>
      </c>
      <c r="AE14" t="n">
        <v>198139.6712852845</v>
      </c>
      <c r="AF14" t="n">
        <v>5.512922074405027e-06</v>
      </c>
      <c r="AG14" t="n">
        <v>6.814236111111111</v>
      </c>
      <c r="AH14" t="n">
        <v>179229.4991486483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12.8347</v>
      </c>
      <c r="E15" t="n">
        <v>7.79</v>
      </c>
      <c r="F15" t="n">
        <v>5.25</v>
      </c>
      <c r="G15" t="n">
        <v>28.61</v>
      </c>
      <c r="H15" t="n">
        <v>0.51</v>
      </c>
      <c r="I15" t="n">
        <v>11</v>
      </c>
      <c r="J15" t="n">
        <v>146.26</v>
      </c>
      <c r="K15" t="n">
        <v>47.83</v>
      </c>
      <c r="L15" t="n">
        <v>4.25</v>
      </c>
      <c r="M15" t="n">
        <v>9</v>
      </c>
      <c r="N15" t="n">
        <v>24.18</v>
      </c>
      <c r="O15" t="n">
        <v>18272.81</v>
      </c>
      <c r="P15" t="n">
        <v>55.89</v>
      </c>
      <c r="Q15" t="n">
        <v>202.85</v>
      </c>
      <c r="R15" t="n">
        <v>24.05</v>
      </c>
      <c r="S15" t="n">
        <v>13.89</v>
      </c>
      <c r="T15" t="n">
        <v>3368.1</v>
      </c>
      <c r="U15" t="n">
        <v>0.58</v>
      </c>
      <c r="V15" t="n">
        <v>0.74</v>
      </c>
      <c r="W15" t="n">
        <v>0.66</v>
      </c>
      <c r="X15" t="n">
        <v>0.21</v>
      </c>
      <c r="Y15" t="n">
        <v>1</v>
      </c>
      <c r="Z15" t="n">
        <v>10</v>
      </c>
      <c r="AA15" t="n">
        <v>144.3115679558271</v>
      </c>
      <c r="AB15" t="n">
        <v>197.4534538541226</v>
      </c>
      <c r="AC15" t="n">
        <v>178.6087733460041</v>
      </c>
      <c r="AD15" t="n">
        <v>144311.5679558271</v>
      </c>
      <c r="AE15" t="n">
        <v>197453.4538541226</v>
      </c>
      <c r="AF15" t="n">
        <v>5.55163519979021e-06</v>
      </c>
      <c r="AG15" t="n">
        <v>6.762152777777778</v>
      </c>
      <c r="AH15" t="n">
        <v>178608.7733460041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12.9245</v>
      </c>
      <c r="E16" t="n">
        <v>7.74</v>
      </c>
      <c r="F16" t="n">
        <v>5.22</v>
      </c>
      <c r="G16" t="n">
        <v>31.32</v>
      </c>
      <c r="H16" t="n">
        <v>0.54</v>
      </c>
      <c r="I16" t="n">
        <v>10</v>
      </c>
      <c r="J16" t="n">
        <v>146.61</v>
      </c>
      <c r="K16" t="n">
        <v>47.83</v>
      </c>
      <c r="L16" t="n">
        <v>4.5</v>
      </c>
      <c r="M16" t="n">
        <v>8</v>
      </c>
      <c r="N16" t="n">
        <v>24.28</v>
      </c>
      <c r="O16" t="n">
        <v>18315.3</v>
      </c>
      <c r="P16" t="n">
        <v>55.23</v>
      </c>
      <c r="Q16" t="n">
        <v>202.84</v>
      </c>
      <c r="R16" t="n">
        <v>23.25</v>
      </c>
      <c r="S16" t="n">
        <v>13.89</v>
      </c>
      <c r="T16" t="n">
        <v>2975.36</v>
      </c>
      <c r="U16" t="n">
        <v>0.6</v>
      </c>
      <c r="V16" t="n">
        <v>0.74</v>
      </c>
      <c r="W16" t="n">
        <v>0.66</v>
      </c>
      <c r="X16" t="n">
        <v>0.18</v>
      </c>
      <c r="Y16" t="n">
        <v>1</v>
      </c>
      <c r="Z16" t="n">
        <v>10</v>
      </c>
      <c r="AA16" t="n">
        <v>143.7474811478401</v>
      </c>
      <c r="AB16" t="n">
        <v>196.6816453976815</v>
      </c>
      <c r="AC16" t="n">
        <v>177.9106252054056</v>
      </c>
      <c r="AD16" t="n">
        <v>143747.4811478401</v>
      </c>
      <c r="AE16" t="n">
        <v>196681.6453976815</v>
      </c>
      <c r="AF16" t="n">
        <v>5.590478089841491e-06</v>
      </c>
      <c r="AG16" t="n">
        <v>6.71875</v>
      </c>
      <c r="AH16" t="n">
        <v>177910.6252054056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12.9436</v>
      </c>
      <c r="E17" t="n">
        <v>7.73</v>
      </c>
      <c r="F17" t="n">
        <v>5.21</v>
      </c>
      <c r="G17" t="n">
        <v>31.25</v>
      </c>
      <c r="H17" t="n">
        <v>0.57</v>
      </c>
      <c r="I17" t="n">
        <v>10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55.04</v>
      </c>
      <c r="Q17" t="n">
        <v>202.81</v>
      </c>
      <c r="R17" t="n">
        <v>23.03</v>
      </c>
      <c r="S17" t="n">
        <v>13.89</v>
      </c>
      <c r="T17" t="n">
        <v>2864.26</v>
      </c>
      <c r="U17" t="n">
        <v>0.6</v>
      </c>
      <c r="V17" t="n">
        <v>0.74</v>
      </c>
      <c r="W17" t="n">
        <v>0.65</v>
      </c>
      <c r="X17" t="n">
        <v>0.17</v>
      </c>
      <c r="Y17" t="n">
        <v>1</v>
      </c>
      <c r="Z17" t="n">
        <v>10</v>
      </c>
      <c r="AA17" t="n">
        <v>143.6010678835305</v>
      </c>
      <c r="AB17" t="n">
        <v>196.4813163101558</v>
      </c>
      <c r="AC17" t="n">
        <v>177.7294152448296</v>
      </c>
      <c r="AD17" t="n">
        <v>143601.0678835305</v>
      </c>
      <c r="AE17" t="n">
        <v>196481.3163101558</v>
      </c>
      <c r="AF17" t="n">
        <v>5.598739773582909e-06</v>
      </c>
      <c r="AG17" t="n">
        <v>6.710069444444445</v>
      </c>
      <c r="AH17" t="n">
        <v>177729.4152448296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12.9978</v>
      </c>
      <c r="E18" t="n">
        <v>7.69</v>
      </c>
      <c r="F18" t="n">
        <v>5.21</v>
      </c>
      <c r="G18" t="n">
        <v>34.7</v>
      </c>
      <c r="H18" t="n">
        <v>0.6</v>
      </c>
      <c r="I18" t="n">
        <v>9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54.51</v>
      </c>
      <c r="Q18" t="n">
        <v>202.81</v>
      </c>
      <c r="R18" t="n">
        <v>22.76</v>
      </c>
      <c r="S18" t="n">
        <v>13.89</v>
      </c>
      <c r="T18" t="n">
        <v>2736.06</v>
      </c>
      <c r="U18" t="n">
        <v>0.61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143.2431610064282</v>
      </c>
      <c r="AB18" t="n">
        <v>195.9916123311678</v>
      </c>
      <c r="AC18" t="n">
        <v>177.2864479262922</v>
      </c>
      <c r="AD18" t="n">
        <v>143243.1610064282</v>
      </c>
      <c r="AE18" t="n">
        <v>195991.6123311678</v>
      </c>
      <c r="AF18" t="n">
        <v>5.622183923257513e-06</v>
      </c>
      <c r="AG18" t="n">
        <v>6.675347222222222</v>
      </c>
      <c r="AH18" t="n">
        <v>177286.4479262922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13.0072</v>
      </c>
      <c r="E19" t="n">
        <v>7.69</v>
      </c>
      <c r="F19" t="n">
        <v>5.2</v>
      </c>
      <c r="G19" t="n">
        <v>34.66</v>
      </c>
      <c r="H19" t="n">
        <v>0.63</v>
      </c>
      <c r="I19" t="n">
        <v>9</v>
      </c>
      <c r="J19" t="n">
        <v>147.64</v>
      </c>
      <c r="K19" t="n">
        <v>47.83</v>
      </c>
      <c r="L19" t="n">
        <v>5.25</v>
      </c>
      <c r="M19" t="n">
        <v>7</v>
      </c>
      <c r="N19" t="n">
        <v>24.56</v>
      </c>
      <c r="O19" t="n">
        <v>18442.97</v>
      </c>
      <c r="P19" t="n">
        <v>54.11</v>
      </c>
      <c r="Q19" t="n">
        <v>202.83</v>
      </c>
      <c r="R19" t="n">
        <v>22.59</v>
      </c>
      <c r="S19" t="n">
        <v>13.89</v>
      </c>
      <c r="T19" t="n">
        <v>2648.18</v>
      </c>
      <c r="U19" t="n">
        <v>0.62</v>
      </c>
      <c r="V19" t="n">
        <v>0.74</v>
      </c>
      <c r="W19" t="n">
        <v>0.65</v>
      </c>
      <c r="X19" t="n">
        <v>0.16</v>
      </c>
      <c r="Y19" t="n">
        <v>1</v>
      </c>
      <c r="Z19" t="n">
        <v>10</v>
      </c>
      <c r="AA19" t="n">
        <v>143.0344001534412</v>
      </c>
      <c r="AB19" t="n">
        <v>195.7059765222322</v>
      </c>
      <c r="AC19" t="n">
        <v>177.0280727980689</v>
      </c>
      <c r="AD19" t="n">
        <v>143034.4001534412</v>
      </c>
      <c r="AE19" t="n">
        <v>195705.9765222322</v>
      </c>
      <c r="AF19" t="n">
        <v>5.626249882795175e-06</v>
      </c>
      <c r="AG19" t="n">
        <v>6.675347222222222</v>
      </c>
      <c r="AH19" t="n">
        <v>177028.0727980689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13.0847</v>
      </c>
      <c r="E20" t="n">
        <v>7.64</v>
      </c>
      <c r="F20" t="n">
        <v>5.18</v>
      </c>
      <c r="G20" t="n">
        <v>38.87</v>
      </c>
      <c r="H20" t="n">
        <v>0.66</v>
      </c>
      <c r="I20" t="n">
        <v>8</v>
      </c>
      <c r="J20" t="n">
        <v>147.99</v>
      </c>
      <c r="K20" t="n">
        <v>47.83</v>
      </c>
      <c r="L20" t="n">
        <v>5.5</v>
      </c>
      <c r="M20" t="n">
        <v>6</v>
      </c>
      <c r="N20" t="n">
        <v>24.66</v>
      </c>
      <c r="O20" t="n">
        <v>18485.59</v>
      </c>
      <c r="P20" t="n">
        <v>53.62</v>
      </c>
      <c r="Q20" t="n">
        <v>202.81</v>
      </c>
      <c r="R20" t="n">
        <v>22.23</v>
      </c>
      <c r="S20" t="n">
        <v>13.89</v>
      </c>
      <c r="T20" t="n">
        <v>2473.29</v>
      </c>
      <c r="U20" t="n">
        <v>0.62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142.604804739244</v>
      </c>
      <c r="AB20" t="n">
        <v>195.1181851241159</v>
      </c>
      <c r="AC20" t="n">
        <v>176.4963793860182</v>
      </c>
      <c r="AD20" t="n">
        <v>142604.804739244</v>
      </c>
      <c r="AE20" t="n">
        <v>195118.1851241158</v>
      </c>
      <c r="AF20" t="n">
        <v>5.659772421536535e-06</v>
      </c>
      <c r="AG20" t="n">
        <v>6.631944444444445</v>
      </c>
      <c r="AH20" t="n">
        <v>176496.3793860182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13.0847</v>
      </c>
      <c r="E21" t="n">
        <v>7.64</v>
      </c>
      <c r="F21" t="n">
        <v>5.18</v>
      </c>
      <c r="G21" t="n">
        <v>38.87</v>
      </c>
      <c r="H21" t="n">
        <v>0.6899999999999999</v>
      </c>
      <c r="I21" t="n">
        <v>8</v>
      </c>
      <c r="J21" t="n">
        <v>148.33</v>
      </c>
      <c r="K21" t="n">
        <v>47.83</v>
      </c>
      <c r="L21" t="n">
        <v>5.75</v>
      </c>
      <c r="M21" t="n">
        <v>6</v>
      </c>
      <c r="N21" t="n">
        <v>24.75</v>
      </c>
      <c r="O21" t="n">
        <v>18528.25</v>
      </c>
      <c r="P21" t="n">
        <v>53.58</v>
      </c>
      <c r="Q21" t="n">
        <v>202.81</v>
      </c>
      <c r="R21" t="n">
        <v>22.24</v>
      </c>
      <c r="S21" t="n">
        <v>13.89</v>
      </c>
      <c r="T21" t="n">
        <v>2477.59</v>
      </c>
      <c r="U21" t="n">
        <v>0.62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142.5881686419183</v>
      </c>
      <c r="AB21" t="n">
        <v>195.0954228818219</v>
      </c>
      <c r="AC21" t="n">
        <v>176.4757895401818</v>
      </c>
      <c r="AD21" t="n">
        <v>142588.1686419183</v>
      </c>
      <c r="AE21" t="n">
        <v>195095.4228818219</v>
      </c>
      <c r="AF21" t="n">
        <v>5.659772421536535e-06</v>
      </c>
      <c r="AG21" t="n">
        <v>6.631944444444445</v>
      </c>
      <c r="AH21" t="n">
        <v>176475.7895401818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13.0947</v>
      </c>
      <c r="E22" t="n">
        <v>7.64</v>
      </c>
      <c r="F22" t="n">
        <v>5.18</v>
      </c>
      <c r="G22" t="n">
        <v>38.83</v>
      </c>
      <c r="H22" t="n">
        <v>0.71</v>
      </c>
      <c r="I22" t="n">
        <v>8</v>
      </c>
      <c r="J22" t="n">
        <v>148.68</v>
      </c>
      <c r="K22" t="n">
        <v>47.83</v>
      </c>
      <c r="L22" t="n">
        <v>6</v>
      </c>
      <c r="M22" t="n">
        <v>6</v>
      </c>
      <c r="N22" t="n">
        <v>24.85</v>
      </c>
      <c r="O22" t="n">
        <v>18570.94</v>
      </c>
      <c r="P22" t="n">
        <v>53.01</v>
      </c>
      <c r="Q22" t="n">
        <v>202.82</v>
      </c>
      <c r="R22" t="n">
        <v>22</v>
      </c>
      <c r="S22" t="n">
        <v>13.89</v>
      </c>
      <c r="T22" t="n">
        <v>2361.15</v>
      </c>
      <c r="U22" t="n">
        <v>0.63</v>
      </c>
      <c r="V22" t="n">
        <v>0.75</v>
      </c>
      <c r="W22" t="n">
        <v>0.65</v>
      </c>
      <c r="X22" t="n">
        <v>0.14</v>
      </c>
      <c r="Y22" t="n">
        <v>1</v>
      </c>
      <c r="Z22" t="n">
        <v>10</v>
      </c>
      <c r="AA22" t="n">
        <v>142.3271513521624</v>
      </c>
      <c r="AB22" t="n">
        <v>194.7382875107081</v>
      </c>
      <c r="AC22" t="n">
        <v>176.1527386676443</v>
      </c>
      <c r="AD22" t="n">
        <v>142327.1513521624</v>
      </c>
      <c r="AE22" t="n">
        <v>194738.2875107081</v>
      </c>
      <c r="AF22" t="n">
        <v>5.664097910406388e-06</v>
      </c>
      <c r="AG22" t="n">
        <v>6.631944444444445</v>
      </c>
      <c r="AH22" t="n">
        <v>176152.7386676443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13.1883</v>
      </c>
      <c r="E23" t="n">
        <v>7.58</v>
      </c>
      <c r="F23" t="n">
        <v>5.15</v>
      </c>
      <c r="G23" t="n">
        <v>44.16</v>
      </c>
      <c r="H23" t="n">
        <v>0.74</v>
      </c>
      <c r="I23" t="n">
        <v>7</v>
      </c>
      <c r="J23" t="n">
        <v>149.02</v>
      </c>
      <c r="K23" t="n">
        <v>47.83</v>
      </c>
      <c r="L23" t="n">
        <v>6.25</v>
      </c>
      <c r="M23" t="n">
        <v>5</v>
      </c>
      <c r="N23" t="n">
        <v>24.95</v>
      </c>
      <c r="O23" t="n">
        <v>18613.66</v>
      </c>
      <c r="P23" t="n">
        <v>52.34</v>
      </c>
      <c r="Q23" t="n">
        <v>202.81</v>
      </c>
      <c r="R23" t="n">
        <v>21.15</v>
      </c>
      <c r="S23" t="n">
        <v>13.89</v>
      </c>
      <c r="T23" t="n">
        <v>1939.55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132.0351585410576</v>
      </c>
      <c r="AB23" t="n">
        <v>180.656328895884</v>
      </c>
      <c r="AC23" t="n">
        <v>163.4147424188615</v>
      </c>
      <c r="AD23" t="n">
        <v>132035.1585410576</v>
      </c>
      <c r="AE23" t="n">
        <v>180656.328895884</v>
      </c>
      <c r="AF23" t="n">
        <v>5.704584486228212e-06</v>
      </c>
      <c r="AG23" t="n">
        <v>6.579861111111111</v>
      </c>
      <c r="AH23" t="n">
        <v>163414.7424188615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13.1776</v>
      </c>
      <c r="E24" t="n">
        <v>7.59</v>
      </c>
      <c r="F24" t="n">
        <v>5.16</v>
      </c>
      <c r="G24" t="n">
        <v>44.21</v>
      </c>
      <c r="H24" t="n">
        <v>0.77</v>
      </c>
      <c r="I24" t="n">
        <v>7</v>
      </c>
      <c r="J24" t="n">
        <v>149.37</v>
      </c>
      <c r="K24" t="n">
        <v>47.83</v>
      </c>
      <c r="L24" t="n">
        <v>6.5</v>
      </c>
      <c r="M24" t="n">
        <v>5</v>
      </c>
      <c r="N24" t="n">
        <v>25.04</v>
      </c>
      <c r="O24" t="n">
        <v>18656.42</v>
      </c>
      <c r="P24" t="n">
        <v>52.46</v>
      </c>
      <c r="Q24" t="n">
        <v>202.84</v>
      </c>
      <c r="R24" t="n">
        <v>21.32</v>
      </c>
      <c r="S24" t="n">
        <v>13.89</v>
      </c>
      <c r="T24" t="n">
        <v>2024.68</v>
      </c>
      <c r="U24" t="n">
        <v>0.65</v>
      </c>
      <c r="V24" t="n">
        <v>0.75</v>
      </c>
      <c r="W24" t="n">
        <v>0.65</v>
      </c>
      <c r="X24" t="n">
        <v>0.12</v>
      </c>
      <c r="Y24" t="n">
        <v>1</v>
      </c>
      <c r="Z24" t="n">
        <v>10</v>
      </c>
      <c r="AA24" t="n">
        <v>132.1275781189202</v>
      </c>
      <c r="AB24" t="n">
        <v>180.7827814395796</v>
      </c>
      <c r="AC24" t="n">
        <v>163.5291265092641</v>
      </c>
      <c r="AD24" t="n">
        <v>132127.5781189202</v>
      </c>
      <c r="AE24" t="n">
        <v>180782.7814395796</v>
      </c>
      <c r="AF24" t="n">
        <v>5.699956213137469e-06</v>
      </c>
      <c r="AG24" t="n">
        <v>6.588541666666667</v>
      </c>
      <c r="AH24" t="n">
        <v>163529.1265092641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13.1815</v>
      </c>
      <c r="E25" t="n">
        <v>7.59</v>
      </c>
      <c r="F25" t="n">
        <v>5.16</v>
      </c>
      <c r="G25" t="n">
        <v>44.19</v>
      </c>
      <c r="H25" t="n">
        <v>0.8</v>
      </c>
      <c r="I25" t="n">
        <v>7</v>
      </c>
      <c r="J25" t="n">
        <v>149.72</v>
      </c>
      <c r="K25" t="n">
        <v>47.83</v>
      </c>
      <c r="L25" t="n">
        <v>6.75</v>
      </c>
      <c r="M25" t="n">
        <v>5</v>
      </c>
      <c r="N25" t="n">
        <v>25.14</v>
      </c>
      <c r="O25" t="n">
        <v>18699.2</v>
      </c>
      <c r="P25" t="n">
        <v>52.32</v>
      </c>
      <c r="Q25" t="n">
        <v>202.81</v>
      </c>
      <c r="R25" t="n">
        <v>21.33</v>
      </c>
      <c r="S25" t="n">
        <v>13.89</v>
      </c>
      <c r="T25" t="n">
        <v>2031.97</v>
      </c>
      <c r="U25" t="n">
        <v>0.65</v>
      </c>
      <c r="V25" t="n">
        <v>0.75</v>
      </c>
      <c r="W25" t="n">
        <v>0.65</v>
      </c>
      <c r="X25" t="n">
        <v>0.12</v>
      </c>
      <c r="Y25" t="n">
        <v>1</v>
      </c>
      <c r="Z25" t="n">
        <v>10</v>
      </c>
      <c r="AA25" t="n">
        <v>132.0606424484623</v>
      </c>
      <c r="AB25" t="n">
        <v>180.6911971022656</v>
      </c>
      <c r="AC25" t="n">
        <v>163.4462828525639</v>
      </c>
      <c r="AD25" t="n">
        <v>132060.6424484623</v>
      </c>
      <c r="AE25" t="n">
        <v>180691.1971022656</v>
      </c>
      <c r="AF25" t="n">
        <v>5.701643153796711e-06</v>
      </c>
      <c r="AG25" t="n">
        <v>6.588541666666667</v>
      </c>
      <c r="AH25" t="n">
        <v>163446.2828525639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13.1844</v>
      </c>
      <c r="E26" t="n">
        <v>7.58</v>
      </c>
      <c r="F26" t="n">
        <v>5.15</v>
      </c>
      <c r="G26" t="n">
        <v>44.18</v>
      </c>
      <c r="H26" t="n">
        <v>0.83</v>
      </c>
      <c r="I26" t="n">
        <v>7</v>
      </c>
      <c r="J26" t="n">
        <v>150.07</v>
      </c>
      <c r="K26" t="n">
        <v>47.83</v>
      </c>
      <c r="L26" t="n">
        <v>7</v>
      </c>
      <c r="M26" t="n">
        <v>5</v>
      </c>
      <c r="N26" t="n">
        <v>25.24</v>
      </c>
      <c r="O26" t="n">
        <v>18742.03</v>
      </c>
      <c r="P26" t="n">
        <v>51.96</v>
      </c>
      <c r="Q26" t="n">
        <v>202.81</v>
      </c>
      <c r="R26" t="n">
        <v>21.23</v>
      </c>
      <c r="S26" t="n">
        <v>13.89</v>
      </c>
      <c r="T26" t="n">
        <v>1979.71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131.8874183063082</v>
      </c>
      <c r="AB26" t="n">
        <v>180.4541841888608</v>
      </c>
      <c r="AC26" t="n">
        <v>163.2318901189647</v>
      </c>
      <c r="AD26" t="n">
        <v>131887.4183063082</v>
      </c>
      <c r="AE26" t="n">
        <v>180454.1841888608</v>
      </c>
      <c r="AF26" t="n">
        <v>5.70289754556897e-06</v>
      </c>
      <c r="AG26" t="n">
        <v>6.579861111111111</v>
      </c>
      <c r="AH26" t="n">
        <v>163231.8901189647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13.1627</v>
      </c>
      <c r="E27" t="n">
        <v>7.6</v>
      </c>
      <c r="F27" t="n">
        <v>5.17</v>
      </c>
      <c r="G27" t="n">
        <v>44.29</v>
      </c>
      <c r="H27" t="n">
        <v>0.85</v>
      </c>
      <c r="I27" t="n">
        <v>7</v>
      </c>
      <c r="J27" t="n">
        <v>150.41</v>
      </c>
      <c r="K27" t="n">
        <v>47.83</v>
      </c>
      <c r="L27" t="n">
        <v>7.25</v>
      </c>
      <c r="M27" t="n">
        <v>5</v>
      </c>
      <c r="N27" t="n">
        <v>25.33</v>
      </c>
      <c r="O27" t="n">
        <v>18784.88</v>
      </c>
      <c r="P27" t="n">
        <v>51.49</v>
      </c>
      <c r="Q27" t="n">
        <v>202.81</v>
      </c>
      <c r="R27" t="n">
        <v>21.7</v>
      </c>
      <c r="S27" t="n">
        <v>13.89</v>
      </c>
      <c r="T27" t="n">
        <v>2215.96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131.7793839877208</v>
      </c>
      <c r="AB27" t="n">
        <v>180.3063668680317</v>
      </c>
      <c r="AC27" t="n">
        <v>163.0981802757726</v>
      </c>
      <c r="AD27" t="n">
        <v>131779.3839877208</v>
      </c>
      <c r="AE27" t="n">
        <v>180306.3668680317</v>
      </c>
      <c r="AF27" t="n">
        <v>5.693511234721388e-06</v>
      </c>
      <c r="AG27" t="n">
        <v>6.597222222222222</v>
      </c>
      <c r="AH27" t="n">
        <v>163098.1802757726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13.2621</v>
      </c>
      <c r="E28" t="n">
        <v>7.54</v>
      </c>
      <c r="F28" t="n">
        <v>5.14</v>
      </c>
      <c r="G28" t="n">
        <v>51.39</v>
      </c>
      <c r="H28" t="n">
        <v>0.88</v>
      </c>
      <c r="I28" t="n">
        <v>6</v>
      </c>
      <c r="J28" t="n">
        <v>150.76</v>
      </c>
      <c r="K28" t="n">
        <v>47.83</v>
      </c>
      <c r="L28" t="n">
        <v>7.5</v>
      </c>
      <c r="M28" t="n">
        <v>4</v>
      </c>
      <c r="N28" t="n">
        <v>25.43</v>
      </c>
      <c r="O28" t="n">
        <v>18827.77</v>
      </c>
      <c r="P28" t="n">
        <v>50.97</v>
      </c>
      <c r="Q28" t="n">
        <v>202.81</v>
      </c>
      <c r="R28" t="n">
        <v>20.73</v>
      </c>
      <c r="S28" t="n">
        <v>13.89</v>
      </c>
      <c r="T28" t="n">
        <v>1736.07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131.2839113514758</v>
      </c>
      <c r="AB28" t="n">
        <v>179.6284393484117</v>
      </c>
      <c r="AC28" t="n">
        <v>162.4849532071476</v>
      </c>
      <c r="AD28" t="n">
        <v>131283.9113514757</v>
      </c>
      <c r="AE28" t="n">
        <v>179628.4393484117</v>
      </c>
      <c r="AF28" t="n">
        <v>5.736506594087728e-06</v>
      </c>
      <c r="AG28" t="n">
        <v>6.545138888888889</v>
      </c>
      <c r="AH28" t="n">
        <v>162484.9532071476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13.2592</v>
      </c>
      <c r="E29" t="n">
        <v>7.54</v>
      </c>
      <c r="F29" t="n">
        <v>5.14</v>
      </c>
      <c r="G29" t="n">
        <v>51.4</v>
      </c>
      <c r="H29" t="n">
        <v>0.91</v>
      </c>
      <c r="I29" t="n">
        <v>6</v>
      </c>
      <c r="J29" t="n">
        <v>151.11</v>
      </c>
      <c r="K29" t="n">
        <v>47.83</v>
      </c>
      <c r="L29" t="n">
        <v>7.75</v>
      </c>
      <c r="M29" t="n">
        <v>4</v>
      </c>
      <c r="N29" t="n">
        <v>25.53</v>
      </c>
      <c r="O29" t="n">
        <v>18870.7</v>
      </c>
      <c r="P29" t="n">
        <v>50.81</v>
      </c>
      <c r="Q29" t="n">
        <v>202.81</v>
      </c>
      <c r="R29" t="n">
        <v>20.85</v>
      </c>
      <c r="S29" t="n">
        <v>13.89</v>
      </c>
      <c r="T29" t="n">
        <v>1794.96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131.2248125152406</v>
      </c>
      <c r="AB29" t="n">
        <v>179.5475777134182</v>
      </c>
      <c r="AC29" t="n">
        <v>162.4118088931078</v>
      </c>
      <c r="AD29" t="n">
        <v>131224.8125152406</v>
      </c>
      <c r="AE29" t="n">
        <v>179547.5777134182</v>
      </c>
      <c r="AF29" t="n">
        <v>5.735252202315469e-06</v>
      </c>
      <c r="AG29" t="n">
        <v>6.545138888888889</v>
      </c>
      <c r="AH29" t="n">
        <v>162411.8088931078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13.2616</v>
      </c>
      <c r="E30" t="n">
        <v>7.54</v>
      </c>
      <c r="F30" t="n">
        <v>5.14</v>
      </c>
      <c r="G30" t="n">
        <v>51.39</v>
      </c>
      <c r="H30" t="n">
        <v>0.9399999999999999</v>
      </c>
      <c r="I30" t="n">
        <v>6</v>
      </c>
      <c r="J30" t="n">
        <v>151.46</v>
      </c>
      <c r="K30" t="n">
        <v>47.83</v>
      </c>
      <c r="L30" t="n">
        <v>8</v>
      </c>
      <c r="M30" t="n">
        <v>4</v>
      </c>
      <c r="N30" t="n">
        <v>25.63</v>
      </c>
      <c r="O30" t="n">
        <v>18913.66</v>
      </c>
      <c r="P30" t="n">
        <v>50.52</v>
      </c>
      <c r="Q30" t="n">
        <v>202.82</v>
      </c>
      <c r="R30" t="n">
        <v>20.76</v>
      </c>
      <c r="S30" t="n">
        <v>13.89</v>
      </c>
      <c r="T30" t="n">
        <v>1751.53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131.1003842977571</v>
      </c>
      <c r="AB30" t="n">
        <v>179.3773295368717</v>
      </c>
      <c r="AC30" t="n">
        <v>162.2578089635861</v>
      </c>
      <c r="AD30" t="n">
        <v>131100.3842977571</v>
      </c>
      <c r="AE30" t="n">
        <v>179377.3295368717</v>
      </c>
      <c r="AF30" t="n">
        <v>5.736290319644235e-06</v>
      </c>
      <c r="AG30" t="n">
        <v>6.545138888888889</v>
      </c>
      <c r="AH30" t="n">
        <v>162257.8089635861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13.2655</v>
      </c>
      <c r="E31" t="n">
        <v>7.54</v>
      </c>
      <c r="F31" t="n">
        <v>5.14</v>
      </c>
      <c r="G31" t="n">
        <v>51.37</v>
      </c>
      <c r="H31" t="n">
        <v>0.96</v>
      </c>
      <c r="I31" t="n">
        <v>6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50.3</v>
      </c>
      <c r="Q31" t="n">
        <v>202.82</v>
      </c>
      <c r="R31" t="n">
        <v>20.72</v>
      </c>
      <c r="S31" t="n">
        <v>13.89</v>
      </c>
      <c r="T31" t="n">
        <v>1730.93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131.0013557523124</v>
      </c>
      <c r="AB31" t="n">
        <v>179.2418343121633</v>
      </c>
      <c r="AC31" t="n">
        <v>162.135245212955</v>
      </c>
      <c r="AD31" t="n">
        <v>131001.3557523124</v>
      </c>
      <c r="AE31" t="n">
        <v>179241.8343121633</v>
      </c>
      <c r="AF31" t="n">
        <v>5.737977260303478e-06</v>
      </c>
      <c r="AG31" t="n">
        <v>6.545138888888889</v>
      </c>
      <c r="AH31" t="n">
        <v>162135.245212955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13.2694</v>
      </c>
      <c r="E32" t="n">
        <v>7.54</v>
      </c>
      <c r="F32" t="n">
        <v>5.13</v>
      </c>
      <c r="G32" t="n">
        <v>51.34</v>
      </c>
      <c r="H32" t="n">
        <v>0.99</v>
      </c>
      <c r="I32" t="n">
        <v>6</v>
      </c>
      <c r="J32" t="n">
        <v>152.15</v>
      </c>
      <c r="K32" t="n">
        <v>47.83</v>
      </c>
      <c r="L32" t="n">
        <v>8.5</v>
      </c>
      <c r="M32" t="n">
        <v>4</v>
      </c>
      <c r="N32" t="n">
        <v>25.83</v>
      </c>
      <c r="O32" t="n">
        <v>18999.67</v>
      </c>
      <c r="P32" t="n">
        <v>49.98</v>
      </c>
      <c r="Q32" t="n">
        <v>202.81</v>
      </c>
      <c r="R32" t="n">
        <v>20.65</v>
      </c>
      <c r="S32" t="n">
        <v>13.89</v>
      </c>
      <c r="T32" t="n">
        <v>1695.81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130.8436348674804</v>
      </c>
      <c r="AB32" t="n">
        <v>179.0260336393819</v>
      </c>
      <c r="AC32" t="n">
        <v>161.9400402535057</v>
      </c>
      <c r="AD32" t="n">
        <v>130843.6348674804</v>
      </c>
      <c r="AE32" t="n">
        <v>179026.0336393819</v>
      </c>
      <c r="AF32" t="n">
        <v>5.739664200962721e-06</v>
      </c>
      <c r="AG32" t="n">
        <v>6.545138888888889</v>
      </c>
      <c r="AH32" t="n">
        <v>161940.0402535057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13.2523</v>
      </c>
      <c r="E33" t="n">
        <v>7.55</v>
      </c>
      <c r="F33" t="n">
        <v>5.14</v>
      </c>
      <c r="G33" t="n">
        <v>51.44</v>
      </c>
      <c r="H33" t="n">
        <v>1.02</v>
      </c>
      <c r="I33" t="n">
        <v>6</v>
      </c>
      <c r="J33" t="n">
        <v>152.5</v>
      </c>
      <c r="K33" t="n">
        <v>47.83</v>
      </c>
      <c r="L33" t="n">
        <v>8.75</v>
      </c>
      <c r="M33" t="n">
        <v>4</v>
      </c>
      <c r="N33" t="n">
        <v>25.93</v>
      </c>
      <c r="O33" t="n">
        <v>19042.73</v>
      </c>
      <c r="P33" t="n">
        <v>49.67</v>
      </c>
      <c r="Q33" t="n">
        <v>202.81</v>
      </c>
      <c r="R33" t="n">
        <v>20.95</v>
      </c>
      <c r="S33" t="n">
        <v>13.89</v>
      </c>
      <c r="T33" t="n">
        <v>1844.24</v>
      </c>
      <c r="U33" t="n">
        <v>0.66</v>
      </c>
      <c r="V33" t="n">
        <v>0.75</v>
      </c>
      <c r="W33" t="n">
        <v>0.65</v>
      </c>
      <c r="X33" t="n">
        <v>0.11</v>
      </c>
      <c r="Y33" t="n">
        <v>1</v>
      </c>
      <c r="Z33" t="n">
        <v>10</v>
      </c>
      <c r="AA33" t="n">
        <v>130.7722889057</v>
      </c>
      <c r="AB33" t="n">
        <v>178.9284149469123</v>
      </c>
      <c r="AC33" t="n">
        <v>161.8517381520366</v>
      </c>
      <c r="AD33" t="n">
        <v>130772.2889056999</v>
      </c>
      <c r="AE33" t="n">
        <v>178928.4149469123</v>
      </c>
      <c r="AF33" t="n">
        <v>5.732267614995271e-06</v>
      </c>
      <c r="AG33" t="n">
        <v>6.553819444444445</v>
      </c>
      <c r="AH33" t="n">
        <v>161851.7381520366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13.3447</v>
      </c>
      <c r="E34" t="n">
        <v>7.49</v>
      </c>
      <c r="F34" t="n">
        <v>5.12</v>
      </c>
      <c r="G34" t="n">
        <v>61.45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3</v>
      </c>
      <c r="N34" t="n">
        <v>26.03</v>
      </c>
      <c r="O34" t="n">
        <v>19085.83</v>
      </c>
      <c r="P34" t="n">
        <v>49.01</v>
      </c>
      <c r="Q34" t="n">
        <v>202.81</v>
      </c>
      <c r="R34" t="n">
        <v>20.3</v>
      </c>
      <c r="S34" t="n">
        <v>13.89</v>
      </c>
      <c r="T34" t="n">
        <v>1523.48</v>
      </c>
      <c r="U34" t="n">
        <v>0.68</v>
      </c>
      <c r="V34" t="n">
        <v>0.76</v>
      </c>
      <c r="W34" t="n">
        <v>0.64</v>
      </c>
      <c r="X34" t="n">
        <v>0.08</v>
      </c>
      <c r="Y34" t="n">
        <v>1</v>
      </c>
      <c r="Z34" t="n">
        <v>10</v>
      </c>
      <c r="AA34" t="n">
        <v>130.2634199504766</v>
      </c>
      <c r="AB34" t="n">
        <v>178.2321579926622</v>
      </c>
      <c r="AC34" t="n">
        <v>161.2219309842972</v>
      </c>
      <c r="AD34" t="n">
        <v>130263.4199504766</v>
      </c>
      <c r="AE34" t="n">
        <v>178232.1579926622</v>
      </c>
      <c r="AF34" t="n">
        <v>5.772235132152714e-06</v>
      </c>
      <c r="AG34" t="n">
        <v>6.501736111111111</v>
      </c>
      <c r="AH34" t="n">
        <v>161221.9309842972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13.3516</v>
      </c>
      <c r="E35" t="n">
        <v>7.49</v>
      </c>
      <c r="F35" t="n">
        <v>5.12</v>
      </c>
      <c r="G35" t="n">
        <v>61.4</v>
      </c>
      <c r="H35" t="n">
        <v>1.07</v>
      </c>
      <c r="I35" t="n">
        <v>5</v>
      </c>
      <c r="J35" t="n">
        <v>153.2</v>
      </c>
      <c r="K35" t="n">
        <v>47.83</v>
      </c>
      <c r="L35" t="n">
        <v>9.25</v>
      </c>
      <c r="M35" t="n">
        <v>3</v>
      </c>
      <c r="N35" t="n">
        <v>26.12</v>
      </c>
      <c r="O35" t="n">
        <v>19128.96</v>
      </c>
      <c r="P35" t="n">
        <v>48.69</v>
      </c>
      <c r="Q35" t="n">
        <v>202.81</v>
      </c>
      <c r="R35" t="n">
        <v>20.02</v>
      </c>
      <c r="S35" t="n">
        <v>13.89</v>
      </c>
      <c r="T35" t="n">
        <v>1384.16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130.1179956366606</v>
      </c>
      <c r="AB35" t="n">
        <v>178.0331820308312</v>
      </c>
      <c r="AC35" t="n">
        <v>161.0419450089988</v>
      </c>
      <c r="AD35" t="n">
        <v>130117.9956366606</v>
      </c>
      <c r="AE35" t="n">
        <v>178033.1820308312</v>
      </c>
      <c r="AF35" t="n">
        <v>5.775219719472911e-06</v>
      </c>
      <c r="AG35" t="n">
        <v>6.501736111111111</v>
      </c>
      <c r="AH35" t="n">
        <v>161041.9450089988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13.3432</v>
      </c>
      <c r="E36" t="n">
        <v>7.49</v>
      </c>
      <c r="F36" t="n">
        <v>5.12</v>
      </c>
      <c r="G36" t="n">
        <v>61.46</v>
      </c>
      <c r="H36" t="n">
        <v>1.1</v>
      </c>
      <c r="I36" t="n">
        <v>5</v>
      </c>
      <c r="J36" t="n">
        <v>153.55</v>
      </c>
      <c r="K36" t="n">
        <v>47.83</v>
      </c>
      <c r="L36" t="n">
        <v>9.5</v>
      </c>
      <c r="M36" t="n">
        <v>3</v>
      </c>
      <c r="N36" t="n">
        <v>26.22</v>
      </c>
      <c r="O36" t="n">
        <v>19172.12</v>
      </c>
      <c r="P36" t="n">
        <v>48.94</v>
      </c>
      <c r="Q36" t="n">
        <v>202.81</v>
      </c>
      <c r="R36" t="n">
        <v>20.22</v>
      </c>
      <c r="S36" t="n">
        <v>13.89</v>
      </c>
      <c r="T36" t="n">
        <v>1486.6</v>
      </c>
      <c r="U36" t="n">
        <v>0.6899999999999999</v>
      </c>
      <c r="V36" t="n">
        <v>0.76</v>
      </c>
      <c r="W36" t="n">
        <v>0.65</v>
      </c>
      <c r="X36" t="n">
        <v>0.08</v>
      </c>
      <c r="Y36" t="n">
        <v>1</v>
      </c>
      <c r="Z36" t="n">
        <v>10</v>
      </c>
      <c r="AA36" t="n">
        <v>130.2381328455706</v>
      </c>
      <c r="AB36" t="n">
        <v>178.1975590601414</v>
      </c>
      <c r="AC36" t="n">
        <v>161.1906341253363</v>
      </c>
      <c r="AD36" t="n">
        <v>130238.1328455706</v>
      </c>
      <c r="AE36" t="n">
        <v>178197.5590601414</v>
      </c>
      <c r="AF36" t="n">
        <v>5.771586308822234e-06</v>
      </c>
      <c r="AG36" t="n">
        <v>6.501736111111111</v>
      </c>
      <c r="AH36" t="n">
        <v>161190.6341253362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13.3447</v>
      </c>
      <c r="E37" t="n">
        <v>7.49</v>
      </c>
      <c r="F37" t="n">
        <v>5.12</v>
      </c>
      <c r="G37" t="n">
        <v>61.45</v>
      </c>
      <c r="H37" t="n">
        <v>1.12</v>
      </c>
      <c r="I37" t="n">
        <v>5</v>
      </c>
      <c r="J37" t="n">
        <v>153.9</v>
      </c>
      <c r="K37" t="n">
        <v>47.83</v>
      </c>
      <c r="L37" t="n">
        <v>9.75</v>
      </c>
      <c r="M37" t="n">
        <v>3</v>
      </c>
      <c r="N37" t="n">
        <v>26.32</v>
      </c>
      <c r="O37" t="n">
        <v>19215.32</v>
      </c>
      <c r="P37" t="n">
        <v>48.39</v>
      </c>
      <c r="Q37" t="n">
        <v>202.85</v>
      </c>
      <c r="R37" t="n">
        <v>20.29</v>
      </c>
      <c r="S37" t="n">
        <v>13.89</v>
      </c>
      <c r="T37" t="n">
        <v>1519.15</v>
      </c>
      <c r="U37" t="n">
        <v>0.68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130.0105844194033</v>
      </c>
      <c r="AB37" t="n">
        <v>177.8862172647315</v>
      </c>
      <c r="AC37" t="n">
        <v>160.9090063539092</v>
      </c>
      <c r="AD37" t="n">
        <v>130010.5844194033</v>
      </c>
      <c r="AE37" t="n">
        <v>177886.2172647315</v>
      </c>
      <c r="AF37" t="n">
        <v>5.772235132152714e-06</v>
      </c>
      <c r="AG37" t="n">
        <v>6.501736111111111</v>
      </c>
      <c r="AH37" t="n">
        <v>160909.0063539092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13.3452</v>
      </c>
      <c r="E38" t="n">
        <v>7.49</v>
      </c>
      <c r="F38" t="n">
        <v>5.12</v>
      </c>
      <c r="G38" t="n">
        <v>61.45</v>
      </c>
      <c r="H38" t="n">
        <v>1.15</v>
      </c>
      <c r="I38" t="n">
        <v>5</v>
      </c>
      <c r="J38" t="n">
        <v>154.25</v>
      </c>
      <c r="K38" t="n">
        <v>47.83</v>
      </c>
      <c r="L38" t="n">
        <v>10</v>
      </c>
      <c r="M38" t="n">
        <v>3</v>
      </c>
      <c r="N38" t="n">
        <v>26.43</v>
      </c>
      <c r="O38" t="n">
        <v>19258.55</v>
      </c>
      <c r="P38" t="n">
        <v>47.85</v>
      </c>
      <c r="Q38" t="n">
        <v>202.81</v>
      </c>
      <c r="R38" t="n">
        <v>20.23</v>
      </c>
      <c r="S38" t="n">
        <v>13.89</v>
      </c>
      <c r="T38" t="n">
        <v>1488.1</v>
      </c>
      <c r="U38" t="n">
        <v>0.6899999999999999</v>
      </c>
      <c r="V38" t="n">
        <v>0.76</v>
      </c>
      <c r="W38" t="n">
        <v>0.64</v>
      </c>
      <c r="X38" t="n">
        <v>0.08</v>
      </c>
      <c r="Y38" t="n">
        <v>1</v>
      </c>
      <c r="Z38" t="n">
        <v>10</v>
      </c>
      <c r="AA38" t="n">
        <v>129.7893033638757</v>
      </c>
      <c r="AB38" t="n">
        <v>177.5834507623275</v>
      </c>
      <c r="AC38" t="n">
        <v>160.6351354615592</v>
      </c>
      <c r="AD38" t="n">
        <v>129789.3033638757</v>
      </c>
      <c r="AE38" t="n">
        <v>177583.4507623276</v>
      </c>
      <c r="AF38" t="n">
        <v>5.772451406596206e-06</v>
      </c>
      <c r="AG38" t="n">
        <v>6.501736111111111</v>
      </c>
      <c r="AH38" t="n">
        <v>160635.1354615592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13.365</v>
      </c>
      <c r="E39" t="n">
        <v>7.48</v>
      </c>
      <c r="F39" t="n">
        <v>5.11</v>
      </c>
      <c r="G39" t="n">
        <v>61.31</v>
      </c>
      <c r="H39" t="n">
        <v>1.17</v>
      </c>
      <c r="I39" t="n">
        <v>5</v>
      </c>
      <c r="J39" t="n">
        <v>154.6</v>
      </c>
      <c r="K39" t="n">
        <v>47.83</v>
      </c>
      <c r="L39" t="n">
        <v>10.25</v>
      </c>
      <c r="M39" t="n">
        <v>3</v>
      </c>
      <c r="N39" t="n">
        <v>26.53</v>
      </c>
      <c r="O39" t="n">
        <v>19301.82</v>
      </c>
      <c r="P39" t="n">
        <v>46.91</v>
      </c>
      <c r="Q39" t="n">
        <v>202.82</v>
      </c>
      <c r="R39" t="n">
        <v>19.89</v>
      </c>
      <c r="S39" t="n">
        <v>13.89</v>
      </c>
      <c r="T39" t="n">
        <v>1318.17</v>
      </c>
      <c r="U39" t="n">
        <v>0.7</v>
      </c>
      <c r="V39" t="n">
        <v>0.76</v>
      </c>
      <c r="W39" t="n">
        <v>0.64</v>
      </c>
      <c r="X39" t="n">
        <v>0.07000000000000001</v>
      </c>
      <c r="Y39" t="n">
        <v>1</v>
      </c>
      <c r="Z39" t="n">
        <v>10</v>
      </c>
      <c r="AA39" t="n">
        <v>129.1760633444577</v>
      </c>
      <c r="AB39" t="n">
        <v>176.74438871352</v>
      </c>
      <c r="AC39" t="n">
        <v>159.8761523170585</v>
      </c>
      <c r="AD39" t="n">
        <v>129176.0633444577</v>
      </c>
      <c r="AE39" t="n">
        <v>176744.38871352</v>
      </c>
      <c r="AF39" t="n">
        <v>5.781015874558515e-06</v>
      </c>
      <c r="AG39" t="n">
        <v>6.493055555555555</v>
      </c>
      <c r="AH39" t="n">
        <v>159876.1523170585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13.3541</v>
      </c>
      <c r="E40" t="n">
        <v>7.49</v>
      </c>
      <c r="F40" t="n">
        <v>5.12</v>
      </c>
      <c r="G40" t="n">
        <v>61.39</v>
      </c>
      <c r="H40" t="n">
        <v>1.2</v>
      </c>
      <c r="I40" t="n">
        <v>5</v>
      </c>
      <c r="J40" t="n">
        <v>154.95</v>
      </c>
      <c r="K40" t="n">
        <v>47.83</v>
      </c>
      <c r="L40" t="n">
        <v>10.5</v>
      </c>
      <c r="M40" t="n">
        <v>2</v>
      </c>
      <c r="N40" t="n">
        <v>26.63</v>
      </c>
      <c r="O40" t="n">
        <v>19345.12</v>
      </c>
      <c r="P40" t="n">
        <v>46.42</v>
      </c>
      <c r="Q40" t="n">
        <v>202.82</v>
      </c>
      <c r="R40" t="n">
        <v>20.02</v>
      </c>
      <c r="S40" t="n">
        <v>13.89</v>
      </c>
      <c r="T40" t="n">
        <v>1385.06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129.1875378704775</v>
      </c>
      <c r="AB40" t="n">
        <v>176.7600886662407</v>
      </c>
      <c r="AC40" t="n">
        <v>159.8903538883266</v>
      </c>
      <c r="AD40" t="n">
        <v>129187.5378704775</v>
      </c>
      <c r="AE40" t="n">
        <v>176760.0886662407</v>
      </c>
      <c r="AF40" t="n">
        <v>5.776301091690376e-06</v>
      </c>
      <c r="AG40" t="n">
        <v>6.501736111111111</v>
      </c>
      <c r="AH40" t="n">
        <v>159890.3538883266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13.3422</v>
      </c>
      <c r="E41" t="n">
        <v>7.5</v>
      </c>
      <c r="F41" t="n">
        <v>5.12</v>
      </c>
      <c r="G41" t="n">
        <v>61.47</v>
      </c>
      <c r="H41" t="n">
        <v>1.23</v>
      </c>
      <c r="I41" t="n">
        <v>5</v>
      </c>
      <c r="J41" t="n">
        <v>155.31</v>
      </c>
      <c r="K41" t="n">
        <v>47.83</v>
      </c>
      <c r="L41" t="n">
        <v>10.75</v>
      </c>
      <c r="M41" t="n">
        <v>2</v>
      </c>
      <c r="N41" t="n">
        <v>26.73</v>
      </c>
      <c r="O41" t="n">
        <v>19388.45</v>
      </c>
      <c r="P41" t="n">
        <v>46.3</v>
      </c>
      <c r="Q41" t="n">
        <v>202.85</v>
      </c>
      <c r="R41" t="n">
        <v>20.24</v>
      </c>
      <c r="S41" t="n">
        <v>13.89</v>
      </c>
      <c r="T41" t="n">
        <v>1495.81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129.1635140843314</v>
      </c>
      <c r="AB41" t="n">
        <v>176.7272182621808</v>
      </c>
      <c r="AC41" t="n">
        <v>159.8606205894963</v>
      </c>
      <c r="AD41" t="n">
        <v>129163.5140843313</v>
      </c>
      <c r="AE41" t="n">
        <v>176727.2182621808</v>
      </c>
      <c r="AF41" t="n">
        <v>5.771153759935249e-06</v>
      </c>
      <c r="AG41" t="n">
        <v>6.510416666666667</v>
      </c>
      <c r="AH41" t="n">
        <v>159860.6205894963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13.3417</v>
      </c>
      <c r="E42" t="n">
        <v>7.5</v>
      </c>
      <c r="F42" t="n">
        <v>5.12</v>
      </c>
      <c r="G42" t="n">
        <v>61.47</v>
      </c>
      <c r="H42" t="n">
        <v>1.25</v>
      </c>
      <c r="I42" t="n">
        <v>5</v>
      </c>
      <c r="J42" t="n">
        <v>155.66</v>
      </c>
      <c r="K42" t="n">
        <v>47.83</v>
      </c>
      <c r="L42" t="n">
        <v>11</v>
      </c>
      <c r="M42" t="n">
        <v>2</v>
      </c>
      <c r="N42" t="n">
        <v>26.83</v>
      </c>
      <c r="O42" t="n">
        <v>19431.82</v>
      </c>
      <c r="P42" t="n">
        <v>46.05</v>
      </c>
      <c r="Q42" t="n">
        <v>202.81</v>
      </c>
      <c r="R42" t="n">
        <v>20.22</v>
      </c>
      <c r="S42" t="n">
        <v>13.89</v>
      </c>
      <c r="T42" t="n">
        <v>1485.08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129.0625876011367</v>
      </c>
      <c r="AB42" t="n">
        <v>176.5891261953118</v>
      </c>
      <c r="AC42" t="n">
        <v>159.7357078356758</v>
      </c>
      <c r="AD42" t="n">
        <v>129062.5876011367</v>
      </c>
      <c r="AE42" t="n">
        <v>176589.1261953118</v>
      </c>
      <c r="AF42" t="n">
        <v>5.770937485491757e-06</v>
      </c>
      <c r="AG42" t="n">
        <v>6.510416666666667</v>
      </c>
      <c r="AH42" t="n">
        <v>159735.7078356758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13.4358</v>
      </c>
      <c r="E43" t="n">
        <v>7.44</v>
      </c>
      <c r="F43" t="n">
        <v>5.1</v>
      </c>
      <c r="G43" t="n">
        <v>76.48</v>
      </c>
      <c r="H43" t="n">
        <v>1.28</v>
      </c>
      <c r="I43" t="n">
        <v>4</v>
      </c>
      <c r="J43" t="n">
        <v>156.01</v>
      </c>
      <c r="K43" t="n">
        <v>47.83</v>
      </c>
      <c r="L43" t="n">
        <v>11.25</v>
      </c>
      <c r="M43" t="n">
        <v>0</v>
      </c>
      <c r="N43" t="n">
        <v>26.93</v>
      </c>
      <c r="O43" t="n">
        <v>19475.23</v>
      </c>
      <c r="P43" t="n">
        <v>45.72</v>
      </c>
      <c r="Q43" t="n">
        <v>202.81</v>
      </c>
      <c r="R43" t="n">
        <v>19.43</v>
      </c>
      <c r="S43" t="n">
        <v>13.89</v>
      </c>
      <c r="T43" t="n">
        <v>1094.64</v>
      </c>
      <c r="U43" t="n">
        <v>0.71</v>
      </c>
      <c r="V43" t="n">
        <v>0.76</v>
      </c>
      <c r="W43" t="n">
        <v>0.65</v>
      </c>
      <c r="X43" t="n">
        <v>0.06</v>
      </c>
      <c r="Y43" t="n">
        <v>1</v>
      </c>
      <c r="Z43" t="n">
        <v>10</v>
      </c>
      <c r="AA43" t="n">
        <v>128.5284763619183</v>
      </c>
      <c r="AB43" t="n">
        <v>175.8583316344886</v>
      </c>
      <c r="AC43" t="n">
        <v>159.0746592820607</v>
      </c>
      <c r="AD43" t="n">
        <v>128528.4763619183</v>
      </c>
      <c r="AE43" t="n">
        <v>175858.3316344886</v>
      </c>
      <c r="AF43" t="n">
        <v>5.811640335757074e-06</v>
      </c>
      <c r="AG43" t="n">
        <v>6.458333333333333</v>
      </c>
      <c r="AH43" t="n">
        <v>159074.6592820607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9.2545</v>
      </c>
      <c r="E2" t="n">
        <v>10.81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81.68000000000001</v>
      </c>
      <c r="Q2" t="n">
        <v>202.92</v>
      </c>
      <c r="R2" t="n">
        <v>55.25</v>
      </c>
      <c r="S2" t="n">
        <v>13.89</v>
      </c>
      <c r="T2" t="n">
        <v>18726.7</v>
      </c>
      <c r="U2" t="n">
        <v>0.25</v>
      </c>
      <c r="V2" t="n">
        <v>0.62</v>
      </c>
      <c r="W2" t="n">
        <v>0.74</v>
      </c>
      <c r="X2" t="n">
        <v>1.21</v>
      </c>
      <c r="Y2" t="n">
        <v>1</v>
      </c>
      <c r="Z2" t="n">
        <v>10</v>
      </c>
      <c r="AA2" t="n">
        <v>221.6353700696935</v>
      </c>
      <c r="AB2" t="n">
        <v>303.2512911916543</v>
      </c>
      <c r="AC2" t="n">
        <v>274.3094135762727</v>
      </c>
      <c r="AD2" t="n">
        <v>221635.3700696935</v>
      </c>
      <c r="AE2" t="n">
        <v>303251.2911916543</v>
      </c>
      <c r="AF2" t="n">
        <v>3.754093517914653e-06</v>
      </c>
      <c r="AG2" t="n">
        <v>9.383680555555555</v>
      </c>
      <c r="AH2" t="n">
        <v>274309.4135762727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9.974</v>
      </c>
      <c r="E3" t="n">
        <v>10.03</v>
      </c>
      <c r="F3" t="n">
        <v>5.97</v>
      </c>
      <c r="G3" t="n">
        <v>7.79</v>
      </c>
      <c r="H3" t="n">
        <v>0.13</v>
      </c>
      <c r="I3" t="n">
        <v>46</v>
      </c>
      <c r="J3" t="n">
        <v>177.1</v>
      </c>
      <c r="K3" t="n">
        <v>52.44</v>
      </c>
      <c r="L3" t="n">
        <v>1.25</v>
      </c>
      <c r="M3" t="n">
        <v>44</v>
      </c>
      <c r="N3" t="n">
        <v>33.41</v>
      </c>
      <c r="O3" t="n">
        <v>22076.81</v>
      </c>
      <c r="P3" t="n">
        <v>77.76000000000001</v>
      </c>
      <c r="Q3" t="n">
        <v>202.86</v>
      </c>
      <c r="R3" t="n">
        <v>46.58</v>
      </c>
      <c r="S3" t="n">
        <v>13.89</v>
      </c>
      <c r="T3" t="n">
        <v>14459.26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203.7735165668123</v>
      </c>
      <c r="AB3" t="n">
        <v>278.8119152196629</v>
      </c>
      <c r="AC3" t="n">
        <v>252.2024973461608</v>
      </c>
      <c r="AD3" t="n">
        <v>203773.5165668123</v>
      </c>
      <c r="AE3" t="n">
        <v>278811.9152196629</v>
      </c>
      <c r="AF3" t="n">
        <v>4.04595912774118e-06</v>
      </c>
      <c r="AG3" t="n">
        <v>8.706597222222221</v>
      </c>
      <c r="AH3" t="n">
        <v>252202.4973461608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10.5374</v>
      </c>
      <c r="E4" t="n">
        <v>9.49</v>
      </c>
      <c r="F4" t="n">
        <v>5.75</v>
      </c>
      <c r="G4" t="n">
        <v>9.33</v>
      </c>
      <c r="H4" t="n">
        <v>0.15</v>
      </c>
      <c r="I4" t="n">
        <v>37</v>
      </c>
      <c r="J4" t="n">
        <v>177.47</v>
      </c>
      <c r="K4" t="n">
        <v>52.44</v>
      </c>
      <c r="L4" t="n">
        <v>1.5</v>
      </c>
      <c r="M4" t="n">
        <v>35</v>
      </c>
      <c r="N4" t="n">
        <v>33.53</v>
      </c>
      <c r="O4" t="n">
        <v>22122.46</v>
      </c>
      <c r="P4" t="n">
        <v>74.78</v>
      </c>
      <c r="Q4" t="n">
        <v>202.86</v>
      </c>
      <c r="R4" t="n">
        <v>39.82</v>
      </c>
      <c r="S4" t="n">
        <v>13.89</v>
      </c>
      <c r="T4" t="n">
        <v>11126.32</v>
      </c>
      <c r="U4" t="n">
        <v>0.35</v>
      </c>
      <c r="V4" t="n">
        <v>0.67</v>
      </c>
      <c r="W4" t="n">
        <v>0.7</v>
      </c>
      <c r="X4" t="n">
        <v>0.71</v>
      </c>
      <c r="Y4" t="n">
        <v>1</v>
      </c>
      <c r="Z4" t="n">
        <v>10</v>
      </c>
      <c r="AA4" t="n">
        <v>188.330714521434</v>
      </c>
      <c r="AB4" t="n">
        <v>257.6823921728435</v>
      </c>
      <c r="AC4" t="n">
        <v>233.0895463234514</v>
      </c>
      <c r="AD4" t="n">
        <v>188330.714521434</v>
      </c>
      <c r="AE4" t="n">
        <v>257682.3921728436</v>
      </c>
      <c r="AF4" t="n">
        <v>4.274502678229388e-06</v>
      </c>
      <c r="AG4" t="n">
        <v>8.237847222222221</v>
      </c>
      <c r="AH4" t="n">
        <v>233089.5463234514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10.8972</v>
      </c>
      <c r="E5" t="n">
        <v>9.18</v>
      </c>
      <c r="F5" t="n">
        <v>5.65</v>
      </c>
      <c r="G5" t="n">
        <v>10.94</v>
      </c>
      <c r="H5" t="n">
        <v>0.17</v>
      </c>
      <c r="I5" t="n">
        <v>31</v>
      </c>
      <c r="J5" t="n">
        <v>177.84</v>
      </c>
      <c r="K5" t="n">
        <v>52.44</v>
      </c>
      <c r="L5" t="n">
        <v>1.75</v>
      </c>
      <c r="M5" t="n">
        <v>29</v>
      </c>
      <c r="N5" t="n">
        <v>33.65</v>
      </c>
      <c r="O5" t="n">
        <v>22168.15</v>
      </c>
      <c r="P5" t="n">
        <v>73.16</v>
      </c>
      <c r="Q5" t="n">
        <v>202.85</v>
      </c>
      <c r="R5" t="n">
        <v>36.66</v>
      </c>
      <c r="S5" t="n">
        <v>13.89</v>
      </c>
      <c r="T5" t="n">
        <v>9575.41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185.3675842006417</v>
      </c>
      <c r="AB5" t="n">
        <v>253.6281065438538</v>
      </c>
      <c r="AC5" t="n">
        <v>229.4221960246655</v>
      </c>
      <c r="AD5" t="n">
        <v>185367.5842006417</v>
      </c>
      <c r="AE5" t="n">
        <v>253628.1065438538</v>
      </c>
      <c r="AF5" t="n">
        <v>4.420455765672868e-06</v>
      </c>
      <c r="AG5" t="n">
        <v>7.96875</v>
      </c>
      <c r="AH5" t="n">
        <v>229422.1960246655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11.186</v>
      </c>
      <c r="E6" t="n">
        <v>8.94</v>
      </c>
      <c r="F6" t="n">
        <v>5.56</v>
      </c>
      <c r="G6" t="n">
        <v>12.35</v>
      </c>
      <c r="H6" t="n">
        <v>0.2</v>
      </c>
      <c r="I6" t="n">
        <v>27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71.76000000000001</v>
      </c>
      <c r="Q6" t="n">
        <v>202.82</v>
      </c>
      <c r="R6" t="n">
        <v>34.02</v>
      </c>
      <c r="S6" t="n">
        <v>13.89</v>
      </c>
      <c r="T6" t="n">
        <v>8274.83</v>
      </c>
      <c r="U6" t="n">
        <v>0.41</v>
      </c>
      <c r="V6" t="n">
        <v>0.7</v>
      </c>
      <c r="W6" t="n">
        <v>0.68</v>
      </c>
      <c r="X6" t="n">
        <v>0.52</v>
      </c>
      <c r="Y6" t="n">
        <v>1</v>
      </c>
      <c r="Z6" t="n">
        <v>10</v>
      </c>
      <c r="AA6" t="n">
        <v>173.0976862532176</v>
      </c>
      <c r="AB6" t="n">
        <v>236.8398908625029</v>
      </c>
      <c r="AC6" t="n">
        <v>214.2362240855287</v>
      </c>
      <c r="AD6" t="n">
        <v>173097.6862532176</v>
      </c>
      <c r="AE6" t="n">
        <v>236839.8908625029</v>
      </c>
      <c r="AF6" t="n">
        <v>4.537607660207824e-06</v>
      </c>
      <c r="AG6" t="n">
        <v>7.760416666666667</v>
      </c>
      <c r="AH6" t="n">
        <v>214236.2240855287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11.3957</v>
      </c>
      <c r="E7" t="n">
        <v>8.779999999999999</v>
      </c>
      <c r="F7" t="n">
        <v>5.5</v>
      </c>
      <c r="G7" t="n">
        <v>13.75</v>
      </c>
      <c r="H7" t="n">
        <v>0.22</v>
      </c>
      <c r="I7" t="n">
        <v>24</v>
      </c>
      <c r="J7" t="n">
        <v>178.59</v>
      </c>
      <c r="K7" t="n">
        <v>52.44</v>
      </c>
      <c r="L7" t="n">
        <v>2.25</v>
      </c>
      <c r="M7" t="n">
        <v>22</v>
      </c>
      <c r="N7" t="n">
        <v>33.89</v>
      </c>
      <c r="O7" t="n">
        <v>22259.66</v>
      </c>
      <c r="P7" t="n">
        <v>70.79000000000001</v>
      </c>
      <c r="Q7" t="n">
        <v>202.83</v>
      </c>
      <c r="R7" t="n">
        <v>32.04</v>
      </c>
      <c r="S7" t="n">
        <v>13.89</v>
      </c>
      <c r="T7" t="n">
        <v>7300.9</v>
      </c>
      <c r="U7" t="n">
        <v>0.43</v>
      </c>
      <c r="V7" t="n">
        <v>0.7</v>
      </c>
      <c r="W7" t="n">
        <v>0.68</v>
      </c>
      <c r="X7" t="n">
        <v>0.46</v>
      </c>
      <c r="Y7" t="n">
        <v>1</v>
      </c>
      <c r="Z7" t="n">
        <v>10</v>
      </c>
      <c r="AA7" t="n">
        <v>171.616618398472</v>
      </c>
      <c r="AB7" t="n">
        <v>234.8134284835387</v>
      </c>
      <c r="AC7" t="n">
        <v>212.4031644318544</v>
      </c>
      <c r="AD7" t="n">
        <v>171616.618398472</v>
      </c>
      <c r="AE7" t="n">
        <v>234813.4284835387</v>
      </c>
      <c r="AF7" t="n">
        <v>4.622672591939058e-06</v>
      </c>
      <c r="AG7" t="n">
        <v>7.621527777777778</v>
      </c>
      <c r="AH7" t="n">
        <v>212403.1644318544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11.5123</v>
      </c>
      <c r="E8" t="n">
        <v>8.69</v>
      </c>
      <c r="F8" t="n">
        <v>5.48</v>
      </c>
      <c r="G8" t="n">
        <v>14.96</v>
      </c>
      <c r="H8" t="n">
        <v>0.25</v>
      </c>
      <c r="I8" t="n">
        <v>22</v>
      </c>
      <c r="J8" t="n">
        <v>178.96</v>
      </c>
      <c r="K8" t="n">
        <v>52.44</v>
      </c>
      <c r="L8" t="n">
        <v>2.5</v>
      </c>
      <c r="M8" t="n">
        <v>20</v>
      </c>
      <c r="N8" t="n">
        <v>34.02</v>
      </c>
      <c r="O8" t="n">
        <v>22305.48</v>
      </c>
      <c r="P8" t="n">
        <v>70.54000000000001</v>
      </c>
      <c r="Q8" t="n">
        <v>202.84</v>
      </c>
      <c r="R8" t="n">
        <v>31.46</v>
      </c>
      <c r="S8" t="n">
        <v>13.89</v>
      </c>
      <c r="T8" t="n">
        <v>7021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170.9834526175171</v>
      </c>
      <c r="AB8" t="n">
        <v>233.9471031287339</v>
      </c>
      <c r="AC8" t="n">
        <v>211.6195199530166</v>
      </c>
      <c r="AD8" t="n">
        <v>170983.4526175171</v>
      </c>
      <c r="AE8" t="n">
        <v>233947.1031287339</v>
      </c>
      <c r="AF8" t="n">
        <v>4.669971452405733e-06</v>
      </c>
      <c r="AG8" t="n">
        <v>7.543402777777778</v>
      </c>
      <c r="AH8" t="n">
        <v>211619.5199530166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11.7712</v>
      </c>
      <c r="E9" t="n">
        <v>8.5</v>
      </c>
      <c r="F9" t="n">
        <v>5.4</v>
      </c>
      <c r="G9" t="n">
        <v>17.05</v>
      </c>
      <c r="H9" t="n">
        <v>0.27</v>
      </c>
      <c r="I9" t="n">
        <v>19</v>
      </c>
      <c r="J9" t="n">
        <v>179.33</v>
      </c>
      <c r="K9" t="n">
        <v>52.44</v>
      </c>
      <c r="L9" t="n">
        <v>2.75</v>
      </c>
      <c r="M9" t="n">
        <v>17</v>
      </c>
      <c r="N9" t="n">
        <v>34.14</v>
      </c>
      <c r="O9" t="n">
        <v>22351.34</v>
      </c>
      <c r="P9" t="n">
        <v>69.15000000000001</v>
      </c>
      <c r="Q9" t="n">
        <v>202.82</v>
      </c>
      <c r="R9" t="n">
        <v>28.81</v>
      </c>
      <c r="S9" t="n">
        <v>13.89</v>
      </c>
      <c r="T9" t="n">
        <v>5709.3</v>
      </c>
      <c r="U9" t="n">
        <v>0.48</v>
      </c>
      <c r="V9" t="n">
        <v>0.72</v>
      </c>
      <c r="W9" t="n">
        <v>0.67</v>
      </c>
      <c r="X9" t="n">
        <v>0.36</v>
      </c>
      <c r="Y9" t="n">
        <v>1</v>
      </c>
      <c r="Z9" t="n">
        <v>10</v>
      </c>
      <c r="AA9" t="n">
        <v>168.9870709043421</v>
      </c>
      <c r="AB9" t="n">
        <v>231.215565594624</v>
      </c>
      <c r="AC9" t="n">
        <v>209.1486765274242</v>
      </c>
      <c r="AD9" t="n">
        <v>168987.0709043421</v>
      </c>
      <c r="AE9" t="n">
        <v>231215.565594624</v>
      </c>
      <c r="AF9" t="n">
        <v>4.774994393870761e-06</v>
      </c>
      <c r="AG9" t="n">
        <v>7.378472222222222</v>
      </c>
      <c r="AH9" t="n">
        <v>209148.6765274242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11.8526</v>
      </c>
      <c r="E10" t="n">
        <v>8.44</v>
      </c>
      <c r="F10" t="n">
        <v>5.38</v>
      </c>
      <c r="G10" t="n">
        <v>17.92</v>
      </c>
      <c r="H10" t="n">
        <v>0.3</v>
      </c>
      <c r="I10" t="n">
        <v>18</v>
      </c>
      <c r="J10" t="n">
        <v>179.7</v>
      </c>
      <c r="K10" t="n">
        <v>52.44</v>
      </c>
      <c r="L10" t="n">
        <v>3</v>
      </c>
      <c r="M10" t="n">
        <v>16</v>
      </c>
      <c r="N10" t="n">
        <v>34.26</v>
      </c>
      <c r="O10" t="n">
        <v>22397.24</v>
      </c>
      <c r="P10" t="n">
        <v>68.7</v>
      </c>
      <c r="Q10" t="n">
        <v>202.81</v>
      </c>
      <c r="R10" t="n">
        <v>28.23</v>
      </c>
      <c r="S10" t="n">
        <v>13.89</v>
      </c>
      <c r="T10" t="n">
        <v>5427.04</v>
      </c>
      <c r="U10" t="n">
        <v>0.49</v>
      </c>
      <c r="V10" t="n">
        <v>0.72</v>
      </c>
      <c r="W10" t="n">
        <v>0.66</v>
      </c>
      <c r="X10" t="n">
        <v>0.34</v>
      </c>
      <c r="Y10" t="n">
        <v>1</v>
      </c>
      <c r="Z10" t="n">
        <v>10</v>
      </c>
      <c r="AA10" t="n">
        <v>168.4348786677857</v>
      </c>
      <c r="AB10" t="n">
        <v>230.4600318155658</v>
      </c>
      <c r="AC10" t="n">
        <v>208.4652498318408</v>
      </c>
      <c r="AD10" t="n">
        <v>168434.8786677857</v>
      </c>
      <c r="AE10" t="n">
        <v>230460.0318155658</v>
      </c>
      <c r="AF10" t="n">
        <v>4.808014353064478e-06</v>
      </c>
      <c r="AG10" t="n">
        <v>7.326388888888889</v>
      </c>
      <c r="AH10" t="n">
        <v>208465.2498318408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12.0068</v>
      </c>
      <c r="E11" t="n">
        <v>8.33</v>
      </c>
      <c r="F11" t="n">
        <v>5.34</v>
      </c>
      <c r="G11" t="n">
        <v>20.02</v>
      </c>
      <c r="H11" t="n">
        <v>0.32</v>
      </c>
      <c r="I11" t="n">
        <v>16</v>
      </c>
      <c r="J11" t="n">
        <v>180.07</v>
      </c>
      <c r="K11" t="n">
        <v>52.44</v>
      </c>
      <c r="L11" t="n">
        <v>3.25</v>
      </c>
      <c r="M11" t="n">
        <v>14</v>
      </c>
      <c r="N11" t="n">
        <v>34.38</v>
      </c>
      <c r="O11" t="n">
        <v>22443.18</v>
      </c>
      <c r="P11" t="n">
        <v>67.89</v>
      </c>
      <c r="Q11" t="n">
        <v>202.82</v>
      </c>
      <c r="R11" t="n">
        <v>27.05</v>
      </c>
      <c r="S11" t="n">
        <v>13.89</v>
      </c>
      <c r="T11" t="n">
        <v>4844.26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157.336793309934</v>
      </c>
      <c r="AB11" t="n">
        <v>215.2751418159898</v>
      </c>
      <c r="AC11" t="n">
        <v>194.7295844216925</v>
      </c>
      <c r="AD11" t="n">
        <v>157336.793309934</v>
      </c>
      <c r="AE11" t="n">
        <v>215275.1418159898</v>
      </c>
      <c r="AF11" t="n">
        <v>4.870565676254542e-06</v>
      </c>
      <c r="AG11" t="n">
        <v>7.230902777777778</v>
      </c>
      <c r="AH11" t="n">
        <v>194729.5844216925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12.0567</v>
      </c>
      <c r="E12" t="n">
        <v>8.289999999999999</v>
      </c>
      <c r="F12" t="n">
        <v>5.34</v>
      </c>
      <c r="G12" t="n">
        <v>21.36</v>
      </c>
      <c r="H12" t="n">
        <v>0.34</v>
      </c>
      <c r="I12" t="n">
        <v>15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67.78</v>
      </c>
      <c r="Q12" t="n">
        <v>202.81</v>
      </c>
      <c r="R12" t="n">
        <v>27.14</v>
      </c>
      <c r="S12" t="n">
        <v>13.89</v>
      </c>
      <c r="T12" t="n">
        <v>4895.81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157.1118403287756</v>
      </c>
      <c r="AB12" t="n">
        <v>214.9673512229439</v>
      </c>
      <c r="AC12" t="n">
        <v>194.45116893086</v>
      </c>
      <c r="AD12" t="n">
        <v>157111.8403287756</v>
      </c>
      <c r="AE12" t="n">
        <v>214967.3512229439</v>
      </c>
      <c r="AF12" t="n">
        <v>4.890807641411378e-06</v>
      </c>
      <c r="AG12" t="n">
        <v>7.196180555555555</v>
      </c>
      <c r="AH12" t="n">
        <v>194451.16893086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12.1696</v>
      </c>
      <c r="E13" t="n">
        <v>8.220000000000001</v>
      </c>
      <c r="F13" t="n">
        <v>5.3</v>
      </c>
      <c r="G13" t="n">
        <v>22.71</v>
      </c>
      <c r="H13" t="n">
        <v>0.37</v>
      </c>
      <c r="I13" t="n">
        <v>14</v>
      </c>
      <c r="J13" t="n">
        <v>180.82</v>
      </c>
      <c r="K13" t="n">
        <v>52.44</v>
      </c>
      <c r="L13" t="n">
        <v>3.75</v>
      </c>
      <c r="M13" t="n">
        <v>12</v>
      </c>
      <c r="N13" t="n">
        <v>34.63</v>
      </c>
      <c r="O13" t="n">
        <v>22535.19</v>
      </c>
      <c r="P13" t="n">
        <v>67.06</v>
      </c>
      <c r="Q13" t="n">
        <v>202.81</v>
      </c>
      <c r="R13" t="n">
        <v>25.85</v>
      </c>
      <c r="S13" t="n">
        <v>13.89</v>
      </c>
      <c r="T13" t="n">
        <v>4255.2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156.3133886496115</v>
      </c>
      <c r="AB13" t="n">
        <v>213.8748744103102</v>
      </c>
      <c r="AC13" t="n">
        <v>193.4629565719228</v>
      </c>
      <c r="AD13" t="n">
        <v>156313.3886496115</v>
      </c>
      <c r="AE13" t="n">
        <v>213874.8744103101</v>
      </c>
      <c r="AF13" t="n">
        <v>4.936605594641976e-06</v>
      </c>
      <c r="AG13" t="n">
        <v>7.135416666666667</v>
      </c>
      <c r="AH13" t="n">
        <v>193462.9565719228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12.2466</v>
      </c>
      <c r="E14" t="n">
        <v>8.17</v>
      </c>
      <c r="F14" t="n">
        <v>5.28</v>
      </c>
      <c r="G14" t="n">
        <v>24.38</v>
      </c>
      <c r="H14" t="n">
        <v>0.39</v>
      </c>
      <c r="I14" t="n">
        <v>13</v>
      </c>
      <c r="J14" t="n">
        <v>181.19</v>
      </c>
      <c r="K14" t="n">
        <v>52.44</v>
      </c>
      <c r="L14" t="n">
        <v>4</v>
      </c>
      <c r="M14" t="n">
        <v>11</v>
      </c>
      <c r="N14" t="n">
        <v>34.75</v>
      </c>
      <c r="O14" t="n">
        <v>22581.25</v>
      </c>
      <c r="P14" t="n">
        <v>66.7</v>
      </c>
      <c r="Q14" t="n">
        <v>202.82</v>
      </c>
      <c r="R14" t="n">
        <v>25.25</v>
      </c>
      <c r="S14" t="n">
        <v>13.89</v>
      </c>
      <c r="T14" t="n">
        <v>3960.32</v>
      </c>
      <c r="U14" t="n">
        <v>0.55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155.8509961939231</v>
      </c>
      <c r="AB14" t="n">
        <v>213.2422086531221</v>
      </c>
      <c r="AC14" t="n">
        <v>192.8906715466487</v>
      </c>
      <c r="AD14" t="n">
        <v>155850.9961939231</v>
      </c>
      <c r="AE14" t="n">
        <v>213242.2086531221</v>
      </c>
      <c r="AF14" t="n">
        <v>4.967840691176572e-06</v>
      </c>
      <c r="AG14" t="n">
        <v>7.092013888888889</v>
      </c>
      <c r="AH14" t="n">
        <v>192890.6715466487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12.252</v>
      </c>
      <c r="E15" t="n">
        <v>8.16</v>
      </c>
      <c r="F15" t="n">
        <v>5.28</v>
      </c>
      <c r="G15" t="n">
        <v>24.37</v>
      </c>
      <c r="H15" t="n">
        <v>0.42</v>
      </c>
      <c r="I15" t="n">
        <v>13</v>
      </c>
      <c r="J15" t="n">
        <v>181.57</v>
      </c>
      <c r="K15" t="n">
        <v>52.44</v>
      </c>
      <c r="L15" t="n">
        <v>4.25</v>
      </c>
      <c r="M15" t="n">
        <v>11</v>
      </c>
      <c r="N15" t="n">
        <v>34.88</v>
      </c>
      <c r="O15" t="n">
        <v>22627.36</v>
      </c>
      <c r="P15" t="n">
        <v>66.43000000000001</v>
      </c>
      <c r="Q15" t="n">
        <v>202.84</v>
      </c>
      <c r="R15" t="n">
        <v>25.12</v>
      </c>
      <c r="S15" t="n">
        <v>13.89</v>
      </c>
      <c r="T15" t="n">
        <v>3893.73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155.7130571575483</v>
      </c>
      <c r="AB15" t="n">
        <v>213.0534743781134</v>
      </c>
      <c r="AC15" t="n">
        <v>192.7199498059565</v>
      </c>
      <c r="AD15" t="n">
        <v>155713.0571575483</v>
      </c>
      <c r="AE15" t="n">
        <v>213053.4743781134</v>
      </c>
      <c r="AF15" t="n">
        <v>4.970031204440038e-06</v>
      </c>
      <c r="AG15" t="n">
        <v>7.083333333333333</v>
      </c>
      <c r="AH15" t="n">
        <v>192719.9498059565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12.3427</v>
      </c>
      <c r="E16" t="n">
        <v>8.1</v>
      </c>
      <c r="F16" t="n">
        <v>5.25</v>
      </c>
      <c r="G16" t="n">
        <v>26.27</v>
      </c>
      <c r="H16" t="n">
        <v>0.44</v>
      </c>
      <c r="I16" t="n">
        <v>12</v>
      </c>
      <c r="J16" t="n">
        <v>181.94</v>
      </c>
      <c r="K16" t="n">
        <v>52.44</v>
      </c>
      <c r="L16" t="n">
        <v>4.5</v>
      </c>
      <c r="M16" t="n">
        <v>10</v>
      </c>
      <c r="N16" t="n">
        <v>35</v>
      </c>
      <c r="O16" t="n">
        <v>22673.63</v>
      </c>
      <c r="P16" t="n">
        <v>66.06</v>
      </c>
      <c r="Q16" t="n">
        <v>202.83</v>
      </c>
      <c r="R16" t="n">
        <v>24.42</v>
      </c>
      <c r="S16" t="n">
        <v>13.89</v>
      </c>
      <c r="T16" t="n">
        <v>3550.68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155.1872835071969</v>
      </c>
      <c r="AB16" t="n">
        <v>212.3340876742066</v>
      </c>
      <c r="AC16" t="n">
        <v>192.0692203594048</v>
      </c>
      <c r="AD16" t="n">
        <v>155187.2835071969</v>
      </c>
      <c r="AE16" t="n">
        <v>212334.0876742066</v>
      </c>
      <c r="AF16" t="n">
        <v>5.006823714254167e-06</v>
      </c>
      <c r="AG16" t="n">
        <v>7.03125</v>
      </c>
      <c r="AH16" t="n">
        <v>192069.2203594048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12.4074</v>
      </c>
      <c r="E17" t="n">
        <v>8.06</v>
      </c>
      <c r="F17" t="n">
        <v>5.25</v>
      </c>
      <c r="G17" t="n">
        <v>28.63</v>
      </c>
      <c r="H17" t="n">
        <v>0.46</v>
      </c>
      <c r="I17" t="n">
        <v>11</v>
      </c>
      <c r="J17" t="n">
        <v>182.32</v>
      </c>
      <c r="K17" t="n">
        <v>52.44</v>
      </c>
      <c r="L17" t="n">
        <v>4.75</v>
      </c>
      <c r="M17" t="n">
        <v>9</v>
      </c>
      <c r="N17" t="n">
        <v>35.12</v>
      </c>
      <c r="O17" t="n">
        <v>22719.83</v>
      </c>
      <c r="P17" t="n">
        <v>65.63</v>
      </c>
      <c r="Q17" t="n">
        <v>202.82</v>
      </c>
      <c r="R17" t="n">
        <v>23.99</v>
      </c>
      <c r="S17" t="n">
        <v>13.89</v>
      </c>
      <c r="T17" t="n">
        <v>3342.14</v>
      </c>
      <c r="U17" t="n">
        <v>0.58</v>
      </c>
      <c r="V17" t="n">
        <v>0.74</v>
      </c>
      <c r="W17" t="n">
        <v>0.66</v>
      </c>
      <c r="X17" t="n">
        <v>0.21</v>
      </c>
      <c r="Y17" t="n">
        <v>1</v>
      </c>
      <c r="Z17" t="n">
        <v>10</v>
      </c>
      <c r="AA17" t="n">
        <v>154.6184276850469</v>
      </c>
      <c r="AB17" t="n">
        <v>211.5557540421937</v>
      </c>
      <c r="AC17" t="n">
        <v>191.3651697968328</v>
      </c>
      <c r="AD17" t="n">
        <v>154618.4276850469</v>
      </c>
      <c r="AE17" t="n">
        <v>211555.7540421936</v>
      </c>
      <c r="AF17" t="n">
        <v>5.033069308355316e-06</v>
      </c>
      <c r="AG17" t="n">
        <v>6.996527777777779</v>
      </c>
      <c r="AH17" t="n">
        <v>191365.1697968327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12.4112</v>
      </c>
      <c r="E18" t="n">
        <v>8.06</v>
      </c>
      <c r="F18" t="n">
        <v>5.25</v>
      </c>
      <c r="G18" t="n">
        <v>28.61</v>
      </c>
      <c r="H18" t="n">
        <v>0.49</v>
      </c>
      <c r="I18" t="n">
        <v>11</v>
      </c>
      <c r="J18" t="n">
        <v>182.69</v>
      </c>
      <c r="K18" t="n">
        <v>52.44</v>
      </c>
      <c r="L18" t="n">
        <v>5</v>
      </c>
      <c r="M18" t="n">
        <v>9</v>
      </c>
      <c r="N18" t="n">
        <v>35.25</v>
      </c>
      <c r="O18" t="n">
        <v>22766.06</v>
      </c>
      <c r="P18" t="n">
        <v>65.48</v>
      </c>
      <c r="Q18" t="n">
        <v>202.81</v>
      </c>
      <c r="R18" t="n">
        <v>24.1</v>
      </c>
      <c r="S18" t="n">
        <v>13.89</v>
      </c>
      <c r="T18" t="n">
        <v>3396.7</v>
      </c>
      <c r="U18" t="n">
        <v>0.58</v>
      </c>
      <c r="V18" t="n">
        <v>0.74</v>
      </c>
      <c r="W18" t="n">
        <v>0.66</v>
      </c>
      <c r="X18" t="n">
        <v>0.21</v>
      </c>
      <c r="Y18" t="n">
        <v>1</v>
      </c>
      <c r="Z18" t="n">
        <v>10</v>
      </c>
      <c r="AA18" t="n">
        <v>154.5404685943986</v>
      </c>
      <c r="AB18" t="n">
        <v>211.4490869750563</v>
      </c>
      <c r="AC18" t="n">
        <v>191.2686828848749</v>
      </c>
      <c r="AD18" t="n">
        <v>154540.4685943986</v>
      </c>
      <c r="AE18" t="n">
        <v>211449.0869750563</v>
      </c>
      <c r="AF18" t="n">
        <v>5.034610780651828e-06</v>
      </c>
      <c r="AG18" t="n">
        <v>6.996527777777779</v>
      </c>
      <c r="AH18" t="n">
        <v>191268.6828848749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12.5078</v>
      </c>
      <c r="E19" t="n">
        <v>8</v>
      </c>
      <c r="F19" t="n">
        <v>5.22</v>
      </c>
      <c r="G19" t="n">
        <v>31.31</v>
      </c>
      <c r="H19" t="n">
        <v>0.51</v>
      </c>
      <c r="I19" t="n">
        <v>10</v>
      </c>
      <c r="J19" t="n">
        <v>183.07</v>
      </c>
      <c r="K19" t="n">
        <v>52.44</v>
      </c>
      <c r="L19" t="n">
        <v>5.25</v>
      </c>
      <c r="M19" t="n">
        <v>8</v>
      </c>
      <c r="N19" t="n">
        <v>35.37</v>
      </c>
      <c r="O19" t="n">
        <v>22812.34</v>
      </c>
      <c r="P19" t="n">
        <v>64.76000000000001</v>
      </c>
      <c r="Q19" t="n">
        <v>202.82</v>
      </c>
      <c r="R19" t="n">
        <v>23.22</v>
      </c>
      <c r="S19" t="n">
        <v>13.89</v>
      </c>
      <c r="T19" t="n">
        <v>2957.95</v>
      </c>
      <c r="U19" t="n">
        <v>0.6</v>
      </c>
      <c r="V19" t="n">
        <v>0.74</v>
      </c>
      <c r="W19" t="n">
        <v>0.65</v>
      </c>
      <c r="X19" t="n">
        <v>0.18</v>
      </c>
      <c r="Y19" t="n">
        <v>1</v>
      </c>
      <c r="Z19" t="n">
        <v>10</v>
      </c>
      <c r="AA19" t="n">
        <v>153.8578800725492</v>
      </c>
      <c r="AB19" t="n">
        <v>210.5151392457822</v>
      </c>
      <c r="AC19" t="n">
        <v>190.4238698160784</v>
      </c>
      <c r="AD19" t="n">
        <v>153857.8800725492</v>
      </c>
      <c r="AE19" t="n">
        <v>210515.1392457822</v>
      </c>
      <c r="AF19" t="n">
        <v>5.073796629031594e-06</v>
      </c>
      <c r="AG19" t="n">
        <v>6.944444444444445</v>
      </c>
      <c r="AH19" t="n">
        <v>190423.8698160784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12.5196</v>
      </c>
      <c r="E20" t="n">
        <v>7.99</v>
      </c>
      <c r="F20" t="n">
        <v>5.21</v>
      </c>
      <c r="G20" t="n">
        <v>31.27</v>
      </c>
      <c r="H20" t="n">
        <v>0.53</v>
      </c>
      <c r="I20" t="n">
        <v>10</v>
      </c>
      <c r="J20" t="n">
        <v>183.44</v>
      </c>
      <c r="K20" t="n">
        <v>52.44</v>
      </c>
      <c r="L20" t="n">
        <v>5.5</v>
      </c>
      <c r="M20" t="n">
        <v>8</v>
      </c>
      <c r="N20" t="n">
        <v>35.5</v>
      </c>
      <c r="O20" t="n">
        <v>22858.66</v>
      </c>
      <c r="P20" t="n">
        <v>64.75</v>
      </c>
      <c r="Q20" t="n">
        <v>202.81</v>
      </c>
      <c r="R20" t="n">
        <v>22.86</v>
      </c>
      <c r="S20" t="n">
        <v>13.89</v>
      </c>
      <c r="T20" t="n">
        <v>2778.48</v>
      </c>
      <c r="U20" t="n">
        <v>0.61</v>
      </c>
      <c r="V20" t="n">
        <v>0.74</v>
      </c>
      <c r="W20" t="n">
        <v>0.66</v>
      </c>
      <c r="X20" t="n">
        <v>0.17</v>
      </c>
      <c r="Y20" t="n">
        <v>1</v>
      </c>
      <c r="Z20" t="n">
        <v>10</v>
      </c>
      <c r="AA20" t="n">
        <v>153.7959222864866</v>
      </c>
      <c r="AB20" t="n">
        <v>210.4303658695068</v>
      </c>
      <c r="AC20" t="n">
        <v>190.3471870918546</v>
      </c>
      <c r="AD20" t="n">
        <v>153795.9222864866</v>
      </c>
      <c r="AE20" t="n">
        <v>210430.3658695068</v>
      </c>
      <c r="AF20" t="n">
        <v>5.078583306162871e-06</v>
      </c>
      <c r="AG20" t="n">
        <v>6.935763888888889</v>
      </c>
      <c r="AH20" t="n">
        <v>190347.1870918546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12.5896</v>
      </c>
      <c r="E21" t="n">
        <v>7.94</v>
      </c>
      <c r="F21" t="n">
        <v>5.2</v>
      </c>
      <c r="G21" t="n">
        <v>34.68</v>
      </c>
      <c r="H21" t="n">
        <v>0.55</v>
      </c>
      <c r="I21" t="n">
        <v>9</v>
      </c>
      <c r="J21" t="n">
        <v>183.82</v>
      </c>
      <c r="K21" t="n">
        <v>52.44</v>
      </c>
      <c r="L21" t="n">
        <v>5.75</v>
      </c>
      <c r="M21" t="n">
        <v>7</v>
      </c>
      <c r="N21" t="n">
        <v>35.63</v>
      </c>
      <c r="O21" t="n">
        <v>22905.03</v>
      </c>
      <c r="P21" t="n">
        <v>64.18000000000001</v>
      </c>
      <c r="Q21" t="n">
        <v>202.81</v>
      </c>
      <c r="R21" t="n">
        <v>22.81</v>
      </c>
      <c r="S21" t="n">
        <v>13.89</v>
      </c>
      <c r="T21" t="n">
        <v>2758.46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153.3120757843934</v>
      </c>
      <c r="AB21" t="n">
        <v>209.768345739542</v>
      </c>
      <c r="AC21" t="n">
        <v>189.7483492339423</v>
      </c>
      <c r="AD21" t="n">
        <v>153312.0757843934</v>
      </c>
      <c r="AE21" t="n">
        <v>209768.345739542</v>
      </c>
      <c r="AF21" t="n">
        <v>5.10697884846705e-06</v>
      </c>
      <c r="AG21" t="n">
        <v>6.892361111111111</v>
      </c>
      <c r="AH21" t="n">
        <v>189748.3492339423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12.6037</v>
      </c>
      <c r="E22" t="n">
        <v>7.93</v>
      </c>
      <c r="F22" t="n">
        <v>5.19</v>
      </c>
      <c r="G22" t="n">
        <v>34.62</v>
      </c>
      <c r="H22" t="n">
        <v>0.58</v>
      </c>
      <c r="I22" t="n">
        <v>9</v>
      </c>
      <c r="J22" t="n">
        <v>184.19</v>
      </c>
      <c r="K22" t="n">
        <v>52.44</v>
      </c>
      <c r="L22" t="n">
        <v>6</v>
      </c>
      <c r="M22" t="n">
        <v>7</v>
      </c>
      <c r="N22" t="n">
        <v>35.75</v>
      </c>
      <c r="O22" t="n">
        <v>22951.43</v>
      </c>
      <c r="P22" t="n">
        <v>63.89</v>
      </c>
      <c r="Q22" t="n">
        <v>202.81</v>
      </c>
      <c r="R22" t="n">
        <v>22.46</v>
      </c>
      <c r="S22" t="n">
        <v>13.89</v>
      </c>
      <c r="T22" t="n">
        <v>2584.08</v>
      </c>
      <c r="U22" t="n">
        <v>0.62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153.1231194132882</v>
      </c>
      <c r="AB22" t="n">
        <v>209.5098072964293</v>
      </c>
      <c r="AC22" t="n">
        <v>189.5144853369793</v>
      </c>
      <c r="AD22" t="n">
        <v>153123.1194132882</v>
      </c>
      <c r="AE22" t="n">
        <v>209509.8072964293</v>
      </c>
      <c r="AF22" t="n">
        <v>5.112698521988321e-06</v>
      </c>
      <c r="AG22" t="n">
        <v>6.883680555555555</v>
      </c>
      <c r="AH22" t="n">
        <v>189514.4853369793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12.5923</v>
      </c>
      <c r="E23" t="n">
        <v>7.94</v>
      </c>
      <c r="F23" t="n">
        <v>5.2</v>
      </c>
      <c r="G23" t="n">
        <v>34.67</v>
      </c>
      <c r="H23" t="n">
        <v>0.6</v>
      </c>
      <c r="I23" t="n">
        <v>9</v>
      </c>
      <c r="J23" t="n">
        <v>184.57</v>
      </c>
      <c r="K23" t="n">
        <v>52.44</v>
      </c>
      <c r="L23" t="n">
        <v>6.25</v>
      </c>
      <c r="M23" t="n">
        <v>7</v>
      </c>
      <c r="N23" t="n">
        <v>35.88</v>
      </c>
      <c r="O23" t="n">
        <v>22997.88</v>
      </c>
      <c r="P23" t="n">
        <v>63.8</v>
      </c>
      <c r="Q23" t="n">
        <v>202.87</v>
      </c>
      <c r="R23" t="n">
        <v>22.69</v>
      </c>
      <c r="S23" t="n">
        <v>13.89</v>
      </c>
      <c r="T23" t="n">
        <v>2700.29</v>
      </c>
      <c r="U23" t="n">
        <v>0.61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153.1395973730172</v>
      </c>
      <c r="AB23" t="n">
        <v>209.5323531678867</v>
      </c>
      <c r="AC23" t="n">
        <v>189.5348794621081</v>
      </c>
      <c r="AD23" t="n">
        <v>153139.5973730172</v>
      </c>
      <c r="AE23" t="n">
        <v>209532.3531678867</v>
      </c>
      <c r="AF23" t="n">
        <v>5.108074105098783e-06</v>
      </c>
      <c r="AG23" t="n">
        <v>6.892361111111111</v>
      </c>
      <c r="AH23" t="n">
        <v>189534.8794621081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12.6778</v>
      </c>
      <c r="E24" t="n">
        <v>7.89</v>
      </c>
      <c r="F24" t="n">
        <v>5.18</v>
      </c>
      <c r="G24" t="n">
        <v>38.87</v>
      </c>
      <c r="H24" t="n">
        <v>0.62</v>
      </c>
      <c r="I24" t="n">
        <v>8</v>
      </c>
      <c r="J24" t="n">
        <v>184.95</v>
      </c>
      <c r="K24" t="n">
        <v>52.44</v>
      </c>
      <c r="L24" t="n">
        <v>6.5</v>
      </c>
      <c r="M24" t="n">
        <v>6</v>
      </c>
      <c r="N24" t="n">
        <v>36.01</v>
      </c>
      <c r="O24" t="n">
        <v>23044.38</v>
      </c>
      <c r="P24" t="n">
        <v>63.31</v>
      </c>
      <c r="Q24" t="n">
        <v>202.82</v>
      </c>
      <c r="R24" t="n">
        <v>22.21</v>
      </c>
      <c r="S24" t="n">
        <v>13.89</v>
      </c>
      <c r="T24" t="n">
        <v>2464.54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152.6296709319357</v>
      </c>
      <c r="AB24" t="n">
        <v>208.8346493148326</v>
      </c>
      <c r="AC24" t="n">
        <v>188.9037634855557</v>
      </c>
      <c r="AD24" t="n">
        <v>152629.6709319357</v>
      </c>
      <c r="AE24" t="n">
        <v>208834.6493148326</v>
      </c>
      <c r="AF24" t="n">
        <v>5.142757231770316e-06</v>
      </c>
      <c r="AG24" t="n">
        <v>6.848958333333333</v>
      </c>
      <c r="AH24" t="n">
        <v>188903.7634855557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12.6703</v>
      </c>
      <c r="E25" t="n">
        <v>7.89</v>
      </c>
      <c r="F25" t="n">
        <v>5.19</v>
      </c>
      <c r="G25" t="n">
        <v>38.91</v>
      </c>
      <c r="H25" t="n">
        <v>0.65</v>
      </c>
      <c r="I25" t="n">
        <v>8</v>
      </c>
      <c r="J25" t="n">
        <v>185.33</v>
      </c>
      <c r="K25" t="n">
        <v>52.44</v>
      </c>
      <c r="L25" t="n">
        <v>6.75</v>
      </c>
      <c r="M25" t="n">
        <v>6</v>
      </c>
      <c r="N25" t="n">
        <v>36.13</v>
      </c>
      <c r="O25" t="n">
        <v>23090.91</v>
      </c>
      <c r="P25" t="n">
        <v>63.41</v>
      </c>
      <c r="Q25" t="n">
        <v>202.83</v>
      </c>
      <c r="R25" t="n">
        <v>22.24</v>
      </c>
      <c r="S25" t="n">
        <v>13.89</v>
      </c>
      <c r="T25" t="n">
        <v>2480.43</v>
      </c>
      <c r="U25" t="n">
        <v>0.62</v>
      </c>
      <c r="V25" t="n">
        <v>0.75</v>
      </c>
      <c r="W25" t="n">
        <v>0.65</v>
      </c>
      <c r="X25" t="n">
        <v>0.15</v>
      </c>
      <c r="Y25" t="n">
        <v>1</v>
      </c>
      <c r="Z25" t="n">
        <v>10</v>
      </c>
      <c r="AA25" t="n">
        <v>152.7155683024498</v>
      </c>
      <c r="AB25" t="n">
        <v>208.9521778866944</v>
      </c>
      <c r="AC25" t="n">
        <v>189.0100752954715</v>
      </c>
      <c r="AD25" t="n">
        <v>152715.5683024498</v>
      </c>
      <c r="AE25" t="n">
        <v>208952.1778866944</v>
      </c>
      <c r="AF25" t="n">
        <v>5.139714852237724e-06</v>
      </c>
      <c r="AG25" t="n">
        <v>6.848958333333333</v>
      </c>
      <c r="AH25" t="n">
        <v>189010.0752954715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12.6913</v>
      </c>
      <c r="E26" t="n">
        <v>7.88</v>
      </c>
      <c r="F26" t="n">
        <v>5.17</v>
      </c>
      <c r="G26" t="n">
        <v>38.81</v>
      </c>
      <c r="H26" t="n">
        <v>0.67</v>
      </c>
      <c r="I26" t="n">
        <v>8</v>
      </c>
      <c r="J26" t="n">
        <v>185.7</v>
      </c>
      <c r="K26" t="n">
        <v>52.44</v>
      </c>
      <c r="L26" t="n">
        <v>7</v>
      </c>
      <c r="M26" t="n">
        <v>6</v>
      </c>
      <c r="N26" t="n">
        <v>36.26</v>
      </c>
      <c r="O26" t="n">
        <v>23137.49</v>
      </c>
      <c r="P26" t="n">
        <v>62.83</v>
      </c>
      <c r="Q26" t="n">
        <v>202.81</v>
      </c>
      <c r="R26" t="n">
        <v>21.92</v>
      </c>
      <c r="S26" t="n">
        <v>13.89</v>
      </c>
      <c r="T26" t="n">
        <v>2322.07</v>
      </c>
      <c r="U26" t="n">
        <v>0.63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152.3630939995126</v>
      </c>
      <c r="AB26" t="n">
        <v>208.4699069953473</v>
      </c>
      <c r="AC26" t="n">
        <v>188.5738316611229</v>
      </c>
      <c r="AD26" t="n">
        <v>152363.0939995126</v>
      </c>
      <c r="AE26" t="n">
        <v>208469.9069953473</v>
      </c>
      <c r="AF26" t="n">
        <v>5.148233514928979e-06</v>
      </c>
      <c r="AG26" t="n">
        <v>6.840277777777778</v>
      </c>
      <c r="AH26" t="n">
        <v>188573.8316611229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12.6926</v>
      </c>
      <c r="E27" t="n">
        <v>7.88</v>
      </c>
      <c r="F27" t="n">
        <v>5.17</v>
      </c>
      <c r="G27" t="n">
        <v>38.8</v>
      </c>
      <c r="H27" t="n">
        <v>0.6899999999999999</v>
      </c>
      <c r="I27" t="n">
        <v>8</v>
      </c>
      <c r="J27" t="n">
        <v>186.08</v>
      </c>
      <c r="K27" t="n">
        <v>52.44</v>
      </c>
      <c r="L27" t="n">
        <v>7.25</v>
      </c>
      <c r="M27" t="n">
        <v>6</v>
      </c>
      <c r="N27" t="n">
        <v>36.39</v>
      </c>
      <c r="O27" t="n">
        <v>23184.11</v>
      </c>
      <c r="P27" t="n">
        <v>62.63</v>
      </c>
      <c r="Q27" t="n">
        <v>202.85</v>
      </c>
      <c r="R27" t="n">
        <v>21.81</v>
      </c>
      <c r="S27" t="n">
        <v>13.89</v>
      </c>
      <c r="T27" t="n">
        <v>2264.85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152.2734976398531</v>
      </c>
      <c r="AB27" t="n">
        <v>208.3473173033487</v>
      </c>
      <c r="AC27" t="n">
        <v>188.462941757273</v>
      </c>
      <c r="AD27" t="n">
        <v>152273.4976398531</v>
      </c>
      <c r="AE27" t="n">
        <v>208347.3173033487</v>
      </c>
      <c r="AF27" t="n">
        <v>5.148760860714629e-06</v>
      </c>
      <c r="AG27" t="n">
        <v>6.840277777777778</v>
      </c>
      <c r="AH27" t="n">
        <v>188462.941757273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12.7696</v>
      </c>
      <c r="E28" t="n">
        <v>7.83</v>
      </c>
      <c r="F28" t="n">
        <v>5.16</v>
      </c>
      <c r="G28" t="n">
        <v>44.24</v>
      </c>
      <c r="H28" t="n">
        <v>0.71</v>
      </c>
      <c r="I28" t="n">
        <v>7</v>
      </c>
      <c r="J28" t="n">
        <v>186.46</v>
      </c>
      <c r="K28" t="n">
        <v>52.44</v>
      </c>
      <c r="L28" t="n">
        <v>7.5</v>
      </c>
      <c r="M28" t="n">
        <v>5</v>
      </c>
      <c r="N28" t="n">
        <v>36.52</v>
      </c>
      <c r="O28" t="n">
        <v>23230.78</v>
      </c>
      <c r="P28" t="n">
        <v>62.1</v>
      </c>
      <c r="Q28" t="n">
        <v>202.81</v>
      </c>
      <c r="R28" t="n">
        <v>21.35</v>
      </c>
      <c r="S28" t="n">
        <v>13.89</v>
      </c>
      <c r="T28" t="n">
        <v>2038.13</v>
      </c>
      <c r="U28" t="n">
        <v>0.65</v>
      </c>
      <c r="V28" t="n">
        <v>0.75</v>
      </c>
      <c r="W28" t="n">
        <v>0.65</v>
      </c>
      <c r="X28" t="n">
        <v>0.12</v>
      </c>
      <c r="Y28" t="n">
        <v>1</v>
      </c>
      <c r="Z28" t="n">
        <v>10</v>
      </c>
      <c r="AA28" t="n">
        <v>151.8013269813576</v>
      </c>
      <c r="AB28" t="n">
        <v>207.7012725776963</v>
      </c>
      <c r="AC28" t="n">
        <v>187.8785546335071</v>
      </c>
      <c r="AD28" t="n">
        <v>151801.3269813576</v>
      </c>
      <c r="AE28" t="n">
        <v>207701.2725776963</v>
      </c>
      <c r="AF28" t="n">
        <v>5.179995957249225e-06</v>
      </c>
      <c r="AG28" t="n">
        <v>6.796875</v>
      </c>
      <c r="AH28" t="n">
        <v>187878.5546335071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12.7841</v>
      </c>
      <c r="E29" t="n">
        <v>7.82</v>
      </c>
      <c r="F29" t="n">
        <v>5.15</v>
      </c>
      <c r="G29" t="n">
        <v>44.17</v>
      </c>
      <c r="H29" t="n">
        <v>0.74</v>
      </c>
      <c r="I29" t="n">
        <v>7</v>
      </c>
      <c r="J29" t="n">
        <v>186.84</v>
      </c>
      <c r="K29" t="n">
        <v>52.44</v>
      </c>
      <c r="L29" t="n">
        <v>7.75</v>
      </c>
      <c r="M29" t="n">
        <v>5</v>
      </c>
      <c r="N29" t="n">
        <v>36.65</v>
      </c>
      <c r="O29" t="n">
        <v>23277.49</v>
      </c>
      <c r="P29" t="n">
        <v>62.18</v>
      </c>
      <c r="Q29" t="n">
        <v>202.81</v>
      </c>
      <c r="R29" t="n">
        <v>21.26</v>
      </c>
      <c r="S29" t="n">
        <v>13.89</v>
      </c>
      <c r="T29" t="n">
        <v>1993.27</v>
      </c>
      <c r="U29" t="n">
        <v>0.65</v>
      </c>
      <c r="V29" t="n">
        <v>0.75</v>
      </c>
      <c r="W29" t="n">
        <v>0.65</v>
      </c>
      <c r="X29" t="n">
        <v>0.11</v>
      </c>
      <c r="Y29" t="n">
        <v>1</v>
      </c>
      <c r="Z29" t="n">
        <v>10</v>
      </c>
      <c r="AA29" t="n">
        <v>151.7730481253375</v>
      </c>
      <c r="AB29" t="n">
        <v>207.6625801993145</v>
      </c>
      <c r="AC29" t="n">
        <v>187.843555001413</v>
      </c>
      <c r="AD29" t="n">
        <v>151773.0481253375</v>
      </c>
      <c r="AE29" t="n">
        <v>207662.5801993145</v>
      </c>
      <c r="AF29" t="n">
        <v>5.185877891012235e-06</v>
      </c>
      <c r="AG29" t="n">
        <v>6.788194444444445</v>
      </c>
      <c r="AH29" t="n">
        <v>187843.555001413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12.7737</v>
      </c>
      <c r="E30" t="n">
        <v>7.83</v>
      </c>
      <c r="F30" t="n">
        <v>5.16</v>
      </c>
      <c r="G30" t="n">
        <v>44.22</v>
      </c>
      <c r="H30" t="n">
        <v>0.76</v>
      </c>
      <c r="I30" t="n">
        <v>7</v>
      </c>
      <c r="J30" t="n">
        <v>187.22</v>
      </c>
      <c r="K30" t="n">
        <v>52.44</v>
      </c>
      <c r="L30" t="n">
        <v>8</v>
      </c>
      <c r="M30" t="n">
        <v>5</v>
      </c>
      <c r="N30" t="n">
        <v>36.78</v>
      </c>
      <c r="O30" t="n">
        <v>23324.24</v>
      </c>
      <c r="P30" t="n">
        <v>62.18</v>
      </c>
      <c r="Q30" t="n">
        <v>202.81</v>
      </c>
      <c r="R30" t="n">
        <v>21.36</v>
      </c>
      <c r="S30" t="n">
        <v>13.89</v>
      </c>
      <c r="T30" t="n">
        <v>2045.38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151.8235360660187</v>
      </c>
      <c r="AB30" t="n">
        <v>207.7316600271253</v>
      </c>
      <c r="AC30" t="n">
        <v>187.9060419474116</v>
      </c>
      <c r="AD30" t="n">
        <v>151823.5360660187</v>
      </c>
      <c r="AE30" t="n">
        <v>207731.6600271253</v>
      </c>
      <c r="AF30" t="n">
        <v>5.181659124727041e-06</v>
      </c>
      <c r="AG30" t="n">
        <v>6.796875</v>
      </c>
      <c r="AH30" t="n">
        <v>187906.0419474116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12.7651</v>
      </c>
      <c r="E31" t="n">
        <v>7.83</v>
      </c>
      <c r="F31" t="n">
        <v>5.16</v>
      </c>
      <c r="G31" t="n">
        <v>44.27</v>
      </c>
      <c r="H31" t="n">
        <v>0.78</v>
      </c>
      <c r="I31" t="n">
        <v>7</v>
      </c>
      <c r="J31" t="n">
        <v>187.6</v>
      </c>
      <c r="K31" t="n">
        <v>52.44</v>
      </c>
      <c r="L31" t="n">
        <v>8.25</v>
      </c>
      <c r="M31" t="n">
        <v>5</v>
      </c>
      <c r="N31" t="n">
        <v>36.9</v>
      </c>
      <c r="O31" t="n">
        <v>23371.04</v>
      </c>
      <c r="P31" t="n">
        <v>61.99</v>
      </c>
      <c r="Q31" t="n">
        <v>202.81</v>
      </c>
      <c r="R31" t="n">
        <v>21.59</v>
      </c>
      <c r="S31" t="n">
        <v>13.89</v>
      </c>
      <c r="T31" t="n">
        <v>2157.54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151.7674726124064</v>
      </c>
      <c r="AB31" t="n">
        <v>207.6549515365479</v>
      </c>
      <c r="AC31" t="n">
        <v>187.8366544075139</v>
      </c>
      <c r="AD31" t="n">
        <v>151767.4726124064</v>
      </c>
      <c r="AE31" t="n">
        <v>207654.9515365479</v>
      </c>
      <c r="AF31" t="n">
        <v>5.178170529529671e-06</v>
      </c>
      <c r="AG31" t="n">
        <v>6.796875</v>
      </c>
      <c r="AH31" t="n">
        <v>187836.6544075139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12.7623</v>
      </c>
      <c r="E32" t="n">
        <v>7.84</v>
      </c>
      <c r="F32" t="n">
        <v>5.17</v>
      </c>
      <c r="G32" t="n">
        <v>44.28</v>
      </c>
      <c r="H32" t="n">
        <v>0.8</v>
      </c>
      <c r="I32" t="n">
        <v>7</v>
      </c>
      <c r="J32" t="n">
        <v>187.98</v>
      </c>
      <c r="K32" t="n">
        <v>52.44</v>
      </c>
      <c r="L32" t="n">
        <v>8.5</v>
      </c>
      <c r="M32" t="n">
        <v>5</v>
      </c>
      <c r="N32" t="n">
        <v>37.03</v>
      </c>
      <c r="O32" t="n">
        <v>23417.88</v>
      </c>
      <c r="P32" t="n">
        <v>61.61</v>
      </c>
      <c r="Q32" t="n">
        <v>202.82</v>
      </c>
      <c r="R32" t="n">
        <v>21.62</v>
      </c>
      <c r="S32" t="n">
        <v>13.89</v>
      </c>
      <c r="T32" t="n">
        <v>2174.8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151.6339573889774</v>
      </c>
      <c r="AB32" t="n">
        <v>207.4722701175766</v>
      </c>
      <c r="AC32" t="n">
        <v>187.6714078467741</v>
      </c>
      <c r="AD32" t="n">
        <v>151633.9573889775</v>
      </c>
      <c r="AE32" t="n">
        <v>207472.2701175766</v>
      </c>
      <c r="AF32" t="n">
        <v>5.177034707837503e-06</v>
      </c>
      <c r="AG32" t="n">
        <v>6.805555555555555</v>
      </c>
      <c r="AH32" t="n">
        <v>187671.4078467741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12.8709</v>
      </c>
      <c r="E33" t="n">
        <v>7.77</v>
      </c>
      <c r="F33" t="n">
        <v>5.14</v>
      </c>
      <c r="G33" t="n">
        <v>51.36</v>
      </c>
      <c r="H33" t="n">
        <v>0.82</v>
      </c>
      <c r="I33" t="n">
        <v>6</v>
      </c>
      <c r="J33" t="n">
        <v>188.36</v>
      </c>
      <c r="K33" t="n">
        <v>52.44</v>
      </c>
      <c r="L33" t="n">
        <v>8.75</v>
      </c>
      <c r="M33" t="n">
        <v>4</v>
      </c>
      <c r="N33" t="n">
        <v>37.16</v>
      </c>
      <c r="O33" t="n">
        <v>23464.76</v>
      </c>
      <c r="P33" t="n">
        <v>60.76</v>
      </c>
      <c r="Q33" t="n">
        <v>202.81</v>
      </c>
      <c r="R33" t="n">
        <v>20.7</v>
      </c>
      <c r="S33" t="n">
        <v>13.89</v>
      </c>
      <c r="T33" t="n">
        <v>1717.56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150.9031418275856</v>
      </c>
      <c r="AB33" t="n">
        <v>206.4723360251736</v>
      </c>
      <c r="AC33" t="n">
        <v>186.7669060607335</v>
      </c>
      <c r="AD33" t="n">
        <v>150903.1418275856</v>
      </c>
      <c r="AE33" t="n">
        <v>206472.3360251736</v>
      </c>
      <c r="AF33" t="n">
        <v>5.221088363469416e-06</v>
      </c>
      <c r="AG33" t="n">
        <v>6.744791666666667</v>
      </c>
      <c r="AH33" t="n">
        <v>186766.9060607335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12.8608</v>
      </c>
      <c r="E34" t="n">
        <v>7.78</v>
      </c>
      <c r="F34" t="n">
        <v>5.14</v>
      </c>
      <c r="G34" t="n">
        <v>51.42</v>
      </c>
      <c r="H34" t="n">
        <v>0.85</v>
      </c>
      <c r="I34" t="n">
        <v>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60.86</v>
      </c>
      <c r="Q34" t="n">
        <v>202.84</v>
      </c>
      <c r="R34" t="n">
        <v>20.75</v>
      </c>
      <c r="S34" t="n">
        <v>13.89</v>
      </c>
      <c r="T34" t="n">
        <v>1744.14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150.9738012528898</v>
      </c>
      <c r="AB34" t="n">
        <v>206.5690153681486</v>
      </c>
      <c r="AC34" t="n">
        <v>186.8543584629053</v>
      </c>
      <c r="AD34" t="n">
        <v>150973.8012528898</v>
      </c>
      <c r="AE34" t="n">
        <v>206569.0153681486</v>
      </c>
      <c r="AF34" t="n">
        <v>5.216991292365527e-06</v>
      </c>
      <c r="AG34" t="n">
        <v>6.753472222222222</v>
      </c>
      <c r="AH34" t="n">
        <v>186854.3584629053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12.8613</v>
      </c>
      <c r="E35" t="n">
        <v>7.78</v>
      </c>
      <c r="F35" t="n">
        <v>5.14</v>
      </c>
      <c r="G35" t="n">
        <v>51.41</v>
      </c>
      <c r="H35" t="n">
        <v>0.87</v>
      </c>
      <c r="I35" t="n">
        <v>6</v>
      </c>
      <c r="J35" t="n">
        <v>189.12</v>
      </c>
      <c r="K35" t="n">
        <v>52.44</v>
      </c>
      <c r="L35" t="n">
        <v>9.25</v>
      </c>
      <c r="M35" t="n">
        <v>4</v>
      </c>
      <c r="N35" t="n">
        <v>37.43</v>
      </c>
      <c r="O35" t="n">
        <v>23558.67</v>
      </c>
      <c r="P35" t="n">
        <v>60.74</v>
      </c>
      <c r="Q35" t="n">
        <v>202.81</v>
      </c>
      <c r="R35" t="n">
        <v>20.81</v>
      </c>
      <c r="S35" t="n">
        <v>13.89</v>
      </c>
      <c r="T35" t="n">
        <v>1775.32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150.9216201408733</v>
      </c>
      <c r="AB35" t="n">
        <v>206.4976188686195</v>
      </c>
      <c r="AC35" t="n">
        <v>186.7897759450856</v>
      </c>
      <c r="AD35" t="n">
        <v>150921.6201408733</v>
      </c>
      <c r="AE35" t="n">
        <v>206497.6188686195</v>
      </c>
      <c r="AF35" t="n">
        <v>5.2171941176677e-06</v>
      </c>
      <c r="AG35" t="n">
        <v>6.753472222222222</v>
      </c>
      <c r="AH35" t="n">
        <v>186789.7759450856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12.876</v>
      </c>
      <c r="E36" t="n">
        <v>7.77</v>
      </c>
      <c r="F36" t="n">
        <v>5.13</v>
      </c>
      <c r="G36" t="n">
        <v>51.33</v>
      </c>
      <c r="H36" t="n">
        <v>0.89</v>
      </c>
      <c r="I36" t="n">
        <v>6</v>
      </c>
      <c r="J36" t="n">
        <v>189.5</v>
      </c>
      <c r="K36" t="n">
        <v>52.44</v>
      </c>
      <c r="L36" t="n">
        <v>9.5</v>
      </c>
      <c r="M36" t="n">
        <v>4</v>
      </c>
      <c r="N36" t="n">
        <v>37.56</v>
      </c>
      <c r="O36" t="n">
        <v>23605.68</v>
      </c>
      <c r="P36" t="n">
        <v>60.45</v>
      </c>
      <c r="Q36" t="n">
        <v>202.81</v>
      </c>
      <c r="R36" t="n">
        <v>20.51</v>
      </c>
      <c r="S36" t="n">
        <v>13.89</v>
      </c>
      <c r="T36" t="n">
        <v>1625.93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150.7375947470562</v>
      </c>
      <c r="AB36" t="n">
        <v>206.2458272061716</v>
      </c>
      <c r="AC36" t="n">
        <v>186.5620149255099</v>
      </c>
      <c r="AD36" t="n">
        <v>150737.5947470562</v>
      </c>
      <c r="AE36" t="n">
        <v>206245.8272061716</v>
      </c>
      <c r="AF36" t="n">
        <v>5.223157181551577e-06</v>
      </c>
      <c r="AG36" t="n">
        <v>6.744791666666667</v>
      </c>
      <c r="AH36" t="n">
        <v>186562.0149255099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12.8696</v>
      </c>
      <c r="E37" t="n">
        <v>7.77</v>
      </c>
      <c r="F37" t="n">
        <v>5.14</v>
      </c>
      <c r="G37" t="n">
        <v>51.36</v>
      </c>
      <c r="H37" t="n">
        <v>0.91</v>
      </c>
      <c r="I37" t="n">
        <v>6</v>
      </c>
      <c r="J37" t="n">
        <v>189.88</v>
      </c>
      <c r="K37" t="n">
        <v>52.44</v>
      </c>
      <c r="L37" t="n">
        <v>9.75</v>
      </c>
      <c r="M37" t="n">
        <v>4</v>
      </c>
      <c r="N37" t="n">
        <v>37.69</v>
      </c>
      <c r="O37" t="n">
        <v>23652.75</v>
      </c>
      <c r="P37" t="n">
        <v>60.36</v>
      </c>
      <c r="Q37" t="n">
        <v>202.81</v>
      </c>
      <c r="R37" t="n">
        <v>20.7</v>
      </c>
      <c r="S37" t="n">
        <v>13.89</v>
      </c>
      <c r="T37" t="n">
        <v>1721.1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150.7376462159594</v>
      </c>
      <c r="AB37" t="n">
        <v>206.2458976281957</v>
      </c>
      <c r="AC37" t="n">
        <v>186.5620786265548</v>
      </c>
      <c r="AD37" t="n">
        <v>150737.6462159594</v>
      </c>
      <c r="AE37" t="n">
        <v>206245.8976281957</v>
      </c>
      <c r="AF37" t="n">
        <v>5.220561017683766e-06</v>
      </c>
      <c r="AG37" t="n">
        <v>6.744791666666667</v>
      </c>
      <c r="AH37" t="n">
        <v>186562.0786265548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12.8686</v>
      </c>
      <c r="E38" t="n">
        <v>7.77</v>
      </c>
      <c r="F38" t="n">
        <v>5.14</v>
      </c>
      <c r="G38" t="n">
        <v>51.37</v>
      </c>
      <c r="H38" t="n">
        <v>0.93</v>
      </c>
      <c r="I38" t="n">
        <v>6</v>
      </c>
      <c r="J38" t="n">
        <v>190.26</v>
      </c>
      <c r="K38" t="n">
        <v>52.44</v>
      </c>
      <c r="L38" t="n">
        <v>10</v>
      </c>
      <c r="M38" t="n">
        <v>4</v>
      </c>
      <c r="N38" t="n">
        <v>37.82</v>
      </c>
      <c r="O38" t="n">
        <v>23699.85</v>
      </c>
      <c r="P38" t="n">
        <v>60.19</v>
      </c>
      <c r="Q38" t="n">
        <v>202.88</v>
      </c>
      <c r="R38" t="n">
        <v>20.69</v>
      </c>
      <c r="S38" t="n">
        <v>13.89</v>
      </c>
      <c r="T38" t="n">
        <v>1715.74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150.6685473788261</v>
      </c>
      <c r="AB38" t="n">
        <v>206.1513535508044</v>
      </c>
      <c r="AC38" t="n">
        <v>186.4765577032163</v>
      </c>
      <c r="AD38" t="n">
        <v>150668.5473788261</v>
      </c>
      <c r="AE38" t="n">
        <v>206151.3535508044</v>
      </c>
      <c r="AF38" t="n">
        <v>5.220155367079422e-06</v>
      </c>
      <c r="AG38" t="n">
        <v>6.744791666666667</v>
      </c>
      <c r="AH38" t="n">
        <v>186476.5577032163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12.8719</v>
      </c>
      <c r="E39" t="n">
        <v>7.77</v>
      </c>
      <c r="F39" t="n">
        <v>5.13</v>
      </c>
      <c r="G39" t="n">
        <v>51.35</v>
      </c>
      <c r="H39" t="n">
        <v>0.95</v>
      </c>
      <c r="I39" t="n">
        <v>6</v>
      </c>
      <c r="J39" t="n">
        <v>190.65</v>
      </c>
      <c r="K39" t="n">
        <v>52.44</v>
      </c>
      <c r="L39" t="n">
        <v>10.25</v>
      </c>
      <c r="M39" t="n">
        <v>4</v>
      </c>
      <c r="N39" t="n">
        <v>37.95</v>
      </c>
      <c r="O39" t="n">
        <v>23747</v>
      </c>
      <c r="P39" t="n">
        <v>59.94</v>
      </c>
      <c r="Q39" t="n">
        <v>202.81</v>
      </c>
      <c r="R39" t="n">
        <v>20.64</v>
      </c>
      <c r="S39" t="n">
        <v>13.89</v>
      </c>
      <c r="T39" t="n">
        <v>1691.99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150.5334216513447</v>
      </c>
      <c r="AB39" t="n">
        <v>205.9664685691381</v>
      </c>
      <c r="AC39" t="n">
        <v>186.3093178847124</v>
      </c>
      <c r="AD39" t="n">
        <v>150533.4216513447</v>
      </c>
      <c r="AE39" t="n">
        <v>205966.4685691381</v>
      </c>
      <c r="AF39" t="n">
        <v>5.221494014073761e-06</v>
      </c>
      <c r="AG39" t="n">
        <v>6.744791666666667</v>
      </c>
      <c r="AH39" t="n">
        <v>186309.3178847124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12.8677</v>
      </c>
      <c r="E40" t="n">
        <v>7.77</v>
      </c>
      <c r="F40" t="n">
        <v>5.14</v>
      </c>
      <c r="G40" t="n">
        <v>51.38</v>
      </c>
      <c r="H40" t="n">
        <v>0.98</v>
      </c>
      <c r="I40" t="n">
        <v>6</v>
      </c>
      <c r="J40" t="n">
        <v>191.03</v>
      </c>
      <c r="K40" t="n">
        <v>52.44</v>
      </c>
      <c r="L40" t="n">
        <v>10.5</v>
      </c>
      <c r="M40" t="n">
        <v>4</v>
      </c>
      <c r="N40" t="n">
        <v>38.09</v>
      </c>
      <c r="O40" t="n">
        <v>23794.2</v>
      </c>
      <c r="P40" t="n">
        <v>59.68</v>
      </c>
      <c r="Q40" t="n">
        <v>202.81</v>
      </c>
      <c r="R40" t="n">
        <v>20.79</v>
      </c>
      <c r="S40" t="n">
        <v>13.89</v>
      </c>
      <c r="T40" t="n">
        <v>1766.89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150.4553681654984</v>
      </c>
      <c r="AB40" t="n">
        <v>205.8596723463264</v>
      </c>
      <c r="AC40" t="n">
        <v>186.2127141435164</v>
      </c>
      <c r="AD40" t="n">
        <v>150455.3681654984</v>
      </c>
      <c r="AE40" t="n">
        <v>205859.6723463264</v>
      </c>
      <c r="AF40" t="n">
        <v>5.21979028153551e-06</v>
      </c>
      <c r="AG40" t="n">
        <v>6.744791666666667</v>
      </c>
      <c r="AH40" t="n">
        <v>186212.7141435164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12.9576</v>
      </c>
      <c r="E41" t="n">
        <v>7.72</v>
      </c>
      <c r="F41" t="n">
        <v>5.12</v>
      </c>
      <c r="G41" t="n">
        <v>61.43</v>
      </c>
      <c r="H41" t="n">
        <v>1</v>
      </c>
      <c r="I41" t="n">
        <v>5</v>
      </c>
      <c r="J41" t="n">
        <v>191.41</v>
      </c>
      <c r="K41" t="n">
        <v>52.44</v>
      </c>
      <c r="L41" t="n">
        <v>10.75</v>
      </c>
      <c r="M41" t="n">
        <v>3</v>
      </c>
      <c r="N41" t="n">
        <v>38.22</v>
      </c>
      <c r="O41" t="n">
        <v>23841.44</v>
      </c>
      <c r="P41" t="n">
        <v>59.15</v>
      </c>
      <c r="Q41" t="n">
        <v>202.81</v>
      </c>
      <c r="R41" t="n">
        <v>20.24</v>
      </c>
      <c r="S41" t="n">
        <v>13.89</v>
      </c>
      <c r="T41" t="n">
        <v>1493.84</v>
      </c>
      <c r="U41" t="n">
        <v>0.6899999999999999</v>
      </c>
      <c r="V41" t="n">
        <v>0.76</v>
      </c>
      <c r="W41" t="n">
        <v>0.64</v>
      </c>
      <c r="X41" t="n">
        <v>0.08</v>
      </c>
      <c r="Y41" t="n">
        <v>1</v>
      </c>
      <c r="Z41" t="n">
        <v>10</v>
      </c>
      <c r="AA41" t="n">
        <v>149.9452612117034</v>
      </c>
      <c r="AB41" t="n">
        <v>205.161721507814</v>
      </c>
      <c r="AC41" t="n">
        <v>185.5813747534512</v>
      </c>
      <c r="AD41" t="n">
        <v>149945.2612117034</v>
      </c>
      <c r="AE41" t="n">
        <v>205161.721507814</v>
      </c>
      <c r="AF41" t="n">
        <v>5.256258270866163e-06</v>
      </c>
      <c r="AG41" t="n">
        <v>6.701388888888889</v>
      </c>
      <c r="AH41" t="n">
        <v>185581.3747534512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12.9468</v>
      </c>
      <c r="E42" t="n">
        <v>7.72</v>
      </c>
      <c r="F42" t="n">
        <v>5.13</v>
      </c>
      <c r="G42" t="n">
        <v>61.51</v>
      </c>
      <c r="H42" t="n">
        <v>1.02</v>
      </c>
      <c r="I42" t="n">
        <v>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59.05</v>
      </c>
      <c r="Q42" t="n">
        <v>202.83</v>
      </c>
      <c r="R42" t="n">
        <v>20.28</v>
      </c>
      <c r="S42" t="n">
        <v>13.89</v>
      </c>
      <c r="T42" t="n">
        <v>1515.68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149.9526581806548</v>
      </c>
      <c r="AB42" t="n">
        <v>205.1718423670645</v>
      </c>
      <c r="AC42" t="n">
        <v>185.5905296920996</v>
      </c>
      <c r="AD42" t="n">
        <v>149952.6581806548</v>
      </c>
      <c r="AE42" t="n">
        <v>205171.8423670645</v>
      </c>
      <c r="AF42" t="n">
        <v>5.251877244339232e-06</v>
      </c>
      <c r="AG42" t="n">
        <v>6.701388888888889</v>
      </c>
      <c r="AH42" t="n">
        <v>185590.5296920996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12.9599</v>
      </c>
      <c r="E43" t="n">
        <v>7.72</v>
      </c>
      <c r="F43" t="n">
        <v>5.12</v>
      </c>
      <c r="G43" t="n">
        <v>61.41</v>
      </c>
      <c r="H43" t="n">
        <v>1.04</v>
      </c>
      <c r="I43" t="n">
        <v>5</v>
      </c>
      <c r="J43" t="n">
        <v>192.18</v>
      </c>
      <c r="K43" t="n">
        <v>52.44</v>
      </c>
      <c r="L43" t="n">
        <v>11.25</v>
      </c>
      <c r="M43" t="n">
        <v>3</v>
      </c>
      <c r="N43" t="n">
        <v>38.49</v>
      </c>
      <c r="O43" t="n">
        <v>23936.06</v>
      </c>
      <c r="P43" t="n">
        <v>58.79</v>
      </c>
      <c r="Q43" t="n">
        <v>202.81</v>
      </c>
      <c r="R43" t="n">
        <v>20.09</v>
      </c>
      <c r="S43" t="n">
        <v>13.89</v>
      </c>
      <c r="T43" t="n">
        <v>1421.44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149.7878590543913</v>
      </c>
      <c r="AB43" t="n">
        <v>204.9463569320866</v>
      </c>
      <c r="AC43" t="n">
        <v>185.3865642705651</v>
      </c>
      <c r="AD43" t="n">
        <v>149787.8590543913</v>
      </c>
      <c r="AE43" t="n">
        <v>204946.3569320866</v>
      </c>
      <c r="AF43" t="n">
        <v>5.257191267256157e-06</v>
      </c>
      <c r="AG43" t="n">
        <v>6.701388888888889</v>
      </c>
      <c r="AH43" t="n">
        <v>185386.5642705651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12.958</v>
      </c>
      <c r="E44" t="n">
        <v>7.72</v>
      </c>
      <c r="F44" t="n">
        <v>5.12</v>
      </c>
      <c r="G44" t="n">
        <v>61.43</v>
      </c>
      <c r="H44" t="n">
        <v>1.06</v>
      </c>
      <c r="I44" t="n">
        <v>5</v>
      </c>
      <c r="J44" t="n">
        <v>192.56</v>
      </c>
      <c r="K44" t="n">
        <v>52.44</v>
      </c>
      <c r="L44" t="n">
        <v>11.5</v>
      </c>
      <c r="M44" t="n">
        <v>3</v>
      </c>
      <c r="N44" t="n">
        <v>38.62</v>
      </c>
      <c r="O44" t="n">
        <v>23983.44</v>
      </c>
      <c r="P44" t="n">
        <v>59.03</v>
      </c>
      <c r="Q44" t="n">
        <v>202.81</v>
      </c>
      <c r="R44" t="n">
        <v>20.19</v>
      </c>
      <c r="S44" t="n">
        <v>13.89</v>
      </c>
      <c r="T44" t="n">
        <v>1468.11</v>
      </c>
      <c r="U44" t="n">
        <v>0.6899999999999999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149.8937803397808</v>
      </c>
      <c r="AB44" t="n">
        <v>205.0912831076737</v>
      </c>
      <c r="AC44" t="n">
        <v>185.5176588953594</v>
      </c>
      <c r="AD44" t="n">
        <v>149893.7803397808</v>
      </c>
      <c r="AE44" t="n">
        <v>205091.2831076737</v>
      </c>
      <c r="AF44" t="n">
        <v>5.256420531107901e-06</v>
      </c>
      <c r="AG44" t="n">
        <v>6.701388888888889</v>
      </c>
      <c r="AH44" t="n">
        <v>185517.6588953594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12.9385</v>
      </c>
      <c r="E45" t="n">
        <v>7.73</v>
      </c>
      <c r="F45" t="n">
        <v>5.13</v>
      </c>
      <c r="G45" t="n">
        <v>61.57</v>
      </c>
      <c r="H45" t="n">
        <v>1.08</v>
      </c>
      <c r="I45" t="n">
        <v>5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59.03</v>
      </c>
      <c r="Q45" t="n">
        <v>202.82</v>
      </c>
      <c r="R45" t="n">
        <v>20.47</v>
      </c>
      <c r="S45" t="n">
        <v>13.89</v>
      </c>
      <c r="T45" t="n">
        <v>1609.33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149.9667900362036</v>
      </c>
      <c r="AB45" t="n">
        <v>205.1911781952799</v>
      </c>
      <c r="AC45" t="n">
        <v>185.6080201360081</v>
      </c>
      <c r="AD45" t="n">
        <v>149966.7900362036</v>
      </c>
      <c r="AE45" t="n">
        <v>205191.1781952798</v>
      </c>
      <c r="AF45" t="n">
        <v>5.248510344323166e-06</v>
      </c>
      <c r="AG45" t="n">
        <v>6.710069444444445</v>
      </c>
      <c r="AH45" t="n">
        <v>185608.0201360081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12.951</v>
      </c>
      <c r="E46" t="n">
        <v>7.72</v>
      </c>
      <c r="F46" t="n">
        <v>5.12</v>
      </c>
      <c r="G46" t="n">
        <v>61.48</v>
      </c>
      <c r="H46" t="n">
        <v>1.1</v>
      </c>
      <c r="I46" t="n">
        <v>5</v>
      </c>
      <c r="J46" t="n">
        <v>193.33</v>
      </c>
      <c r="K46" t="n">
        <v>52.44</v>
      </c>
      <c r="L46" t="n">
        <v>12</v>
      </c>
      <c r="M46" t="n">
        <v>3</v>
      </c>
      <c r="N46" t="n">
        <v>38.89</v>
      </c>
      <c r="O46" t="n">
        <v>24078.33</v>
      </c>
      <c r="P46" t="n">
        <v>58.52</v>
      </c>
      <c r="Q46" t="n">
        <v>202.81</v>
      </c>
      <c r="R46" t="n">
        <v>20.34</v>
      </c>
      <c r="S46" t="n">
        <v>13.89</v>
      </c>
      <c r="T46" t="n">
        <v>1543</v>
      </c>
      <c r="U46" t="n">
        <v>0.68</v>
      </c>
      <c r="V46" t="n">
        <v>0.76</v>
      </c>
      <c r="W46" t="n">
        <v>0.64</v>
      </c>
      <c r="X46" t="n">
        <v>0.09</v>
      </c>
      <c r="Y46" t="n">
        <v>1</v>
      </c>
      <c r="Z46" t="n">
        <v>10</v>
      </c>
      <c r="AA46" t="n">
        <v>149.6984431222427</v>
      </c>
      <c r="AB46" t="n">
        <v>204.8240141089684</v>
      </c>
      <c r="AC46" t="n">
        <v>185.275897674776</v>
      </c>
      <c r="AD46" t="n">
        <v>149698.4431222427</v>
      </c>
      <c r="AE46" t="n">
        <v>204824.0141089684</v>
      </c>
      <c r="AF46" t="n">
        <v>5.253580976877484e-06</v>
      </c>
      <c r="AG46" t="n">
        <v>6.701388888888889</v>
      </c>
      <c r="AH46" t="n">
        <v>185275.8976747761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12.9534</v>
      </c>
      <c r="E47" t="n">
        <v>7.72</v>
      </c>
      <c r="F47" t="n">
        <v>5.12</v>
      </c>
      <c r="G47" t="n">
        <v>61.46</v>
      </c>
      <c r="H47" t="n">
        <v>1.12</v>
      </c>
      <c r="I47" t="n">
        <v>5</v>
      </c>
      <c r="J47" t="n">
        <v>193.72</v>
      </c>
      <c r="K47" t="n">
        <v>52.44</v>
      </c>
      <c r="L47" t="n">
        <v>12.25</v>
      </c>
      <c r="M47" t="n">
        <v>3</v>
      </c>
      <c r="N47" t="n">
        <v>39.02</v>
      </c>
      <c r="O47" t="n">
        <v>24125.85</v>
      </c>
      <c r="P47" t="n">
        <v>58.15</v>
      </c>
      <c r="Q47" t="n">
        <v>202.81</v>
      </c>
      <c r="R47" t="n">
        <v>20.25</v>
      </c>
      <c r="S47" t="n">
        <v>13.89</v>
      </c>
      <c r="T47" t="n">
        <v>1498.71</v>
      </c>
      <c r="U47" t="n">
        <v>0.6899999999999999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149.5365352858146</v>
      </c>
      <c r="AB47" t="n">
        <v>204.6024846642979</v>
      </c>
      <c r="AC47" t="n">
        <v>185.0755106893863</v>
      </c>
      <c r="AD47" t="n">
        <v>149536.5352858146</v>
      </c>
      <c r="AE47" t="n">
        <v>204602.4846642979</v>
      </c>
      <c r="AF47" t="n">
        <v>5.254554538327912e-06</v>
      </c>
      <c r="AG47" t="n">
        <v>6.701388888888889</v>
      </c>
      <c r="AH47" t="n">
        <v>185075.5106893863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12.9725</v>
      </c>
      <c r="E48" t="n">
        <v>7.71</v>
      </c>
      <c r="F48" t="n">
        <v>5.11</v>
      </c>
      <c r="G48" t="n">
        <v>61.32</v>
      </c>
      <c r="H48" t="n">
        <v>1.14</v>
      </c>
      <c r="I48" t="n">
        <v>5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57.38</v>
      </c>
      <c r="Q48" t="n">
        <v>202.81</v>
      </c>
      <c r="R48" t="n">
        <v>19.92</v>
      </c>
      <c r="S48" t="n">
        <v>13.89</v>
      </c>
      <c r="T48" t="n">
        <v>1336.5</v>
      </c>
      <c r="U48" t="n">
        <v>0.7</v>
      </c>
      <c r="V48" t="n">
        <v>0.76</v>
      </c>
      <c r="W48" t="n">
        <v>0.64</v>
      </c>
      <c r="X48" t="n">
        <v>0.07000000000000001</v>
      </c>
      <c r="Y48" t="n">
        <v>1</v>
      </c>
      <c r="Z48" t="n">
        <v>10</v>
      </c>
      <c r="AA48" t="n">
        <v>149.1423100281384</v>
      </c>
      <c r="AB48" t="n">
        <v>204.0630882747547</v>
      </c>
      <c r="AC48" t="n">
        <v>184.5875935342133</v>
      </c>
      <c r="AD48" t="n">
        <v>149142.3100281384</v>
      </c>
      <c r="AE48" t="n">
        <v>204063.0882747547</v>
      </c>
      <c r="AF48" t="n">
        <v>5.262302464870911e-06</v>
      </c>
      <c r="AG48" t="n">
        <v>6.692708333333333</v>
      </c>
      <c r="AH48" t="n">
        <v>184587.5935342133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12.965</v>
      </c>
      <c r="E49" t="n">
        <v>7.71</v>
      </c>
      <c r="F49" t="n">
        <v>5.11</v>
      </c>
      <c r="G49" t="n">
        <v>61.38</v>
      </c>
      <c r="H49" t="n">
        <v>1.16</v>
      </c>
      <c r="I49" t="n">
        <v>5</v>
      </c>
      <c r="J49" t="n">
        <v>194.49</v>
      </c>
      <c r="K49" t="n">
        <v>52.44</v>
      </c>
      <c r="L49" t="n">
        <v>12.75</v>
      </c>
      <c r="M49" t="n">
        <v>3</v>
      </c>
      <c r="N49" t="n">
        <v>39.3</v>
      </c>
      <c r="O49" t="n">
        <v>24221.02</v>
      </c>
      <c r="P49" t="n">
        <v>56.96</v>
      </c>
      <c r="Q49" t="n">
        <v>202.81</v>
      </c>
      <c r="R49" t="n">
        <v>20.03</v>
      </c>
      <c r="S49" t="n">
        <v>13.89</v>
      </c>
      <c r="T49" t="n">
        <v>1390.35</v>
      </c>
      <c r="U49" t="n">
        <v>0.6899999999999999</v>
      </c>
      <c r="V49" t="n">
        <v>0.76</v>
      </c>
      <c r="W49" t="n">
        <v>0.64</v>
      </c>
      <c r="X49" t="n">
        <v>0.08</v>
      </c>
      <c r="Y49" t="n">
        <v>1</v>
      </c>
      <c r="Z49" t="n">
        <v>10</v>
      </c>
      <c r="AA49" t="n">
        <v>148.9858788547361</v>
      </c>
      <c r="AB49" t="n">
        <v>203.8490522420495</v>
      </c>
      <c r="AC49" t="n">
        <v>184.393984800068</v>
      </c>
      <c r="AD49" t="n">
        <v>148985.8788547361</v>
      </c>
      <c r="AE49" t="n">
        <v>203849.0522420495</v>
      </c>
      <c r="AF49" t="n">
        <v>5.259260085338319e-06</v>
      </c>
      <c r="AG49" t="n">
        <v>6.692708333333333</v>
      </c>
      <c r="AH49" t="n">
        <v>184393.984800068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12.9585</v>
      </c>
      <c r="E50" t="n">
        <v>7.72</v>
      </c>
      <c r="F50" t="n">
        <v>5.12</v>
      </c>
      <c r="G50" t="n">
        <v>61.42</v>
      </c>
      <c r="H50" t="n">
        <v>1.18</v>
      </c>
      <c r="I50" t="n">
        <v>5</v>
      </c>
      <c r="J50" t="n">
        <v>194.88</v>
      </c>
      <c r="K50" t="n">
        <v>52.44</v>
      </c>
      <c r="L50" t="n">
        <v>13</v>
      </c>
      <c r="M50" t="n">
        <v>3</v>
      </c>
      <c r="N50" t="n">
        <v>39.43</v>
      </c>
      <c r="O50" t="n">
        <v>24268.67</v>
      </c>
      <c r="P50" t="n">
        <v>56.71</v>
      </c>
      <c r="Q50" t="n">
        <v>202.82</v>
      </c>
      <c r="R50" t="n">
        <v>20.21</v>
      </c>
      <c r="S50" t="n">
        <v>13.89</v>
      </c>
      <c r="T50" t="n">
        <v>1482.08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148.9181361083628</v>
      </c>
      <c r="AB50" t="n">
        <v>203.7563636278626</v>
      </c>
      <c r="AC50" t="n">
        <v>184.3101422571298</v>
      </c>
      <c r="AD50" t="n">
        <v>148918.1361083628</v>
      </c>
      <c r="AE50" t="n">
        <v>203756.3636278626</v>
      </c>
      <c r="AF50" t="n">
        <v>5.256623356410074e-06</v>
      </c>
      <c r="AG50" t="n">
        <v>6.701388888888889</v>
      </c>
      <c r="AH50" t="n">
        <v>184310.1422571298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12.9571</v>
      </c>
      <c r="E51" t="n">
        <v>7.72</v>
      </c>
      <c r="F51" t="n">
        <v>5.12</v>
      </c>
      <c r="G51" t="n">
        <v>61.43</v>
      </c>
      <c r="H51" t="n">
        <v>1.2</v>
      </c>
      <c r="I51" t="n">
        <v>5</v>
      </c>
      <c r="J51" t="n">
        <v>195.26</v>
      </c>
      <c r="K51" t="n">
        <v>52.44</v>
      </c>
      <c r="L51" t="n">
        <v>13.25</v>
      </c>
      <c r="M51" t="n">
        <v>3</v>
      </c>
      <c r="N51" t="n">
        <v>39.57</v>
      </c>
      <c r="O51" t="n">
        <v>24316.37</v>
      </c>
      <c r="P51" t="n">
        <v>56.29</v>
      </c>
      <c r="Q51" t="n">
        <v>202.81</v>
      </c>
      <c r="R51" t="n">
        <v>20.11</v>
      </c>
      <c r="S51" t="n">
        <v>13.89</v>
      </c>
      <c r="T51" t="n">
        <v>1429.12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148.7454222150469</v>
      </c>
      <c r="AB51" t="n">
        <v>203.5200488594286</v>
      </c>
      <c r="AC51" t="n">
        <v>184.0963810385252</v>
      </c>
      <c r="AD51" t="n">
        <v>148745.4222150469</v>
      </c>
      <c r="AE51" t="n">
        <v>203520.0488594286</v>
      </c>
      <c r="AF51" t="n">
        <v>5.256055445563991e-06</v>
      </c>
      <c r="AG51" t="n">
        <v>6.701388888888889</v>
      </c>
      <c r="AH51" t="n">
        <v>184096.3810385252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13.06</v>
      </c>
      <c r="E52" t="n">
        <v>7.66</v>
      </c>
      <c r="F52" t="n">
        <v>5.09</v>
      </c>
      <c r="G52" t="n">
        <v>76.41</v>
      </c>
      <c r="H52" t="n">
        <v>1.22</v>
      </c>
      <c r="I52" t="n">
        <v>4</v>
      </c>
      <c r="J52" t="n">
        <v>195.65</v>
      </c>
      <c r="K52" t="n">
        <v>52.44</v>
      </c>
      <c r="L52" t="n">
        <v>13.5</v>
      </c>
      <c r="M52" t="n">
        <v>2</v>
      </c>
      <c r="N52" t="n">
        <v>39.71</v>
      </c>
      <c r="O52" t="n">
        <v>24364.12</v>
      </c>
      <c r="P52" t="n">
        <v>55.78</v>
      </c>
      <c r="Q52" t="n">
        <v>202.81</v>
      </c>
      <c r="R52" t="n">
        <v>19.4</v>
      </c>
      <c r="S52" t="n">
        <v>13.89</v>
      </c>
      <c r="T52" t="n">
        <v>1078.94</v>
      </c>
      <c r="U52" t="n">
        <v>0.72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148.2056931808641</v>
      </c>
      <c r="AB52" t="n">
        <v>202.7815677836956</v>
      </c>
      <c r="AC52" t="n">
        <v>183.4283795601952</v>
      </c>
      <c r="AD52" t="n">
        <v>148205.6931808641</v>
      </c>
      <c r="AE52" t="n">
        <v>202781.5677836956</v>
      </c>
      <c r="AF52" t="n">
        <v>5.297796892751133e-06</v>
      </c>
      <c r="AG52" t="n">
        <v>6.649305555555555</v>
      </c>
      <c r="AH52" t="n">
        <v>183428.3795601952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13.0529</v>
      </c>
      <c r="E53" t="n">
        <v>7.66</v>
      </c>
      <c r="F53" t="n">
        <v>5.1</v>
      </c>
      <c r="G53" t="n">
        <v>76.47</v>
      </c>
      <c r="H53" t="n">
        <v>1.25</v>
      </c>
      <c r="I53" t="n">
        <v>4</v>
      </c>
      <c r="J53" t="n">
        <v>196.04</v>
      </c>
      <c r="K53" t="n">
        <v>52.44</v>
      </c>
      <c r="L53" t="n">
        <v>13.75</v>
      </c>
      <c r="M53" t="n">
        <v>2</v>
      </c>
      <c r="N53" t="n">
        <v>39.84</v>
      </c>
      <c r="O53" t="n">
        <v>24411.91</v>
      </c>
      <c r="P53" t="n">
        <v>56.05</v>
      </c>
      <c r="Q53" t="n">
        <v>202.81</v>
      </c>
      <c r="R53" t="n">
        <v>19.53</v>
      </c>
      <c r="S53" t="n">
        <v>13.89</v>
      </c>
      <c r="T53" t="n">
        <v>1144.44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148.3563830883749</v>
      </c>
      <c r="AB53" t="n">
        <v>202.9877483631213</v>
      </c>
      <c r="AC53" t="n">
        <v>183.6148825544969</v>
      </c>
      <c r="AD53" t="n">
        <v>148356.3830883749</v>
      </c>
      <c r="AE53" t="n">
        <v>202987.7483631214</v>
      </c>
      <c r="AF53" t="n">
        <v>5.294916773460282e-06</v>
      </c>
      <c r="AG53" t="n">
        <v>6.649305555555555</v>
      </c>
      <c r="AH53" t="n">
        <v>183614.8825544969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5.1</v>
      </c>
      <c r="G54" t="n">
        <v>76.48999999999999</v>
      </c>
      <c r="H54" t="n">
        <v>1.27</v>
      </c>
      <c r="I54" t="n">
        <v>4</v>
      </c>
      <c r="J54" t="n">
        <v>196.42</v>
      </c>
      <c r="K54" t="n">
        <v>52.44</v>
      </c>
      <c r="L54" t="n">
        <v>14</v>
      </c>
      <c r="M54" t="n">
        <v>2</v>
      </c>
      <c r="N54" t="n">
        <v>39.98</v>
      </c>
      <c r="O54" t="n">
        <v>24459.75</v>
      </c>
      <c r="P54" t="n">
        <v>56.13</v>
      </c>
      <c r="Q54" t="n">
        <v>202.81</v>
      </c>
      <c r="R54" t="n">
        <v>19.52</v>
      </c>
      <c r="S54" t="n">
        <v>13.89</v>
      </c>
      <c r="T54" t="n">
        <v>1141.06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148.3933383534531</v>
      </c>
      <c r="AB54" t="n">
        <v>203.0383121871525</v>
      </c>
      <c r="AC54" t="n">
        <v>183.6606206381293</v>
      </c>
      <c r="AD54" t="n">
        <v>148393.3383534531</v>
      </c>
      <c r="AE54" t="n">
        <v>203038.3121871525</v>
      </c>
      <c r="AF54" t="n">
        <v>5.294348862614198e-06</v>
      </c>
      <c r="AG54" t="n">
        <v>6.649305555555555</v>
      </c>
      <c r="AH54" t="n">
        <v>183660.6206381293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13.0492</v>
      </c>
      <c r="E55" t="n">
        <v>7.66</v>
      </c>
      <c r="F55" t="n">
        <v>5.1</v>
      </c>
      <c r="G55" t="n">
        <v>76.51000000000001</v>
      </c>
      <c r="H55" t="n">
        <v>1.29</v>
      </c>
      <c r="I55" t="n">
        <v>4</v>
      </c>
      <c r="J55" t="n">
        <v>196.81</v>
      </c>
      <c r="K55" t="n">
        <v>52.44</v>
      </c>
      <c r="L55" t="n">
        <v>14.25</v>
      </c>
      <c r="M55" t="n">
        <v>2</v>
      </c>
      <c r="N55" t="n">
        <v>40.12</v>
      </c>
      <c r="O55" t="n">
        <v>24507.64</v>
      </c>
      <c r="P55" t="n">
        <v>56.19</v>
      </c>
      <c r="Q55" t="n">
        <v>202.84</v>
      </c>
      <c r="R55" t="n">
        <v>19.51</v>
      </c>
      <c r="S55" t="n">
        <v>13.89</v>
      </c>
      <c r="T55" t="n">
        <v>1133.15</v>
      </c>
      <c r="U55" t="n">
        <v>0.71</v>
      </c>
      <c r="V55" t="n">
        <v>0.76</v>
      </c>
      <c r="W55" t="n">
        <v>0.65</v>
      </c>
      <c r="X55" t="n">
        <v>0.06</v>
      </c>
      <c r="Y55" t="n">
        <v>1</v>
      </c>
      <c r="Z55" t="n">
        <v>10</v>
      </c>
      <c r="AA55" t="n">
        <v>148.4242796545204</v>
      </c>
      <c r="AB55" t="n">
        <v>203.0806474403066</v>
      </c>
      <c r="AC55" t="n">
        <v>183.6989154741403</v>
      </c>
      <c r="AD55" t="n">
        <v>148424.2796545204</v>
      </c>
      <c r="AE55" t="n">
        <v>203080.6474403066</v>
      </c>
      <c r="AF55" t="n">
        <v>5.293415866224203e-06</v>
      </c>
      <c r="AG55" t="n">
        <v>6.649305555555555</v>
      </c>
      <c r="AH55" t="n">
        <v>183698.9154741403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13.0477</v>
      </c>
      <c r="E56" t="n">
        <v>7.66</v>
      </c>
      <c r="F56" t="n">
        <v>5.1</v>
      </c>
      <c r="G56" t="n">
        <v>76.52</v>
      </c>
      <c r="H56" t="n">
        <v>1.31</v>
      </c>
      <c r="I56" t="n">
        <v>4</v>
      </c>
      <c r="J56" t="n">
        <v>197.2</v>
      </c>
      <c r="K56" t="n">
        <v>52.44</v>
      </c>
      <c r="L56" t="n">
        <v>14.5</v>
      </c>
      <c r="M56" t="n">
        <v>2</v>
      </c>
      <c r="N56" t="n">
        <v>40.26</v>
      </c>
      <c r="O56" t="n">
        <v>24555.57</v>
      </c>
      <c r="P56" t="n">
        <v>55.94</v>
      </c>
      <c r="Q56" t="n">
        <v>202.81</v>
      </c>
      <c r="R56" t="n">
        <v>19.65</v>
      </c>
      <c r="S56" t="n">
        <v>13.89</v>
      </c>
      <c r="T56" t="n">
        <v>1202.59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148.3238735905928</v>
      </c>
      <c r="AB56" t="n">
        <v>202.9432674340381</v>
      </c>
      <c r="AC56" t="n">
        <v>183.574646822856</v>
      </c>
      <c r="AD56" t="n">
        <v>148323.8735905928</v>
      </c>
      <c r="AE56" t="n">
        <v>202943.2674340381</v>
      </c>
      <c r="AF56" t="n">
        <v>5.292807390317686e-06</v>
      </c>
      <c r="AG56" t="n">
        <v>6.649305555555555</v>
      </c>
      <c r="AH56" t="n">
        <v>183574.646822856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13.0563</v>
      </c>
      <c r="E57" t="n">
        <v>7.66</v>
      </c>
      <c r="F57" t="n">
        <v>5.1</v>
      </c>
      <c r="G57" t="n">
        <v>76.45</v>
      </c>
      <c r="H57" t="n">
        <v>1.33</v>
      </c>
      <c r="I57" t="n">
        <v>4</v>
      </c>
      <c r="J57" t="n">
        <v>197.59</v>
      </c>
      <c r="K57" t="n">
        <v>52.44</v>
      </c>
      <c r="L57" t="n">
        <v>14.75</v>
      </c>
      <c r="M57" t="n">
        <v>2</v>
      </c>
      <c r="N57" t="n">
        <v>40.4</v>
      </c>
      <c r="O57" t="n">
        <v>24603.55</v>
      </c>
      <c r="P57" t="n">
        <v>55.92</v>
      </c>
      <c r="Q57" t="n">
        <v>202.86</v>
      </c>
      <c r="R57" t="n">
        <v>19.4</v>
      </c>
      <c r="S57" t="n">
        <v>13.89</v>
      </c>
      <c r="T57" t="n">
        <v>1082.29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148.293462324762</v>
      </c>
      <c r="AB57" t="n">
        <v>202.9016573984781</v>
      </c>
      <c r="AC57" t="n">
        <v>183.5370079906897</v>
      </c>
      <c r="AD57" t="n">
        <v>148293.462324762</v>
      </c>
      <c r="AE57" t="n">
        <v>202901.6573984781</v>
      </c>
      <c r="AF57" t="n">
        <v>5.296295985515057e-06</v>
      </c>
      <c r="AG57" t="n">
        <v>6.649305555555555</v>
      </c>
      <c r="AH57" t="n">
        <v>183537.0079906897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13.0577</v>
      </c>
      <c r="E58" t="n">
        <v>7.66</v>
      </c>
      <c r="F58" t="n">
        <v>5.1</v>
      </c>
      <c r="G58" t="n">
        <v>76.43000000000001</v>
      </c>
      <c r="H58" t="n">
        <v>1.35</v>
      </c>
      <c r="I58" t="n">
        <v>4</v>
      </c>
      <c r="J58" t="n">
        <v>197.98</v>
      </c>
      <c r="K58" t="n">
        <v>52.44</v>
      </c>
      <c r="L58" t="n">
        <v>15</v>
      </c>
      <c r="M58" t="n">
        <v>2</v>
      </c>
      <c r="N58" t="n">
        <v>40.54</v>
      </c>
      <c r="O58" t="n">
        <v>24651.58</v>
      </c>
      <c r="P58" t="n">
        <v>55.55</v>
      </c>
      <c r="Q58" t="n">
        <v>202.86</v>
      </c>
      <c r="R58" t="n">
        <v>19.42</v>
      </c>
      <c r="S58" t="n">
        <v>13.89</v>
      </c>
      <c r="T58" t="n">
        <v>1091.74</v>
      </c>
      <c r="U58" t="n">
        <v>0.72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148.1356702528415</v>
      </c>
      <c r="AB58" t="n">
        <v>202.6857593243816</v>
      </c>
      <c r="AC58" t="n">
        <v>183.3417149257702</v>
      </c>
      <c r="AD58" t="n">
        <v>148135.6702528415</v>
      </c>
      <c r="AE58" t="n">
        <v>202685.7593243817</v>
      </c>
      <c r="AF58" t="n">
        <v>5.29686389636114e-06</v>
      </c>
      <c r="AG58" t="n">
        <v>6.649305555555555</v>
      </c>
      <c r="AH58" t="n">
        <v>183341.7149257702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13.0506</v>
      </c>
      <c r="E59" t="n">
        <v>7.66</v>
      </c>
      <c r="F59" t="n">
        <v>5.1</v>
      </c>
      <c r="G59" t="n">
        <v>76.5</v>
      </c>
      <c r="H59" t="n">
        <v>1.36</v>
      </c>
      <c r="I59" t="n">
        <v>4</v>
      </c>
      <c r="J59" t="n">
        <v>198.37</v>
      </c>
      <c r="K59" t="n">
        <v>52.44</v>
      </c>
      <c r="L59" t="n">
        <v>15.25</v>
      </c>
      <c r="M59" t="n">
        <v>2</v>
      </c>
      <c r="N59" t="n">
        <v>40.68</v>
      </c>
      <c r="O59" t="n">
        <v>24699.65</v>
      </c>
      <c r="P59" t="n">
        <v>55.24</v>
      </c>
      <c r="Q59" t="n">
        <v>202.81</v>
      </c>
      <c r="R59" t="n">
        <v>19.55</v>
      </c>
      <c r="S59" t="n">
        <v>13.89</v>
      </c>
      <c r="T59" t="n">
        <v>1152.85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148.0245339991012</v>
      </c>
      <c r="AB59" t="n">
        <v>202.5336977990287</v>
      </c>
      <c r="AC59" t="n">
        <v>183.2041659389772</v>
      </c>
      <c r="AD59" t="n">
        <v>148024.5339991012</v>
      </c>
      <c r="AE59" t="n">
        <v>202533.6977990287</v>
      </c>
      <c r="AF59" t="n">
        <v>5.293983777070285e-06</v>
      </c>
      <c r="AG59" t="n">
        <v>6.649305555555555</v>
      </c>
      <c r="AH59" t="n">
        <v>183204.1659389772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13.0539</v>
      </c>
      <c r="E60" t="n">
        <v>7.66</v>
      </c>
      <c r="F60" t="n">
        <v>5.1</v>
      </c>
      <c r="G60" t="n">
        <v>76.47</v>
      </c>
      <c r="H60" t="n">
        <v>1.38</v>
      </c>
      <c r="I60" t="n">
        <v>4</v>
      </c>
      <c r="J60" t="n">
        <v>198.76</v>
      </c>
      <c r="K60" t="n">
        <v>52.44</v>
      </c>
      <c r="L60" t="n">
        <v>15.5</v>
      </c>
      <c r="M60" t="n">
        <v>2</v>
      </c>
      <c r="N60" t="n">
        <v>40.82</v>
      </c>
      <c r="O60" t="n">
        <v>24747.78</v>
      </c>
      <c r="P60" t="n">
        <v>54.85</v>
      </c>
      <c r="Q60" t="n">
        <v>202.81</v>
      </c>
      <c r="R60" t="n">
        <v>19.42</v>
      </c>
      <c r="S60" t="n">
        <v>13.89</v>
      </c>
      <c r="T60" t="n">
        <v>1090.6</v>
      </c>
      <c r="U60" t="n">
        <v>0.72</v>
      </c>
      <c r="V60" t="n">
        <v>0.76</v>
      </c>
      <c r="W60" t="n">
        <v>0.65</v>
      </c>
      <c r="X60" t="n">
        <v>0.06</v>
      </c>
      <c r="Y60" t="n">
        <v>1</v>
      </c>
      <c r="Z60" t="n">
        <v>10</v>
      </c>
      <c r="AA60" t="n">
        <v>147.8535527711462</v>
      </c>
      <c r="AB60" t="n">
        <v>202.2997537397814</v>
      </c>
      <c r="AC60" t="n">
        <v>182.9925491724018</v>
      </c>
      <c r="AD60" t="n">
        <v>147853.5527711462</v>
      </c>
      <c r="AE60" t="n">
        <v>202299.7537397814</v>
      </c>
      <c r="AF60" t="n">
        <v>5.295322424064628e-06</v>
      </c>
      <c r="AG60" t="n">
        <v>6.649305555555555</v>
      </c>
      <c r="AH60" t="n">
        <v>182992.5491724018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13.0605</v>
      </c>
      <c r="E61" t="n">
        <v>7.66</v>
      </c>
      <c r="F61" t="n">
        <v>5.09</v>
      </c>
      <c r="G61" t="n">
        <v>76.41</v>
      </c>
      <c r="H61" t="n">
        <v>1.4</v>
      </c>
      <c r="I61" t="n">
        <v>4</v>
      </c>
      <c r="J61" t="n">
        <v>199.15</v>
      </c>
      <c r="K61" t="n">
        <v>52.44</v>
      </c>
      <c r="L61" t="n">
        <v>15.75</v>
      </c>
      <c r="M61" t="n">
        <v>2</v>
      </c>
      <c r="N61" t="n">
        <v>40.96</v>
      </c>
      <c r="O61" t="n">
        <v>24795.95</v>
      </c>
      <c r="P61" t="n">
        <v>54.39</v>
      </c>
      <c r="Q61" t="n">
        <v>202.81</v>
      </c>
      <c r="R61" t="n">
        <v>19.32</v>
      </c>
      <c r="S61" t="n">
        <v>13.89</v>
      </c>
      <c r="T61" t="n">
        <v>1037.73</v>
      </c>
      <c r="U61" t="n">
        <v>0.72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147.6252391199951</v>
      </c>
      <c r="AB61" t="n">
        <v>201.9873649297892</v>
      </c>
      <c r="AC61" t="n">
        <v>182.7099743119947</v>
      </c>
      <c r="AD61" t="n">
        <v>147625.2391199951</v>
      </c>
      <c r="AE61" t="n">
        <v>201987.3649297892</v>
      </c>
      <c r="AF61" t="n">
        <v>5.297999718053307e-06</v>
      </c>
      <c r="AG61" t="n">
        <v>6.649305555555555</v>
      </c>
      <c r="AH61" t="n">
        <v>182709.9743119947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13.0558</v>
      </c>
      <c r="E62" t="n">
        <v>7.66</v>
      </c>
      <c r="F62" t="n">
        <v>5.1</v>
      </c>
      <c r="G62" t="n">
        <v>76.45</v>
      </c>
      <c r="H62" t="n">
        <v>1.42</v>
      </c>
      <c r="I62" t="n">
        <v>4</v>
      </c>
      <c r="J62" t="n">
        <v>199.54</v>
      </c>
      <c r="K62" t="n">
        <v>52.44</v>
      </c>
      <c r="L62" t="n">
        <v>16</v>
      </c>
      <c r="M62" t="n">
        <v>1</v>
      </c>
      <c r="N62" t="n">
        <v>41.1</v>
      </c>
      <c r="O62" t="n">
        <v>24844.17</v>
      </c>
      <c r="P62" t="n">
        <v>54.05</v>
      </c>
      <c r="Q62" t="n">
        <v>202.81</v>
      </c>
      <c r="R62" t="n">
        <v>19.43</v>
      </c>
      <c r="S62" t="n">
        <v>13.89</v>
      </c>
      <c r="T62" t="n">
        <v>1096.44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147.5152855158547</v>
      </c>
      <c r="AB62" t="n">
        <v>201.8369215577936</v>
      </c>
      <c r="AC62" t="n">
        <v>182.5738890442738</v>
      </c>
      <c r="AD62" t="n">
        <v>147515.2855158547</v>
      </c>
      <c r="AE62" t="n">
        <v>201836.9215577936</v>
      </c>
      <c r="AF62" t="n">
        <v>5.296093160212884e-06</v>
      </c>
      <c r="AG62" t="n">
        <v>6.649305555555555</v>
      </c>
      <c r="AH62" t="n">
        <v>182573.8890442738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13.0515</v>
      </c>
      <c r="E63" t="n">
        <v>7.66</v>
      </c>
      <c r="F63" t="n">
        <v>5.1</v>
      </c>
      <c r="G63" t="n">
        <v>76.48999999999999</v>
      </c>
      <c r="H63" t="n">
        <v>1.44</v>
      </c>
      <c r="I63" t="n">
        <v>4</v>
      </c>
      <c r="J63" t="n">
        <v>199.93</v>
      </c>
      <c r="K63" t="n">
        <v>52.44</v>
      </c>
      <c r="L63" t="n">
        <v>16.25</v>
      </c>
      <c r="M63" t="n">
        <v>0</v>
      </c>
      <c r="N63" t="n">
        <v>41.24</v>
      </c>
      <c r="O63" t="n">
        <v>24892.44</v>
      </c>
      <c r="P63" t="n">
        <v>54.06</v>
      </c>
      <c r="Q63" t="n">
        <v>202.81</v>
      </c>
      <c r="R63" t="n">
        <v>19.42</v>
      </c>
      <c r="S63" t="n">
        <v>13.89</v>
      </c>
      <c r="T63" t="n">
        <v>1088.44</v>
      </c>
      <c r="U63" t="n">
        <v>0.72</v>
      </c>
      <c r="V63" t="n">
        <v>0.76</v>
      </c>
      <c r="W63" t="n">
        <v>0.65</v>
      </c>
      <c r="X63" t="n">
        <v>0.06</v>
      </c>
      <c r="Y63" t="n">
        <v>1</v>
      </c>
      <c r="Z63" t="n">
        <v>10</v>
      </c>
      <c r="AA63" t="n">
        <v>147.5302303403049</v>
      </c>
      <c r="AB63" t="n">
        <v>201.8573697259255</v>
      </c>
      <c r="AC63" t="n">
        <v>182.5923856679383</v>
      </c>
      <c r="AD63" t="n">
        <v>147530.2303403048</v>
      </c>
      <c r="AE63" t="n">
        <v>201857.3697259255</v>
      </c>
      <c r="AF63" t="n">
        <v>5.294348862614198e-06</v>
      </c>
      <c r="AG63" t="n">
        <v>6.649305555555555</v>
      </c>
      <c r="AH63" t="n">
        <v>182592.3856679383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8.313499999999999</v>
      </c>
      <c r="E2" t="n">
        <v>12.03</v>
      </c>
      <c r="F2" t="n">
        <v>6.46</v>
      </c>
      <c r="G2" t="n">
        <v>5.54</v>
      </c>
      <c r="H2" t="n">
        <v>0.08</v>
      </c>
      <c r="I2" t="n">
        <v>70</v>
      </c>
      <c r="J2" t="n">
        <v>213.37</v>
      </c>
      <c r="K2" t="n">
        <v>56.13</v>
      </c>
      <c r="L2" t="n">
        <v>1</v>
      </c>
      <c r="M2" t="n">
        <v>68</v>
      </c>
      <c r="N2" t="n">
        <v>46.25</v>
      </c>
      <c r="O2" t="n">
        <v>26550.29</v>
      </c>
      <c r="P2" t="n">
        <v>95.36</v>
      </c>
      <c r="Q2" t="n">
        <v>202.86</v>
      </c>
      <c r="R2" t="n">
        <v>62.19</v>
      </c>
      <c r="S2" t="n">
        <v>13.89</v>
      </c>
      <c r="T2" t="n">
        <v>22144.66</v>
      </c>
      <c r="U2" t="n">
        <v>0.22</v>
      </c>
      <c r="V2" t="n">
        <v>0.6</v>
      </c>
      <c r="W2" t="n">
        <v>0.75</v>
      </c>
      <c r="X2" t="n">
        <v>1.42</v>
      </c>
      <c r="Y2" t="n">
        <v>1</v>
      </c>
      <c r="Z2" t="n">
        <v>10</v>
      </c>
      <c r="AA2" t="n">
        <v>255.6762354526356</v>
      </c>
      <c r="AB2" t="n">
        <v>349.8275049855629</v>
      </c>
      <c r="AC2" t="n">
        <v>316.4404588958322</v>
      </c>
      <c r="AD2" t="n">
        <v>255676.2354526356</v>
      </c>
      <c r="AE2" t="n">
        <v>349827.5049855629</v>
      </c>
      <c r="AF2" t="n">
        <v>3.198430133389347e-06</v>
      </c>
      <c r="AG2" t="n">
        <v>10.44270833333333</v>
      </c>
      <c r="AH2" t="n">
        <v>316440.4588958322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9.1266</v>
      </c>
      <c r="E3" t="n">
        <v>10.96</v>
      </c>
      <c r="F3" t="n">
        <v>6.11</v>
      </c>
      <c r="G3" t="n">
        <v>6.91</v>
      </c>
      <c r="H3" t="n">
        <v>0.1</v>
      </c>
      <c r="I3" t="n">
        <v>53</v>
      </c>
      <c r="J3" t="n">
        <v>213.78</v>
      </c>
      <c r="K3" t="n">
        <v>56.13</v>
      </c>
      <c r="L3" t="n">
        <v>1.25</v>
      </c>
      <c r="M3" t="n">
        <v>51</v>
      </c>
      <c r="N3" t="n">
        <v>46.4</v>
      </c>
      <c r="O3" t="n">
        <v>26600.32</v>
      </c>
      <c r="P3" t="n">
        <v>89.92</v>
      </c>
      <c r="Q3" t="n">
        <v>202.91</v>
      </c>
      <c r="R3" t="n">
        <v>50.75</v>
      </c>
      <c r="S3" t="n">
        <v>13.89</v>
      </c>
      <c r="T3" t="n">
        <v>16508.96</v>
      </c>
      <c r="U3" t="n">
        <v>0.27</v>
      </c>
      <c r="V3" t="n">
        <v>0.63</v>
      </c>
      <c r="W3" t="n">
        <v>0.73</v>
      </c>
      <c r="X3" t="n">
        <v>1.07</v>
      </c>
      <c r="Y3" t="n">
        <v>1</v>
      </c>
      <c r="Z3" t="n">
        <v>10</v>
      </c>
      <c r="AA3" t="n">
        <v>233.2706730606017</v>
      </c>
      <c r="AB3" t="n">
        <v>319.171226057147</v>
      </c>
      <c r="AC3" t="n">
        <v>288.7099722019769</v>
      </c>
      <c r="AD3" t="n">
        <v>233270.6730606017</v>
      </c>
      <c r="AE3" t="n">
        <v>319171.226057147</v>
      </c>
      <c r="AF3" t="n">
        <v>3.511251874107321e-06</v>
      </c>
      <c r="AG3" t="n">
        <v>9.513888888888889</v>
      </c>
      <c r="AH3" t="n">
        <v>288709.9722019769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9.692500000000001</v>
      </c>
      <c r="E4" t="n">
        <v>10.32</v>
      </c>
      <c r="F4" t="n">
        <v>5.89</v>
      </c>
      <c r="G4" t="n">
        <v>8.220000000000001</v>
      </c>
      <c r="H4" t="n">
        <v>0.12</v>
      </c>
      <c r="I4" t="n">
        <v>43</v>
      </c>
      <c r="J4" t="n">
        <v>214.19</v>
      </c>
      <c r="K4" t="n">
        <v>56.13</v>
      </c>
      <c r="L4" t="n">
        <v>1.5</v>
      </c>
      <c r="M4" t="n">
        <v>41</v>
      </c>
      <c r="N4" t="n">
        <v>46.56</v>
      </c>
      <c r="O4" t="n">
        <v>26650.41</v>
      </c>
      <c r="P4" t="n">
        <v>86.58</v>
      </c>
      <c r="Q4" t="n">
        <v>202.83</v>
      </c>
      <c r="R4" t="n">
        <v>44.18</v>
      </c>
      <c r="S4" t="n">
        <v>13.89</v>
      </c>
      <c r="T4" t="n">
        <v>13274.94</v>
      </c>
      <c r="U4" t="n">
        <v>0.31</v>
      </c>
      <c r="V4" t="n">
        <v>0.66</v>
      </c>
      <c r="W4" t="n">
        <v>0.7</v>
      </c>
      <c r="X4" t="n">
        <v>0.85</v>
      </c>
      <c r="Y4" t="n">
        <v>1</v>
      </c>
      <c r="Z4" t="n">
        <v>10</v>
      </c>
      <c r="AA4" t="n">
        <v>215.7872520720775</v>
      </c>
      <c r="AB4" t="n">
        <v>295.2496381465628</v>
      </c>
      <c r="AC4" t="n">
        <v>267.0714270674116</v>
      </c>
      <c r="AD4" t="n">
        <v>215787.2520720775</v>
      </c>
      <c r="AE4" t="n">
        <v>295249.6381465628</v>
      </c>
      <c r="AF4" t="n">
        <v>3.728969034447134e-06</v>
      </c>
      <c r="AG4" t="n">
        <v>8.958333333333334</v>
      </c>
      <c r="AH4" t="n">
        <v>267071.4270674116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10.1195</v>
      </c>
      <c r="E5" t="n">
        <v>9.880000000000001</v>
      </c>
      <c r="F5" t="n">
        <v>5.75</v>
      </c>
      <c r="G5" t="n">
        <v>9.58</v>
      </c>
      <c r="H5" t="n">
        <v>0.14</v>
      </c>
      <c r="I5" t="n">
        <v>36</v>
      </c>
      <c r="J5" t="n">
        <v>214.59</v>
      </c>
      <c r="K5" t="n">
        <v>56.13</v>
      </c>
      <c r="L5" t="n">
        <v>1.75</v>
      </c>
      <c r="M5" t="n">
        <v>34</v>
      </c>
      <c r="N5" t="n">
        <v>46.72</v>
      </c>
      <c r="O5" t="n">
        <v>26700.55</v>
      </c>
      <c r="P5" t="n">
        <v>84.34999999999999</v>
      </c>
      <c r="Q5" t="n">
        <v>202.82</v>
      </c>
      <c r="R5" t="n">
        <v>39.46</v>
      </c>
      <c r="S5" t="n">
        <v>13.89</v>
      </c>
      <c r="T5" t="n">
        <v>10951.8</v>
      </c>
      <c r="U5" t="n">
        <v>0.35</v>
      </c>
      <c r="V5" t="n">
        <v>0.67</v>
      </c>
      <c r="W5" t="n">
        <v>0.7</v>
      </c>
      <c r="X5" t="n">
        <v>0.71</v>
      </c>
      <c r="Y5" t="n">
        <v>1</v>
      </c>
      <c r="Z5" t="n">
        <v>10</v>
      </c>
      <c r="AA5" t="n">
        <v>201.0304725060544</v>
      </c>
      <c r="AB5" t="n">
        <v>275.0587613211726</v>
      </c>
      <c r="AC5" t="n">
        <v>248.8075391881566</v>
      </c>
      <c r="AD5" t="n">
        <v>201030.4725060544</v>
      </c>
      <c r="AE5" t="n">
        <v>275058.7613211726</v>
      </c>
      <c r="AF5" t="n">
        <v>3.893247577414266e-06</v>
      </c>
      <c r="AG5" t="n">
        <v>8.576388888888889</v>
      </c>
      <c r="AH5" t="n">
        <v>248807.5391881566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10.4499</v>
      </c>
      <c r="E6" t="n">
        <v>9.57</v>
      </c>
      <c r="F6" t="n">
        <v>5.65</v>
      </c>
      <c r="G6" t="n">
        <v>10.93</v>
      </c>
      <c r="H6" t="n">
        <v>0.17</v>
      </c>
      <c r="I6" t="n">
        <v>31</v>
      </c>
      <c r="J6" t="n">
        <v>215</v>
      </c>
      <c r="K6" t="n">
        <v>56.13</v>
      </c>
      <c r="L6" t="n">
        <v>2</v>
      </c>
      <c r="M6" t="n">
        <v>29</v>
      </c>
      <c r="N6" t="n">
        <v>46.87</v>
      </c>
      <c r="O6" t="n">
        <v>26750.75</v>
      </c>
      <c r="P6" t="n">
        <v>82.69</v>
      </c>
      <c r="Q6" t="n">
        <v>202.84</v>
      </c>
      <c r="R6" t="n">
        <v>36.52</v>
      </c>
      <c r="S6" t="n">
        <v>13.89</v>
      </c>
      <c r="T6" t="n">
        <v>9507.030000000001</v>
      </c>
      <c r="U6" t="n">
        <v>0.38</v>
      </c>
      <c r="V6" t="n">
        <v>0.6899999999999999</v>
      </c>
      <c r="W6" t="n">
        <v>0.6899999999999999</v>
      </c>
      <c r="X6" t="n">
        <v>0.61</v>
      </c>
      <c r="Y6" t="n">
        <v>1</v>
      </c>
      <c r="Z6" t="n">
        <v>10</v>
      </c>
      <c r="AA6" t="n">
        <v>197.7834462692518</v>
      </c>
      <c r="AB6" t="n">
        <v>270.616036775294</v>
      </c>
      <c r="AC6" t="n">
        <v>244.7888220375322</v>
      </c>
      <c r="AD6" t="n">
        <v>197783.4462692518</v>
      </c>
      <c r="AE6" t="n">
        <v>270616.036775294</v>
      </c>
      <c r="AF6" t="n">
        <v>4.020361466398669e-06</v>
      </c>
      <c r="AG6" t="n">
        <v>8.307291666666666</v>
      </c>
      <c r="AH6" t="n">
        <v>244788.8220375322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10.7309</v>
      </c>
      <c r="E7" t="n">
        <v>9.32</v>
      </c>
      <c r="F7" t="n">
        <v>5.57</v>
      </c>
      <c r="G7" t="n">
        <v>12.37</v>
      </c>
      <c r="H7" t="n">
        <v>0.19</v>
      </c>
      <c r="I7" t="n">
        <v>27</v>
      </c>
      <c r="J7" t="n">
        <v>215.41</v>
      </c>
      <c r="K7" t="n">
        <v>56.13</v>
      </c>
      <c r="L7" t="n">
        <v>2.25</v>
      </c>
      <c r="M7" t="n">
        <v>25</v>
      </c>
      <c r="N7" t="n">
        <v>47.03</v>
      </c>
      <c r="O7" t="n">
        <v>26801</v>
      </c>
      <c r="P7" t="n">
        <v>81.34999999999999</v>
      </c>
      <c r="Q7" t="n">
        <v>202.88</v>
      </c>
      <c r="R7" t="n">
        <v>34.16</v>
      </c>
      <c r="S7" t="n">
        <v>13.89</v>
      </c>
      <c r="T7" t="n">
        <v>8343.07</v>
      </c>
      <c r="U7" t="n">
        <v>0.41</v>
      </c>
      <c r="V7" t="n">
        <v>0.7</v>
      </c>
      <c r="W7" t="n">
        <v>0.68</v>
      </c>
      <c r="X7" t="n">
        <v>0.53</v>
      </c>
      <c r="Y7" t="n">
        <v>1</v>
      </c>
      <c r="Z7" t="n">
        <v>10</v>
      </c>
      <c r="AA7" t="n">
        <v>195.3657646158014</v>
      </c>
      <c r="AB7" t="n">
        <v>267.308058076458</v>
      </c>
      <c r="AC7" t="n">
        <v>241.7965521829348</v>
      </c>
      <c r="AD7" t="n">
        <v>195365.7646158014</v>
      </c>
      <c r="AE7" t="n">
        <v>267308.058076458</v>
      </c>
      <c r="AF7" t="n">
        <v>4.128469828398117e-06</v>
      </c>
      <c r="AG7" t="n">
        <v>8.090277777777779</v>
      </c>
      <c r="AH7" t="n">
        <v>241796.5521829348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10.9786</v>
      </c>
      <c r="E8" t="n">
        <v>9.109999999999999</v>
      </c>
      <c r="F8" t="n">
        <v>5.48</v>
      </c>
      <c r="G8" t="n">
        <v>13.71</v>
      </c>
      <c r="H8" t="n">
        <v>0.21</v>
      </c>
      <c r="I8" t="n">
        <v>24</v>
      </c>
      <c r="J8" t="n">
        <v>215.82</v>
      </c>
      <c r="K8" t="n">
        <v>56.13</v>
      </c>
      <c r="L8" t="n">
        <v>2.5</v>
      </c>
      <c r="M8" t="n">
        <v>22</v>
      </c>
      <c r="N8" t="n">
        <v>47.19</v>
      </c>
      <c r="O8" t="n">
        <v>26851.31</v>
      </c>
      <c r="P8" t="n">
        <v>79.95</v>
      </c>
      <c r="Q8" t="n">
        <v>202.82</v>
      </c>
      <c r="R8" t="n">
        <v>31.33</v>
      </c>
      <c r="S8" t="n">
        <v>13.89</v>
      </c>
      <c r="T8" t="n">
        <v>6943.94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182.6167627807084</v>
      </c>
      <c r="AB8" t="n">
        <v>249.864311319427</v>
      </c>
      <c r="AC8" t="n">
        <v>226.017612133937</v>
      </c>
      <c r="AD8" t="n">
        <v>182616.7627807084</v>
      </c>
      <c r="AE8" t="n">
        <v>249864.311319427</v>
      </c>
      <c r="AF8" t="n">
        <v>4.22376677240973e-06</v>
      </c>
      <c r="AG8" t="n">
        <v>7.907986111111111</v>
      </c>
      <c r="AH8" t="n">
        <v>226017.612133937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11.1115</v>
      </c>
      <c r="E9" t="n">
        <v>9</v>
      </c>
      <c r="F9" t="n">
        <v>5.46</v>
      </c>
      <c r="G9" t="n">
        <v>14.89</v>
      </c>
      <c r="H9" t="n">
        <v>0.23</v>
      </c>
      <c r="I9" t="n">
        <v>22</v>
      </c>
      <c r="J9" t="n">
        <v>216.22</v>
      </c>
      <c r="K9" t="n">
        <v>56.13</v>
      </c>
      <c r="L9" t="n">
        <v>2.75</v>
      </c>
      <c r="M9" t="n">
        <v>20</v>
      </c>
      <c r="N9" t="n">
        <v>47.35</v>
      </c>
      <c r="O9" t="n">
        <v>26901.66</v>
      </c>
      <c r="P9" t="n">
        <v>79.44</v>
      </c>
      <c r="Q9" t="n">
        <v>202.88</v>
      </c>
      <c r="R9" t="n">
        <v>30.88</v>
      </c>
      <c r="S9" t="n">
        <v>13.89</v>
      </c>
      <c r="T9" t="n">
        <v>6728.54</v>
      </c>
      <c r="U9" t="n">
        <v>0.45</v>
      </c>
      <c r="V9" t="n">
        <v>0.71</v>
      </c>
      <c r="W9" t="n">
        <v>0.67</v>
      </c>
      <c r="X9" t="n">
        <v>0.42</v>
      </c>
      <c r="Y9" t="n">
        <v>1</v>
      </c>
      <c r="Z9" t="n">
        <v>10</v>
      </c>
      <c r="AA9" t="n">
        <v>181.6735068953348</v>
      </c>
      <c r="AB9" t="n">
        <v>248.5737070035468</v>
      </c>
      <c r="AC9" t="n">
        <v>224.8501812825894</v>
      </c>
      <c r="AD9" t="n">
        <v>181673.5068953348</v>
      </c>
      <c r="AE9" t="n">
        <v>248573.7070035468</v>
      </c>
      <c r="AF9" t="n">
        <v>4.274897026180999e-06</v>
      </c>
      <c r="AG9" t="n">
        <v>7.8125</v>
      </c>
      <c r="AH9" t="n">
        <v>224850.1812825894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11.2542</v>
      </c>
      <c r="E10" t="n">
        <v>8.890000000000001</v>
      </c>
      <c r="F10" t="n">
        <v>5.43</v>
      </c>
      <c r="G10" t="n">
        <v>16.29</v>
      </c>
      <c r="H10" t="n">
        <v>0.25</v>
      </c>
      <c r="I10" t="n">
        <v>20</v>
      </c>
      <c r="J10" t="n">
        <v>216.63</v>
      </c>
      <c r="K10" t="n">
        <v>56.13</v>
      </c>
      <c r="L10" t="n">
        <v>3</v>
      </c>
      <c r="M10" t="n">
        <v>18</v>
      </c>
      <c r="N10" t="n">
        <v>47.51</v>
      </c>
      <c r="O10" t="n">
        <v>26952.08</v>
      </c>
      <c r="P10" t="n">
        <v>78.91</v>
      </c>
      <c r="Q10" t="n">
        <v>202.84</v>
      </c>
      <c r="R10" t="n">
        <v>29.83</v>
      </c>
      <c r="S10" t="n">
        <v>13.89</v>
      </c>
      <c r="T10" t="n">
        <v>6216.55</v>
      </c>
      <c r="U10" t="n">
        <v>0.47</v>
      </c>
      <c r="V10" t="n">
        <v>0.71</v>
      </c>
      <c r="W10" t="n">
        <v>0.67</v>
      </c>
      <c r="X10" t="n">
        <v>0.39</v>
      </c>
      <c r="Y10" t="n">
        <v>1</v>
      </c>
      <c r="Z10" t="n">
        <v>10</v>
      </c>
      <c r="AA10" t="n">
        <v>180.672614872077</v>
      </c>
      <c r="AB10" t="n">
        <v>247.2042423810864</v>
      </c>
      <c r="AC10" t="n">
        <v>223.6114164416405</v>
      </c>
      <c r="AD10" t="n">
        <v>180672.614872077</v>
      </c>
      <c r="AE10" t="n">
        <v>247204.2423810864</v>
      </c>
      <c r="AF10" t="n">
        <v>4.329797607167907e-06</v>
      </c>
      <c r="AG10" t="n">
        <v>7.717013888888889</v>
      </c>
      <c r="AH10" t="n">
        <v>223611.4164416405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11.3439</v>
      </c>
      <c r="E11" t="n">
        <v>8.82</v>
      </c>
      <c r="F11" t="n">
        <v>5.4</v>
      </c>
      <c r="G11" t="n">
        <v>17.05</v>
      </c>
      <c r="H11" t="n">
        <v>0.27</v>
      </c>
      <c r="I11" t="n">
        <v>19</v>
      </c>
      <c r="J11" t="n">
        <v>217.04</v>
      </c>
      <c r="K11" t="n">
        <v>56.13</v>
      </c>
      <c r="L11" t="n">
        <v>3.25</v>
      </c>
      <c r="M11" t="n">
        <v>17</v>
      </c>
      <c r="N11" t="n">
        <v>47.66</v>
      </c>
      <c r="O11" t="n">
        <v>27002.55</v>
      </c>
      <c r="P11" t="n">
        <v>78.43000000000001</v>
      </c>
      <c r="Q11" t="n">
        <v>202.81</v>
      </c>
      <c r="R11" t="n">
        <v>28.86</v>
      </c>
      <c r="S11" t="n">
        <v>13.89</v>
      </c>
      <c r="T11" t="n">
        <v>5733.03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179.9581615743087</v>
      </c>
      <c r="AB11" t="n">
        <v>246.2266958596254</v>
      </c>
      <c r="AC11" t="n">
        <v>222.7271655881923</v>
      </c>
      <c r="AD11" t="n">
        <v>179958.1615743088</v>
      </c>
      <c r="AE11" t="n">
        <v>246226.6958596254</v>
      </c>
      <c r="AF11" t="n">
        <v>4.364307643009011e-06</v>
      </c>
      <c r="AG11" t="n">
        <v>7.65625</v>
      </c>
      <c r="AH11" t="n">
        <v>222727.1655881924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11.5244</v>
      </c>
      <c r="E12" t="n">
        <v>8.68</v>
      </c>
      <c r="F12" t="n">
        <v>5.35</v>
      </c>
      <c r="G12" t="n">
        <v>18.87</v>
      </c>
      <c r="H12" t="n">
        <v>0.29</v>
      </c>
      <c r="I12" t="n">
        <v>17</v>
      </c>
      <c r="J12" t="n">
        <v>217.45</v>
      </c>
      <c r="K12" t="n">
        <v>56.13</v>
      </c>
      <c r="L12" t="n">
        <v>3.5</v>
      </c>
      <c r="M12" t="n">
        <v>15</v>
      </c>
      <c r="N12" t="n">
        <v>47.82</v>
      </c>
      <c r="O12" t="n">
        <v>27053.07</v>
      </c>
      <c r="P12" t="n">
        <v>77.28</v>
      </c>
      <c r="Q12" t="n">
        <v>202.82</v>
      </c>
      <c r="R12" t="n">
        <v>27.28</v>
      </c>
      <c r="S12" t="n">
        <v>13.89</v>
      </c>
      <c r="T12" t="n">
        <v>4954.12</v>
      </c>
      <c r="U12" t="n">
        <v>0.51</v>
      </c>
      <c r="V12" t="n">
        <v>0.72</v>
      </c>
      <c r="W12" t="n">
        <v>0.66</v>
      </c>
      <c r="X12" t="n">
        <v>0.31</v>
      </c>
      <c r="Y12" t="n">
        <v>1</v>
      </c>
      <c r="Z12" t="n">
        <v>10</v>
      </c>
      <c r="AA12" t="n">
        <v>178.4926721922906</v>
      </c>
      <c r="AB12" t="n">
        <v>244.2215486343206</v>
      </c>
      <c r="AC12" t="n">
        <v>220.9133867998282</v>
      </c>
      <c r="AD12" t="n">
        <v>178492.6721922906</v>
      </c>
      <c r="AE12" t="n">
        <v>244221.5486343206</v>
      </c>
      <c r="AF12" t="n">
        <v>4.433750914684813e-06</v>
      </c>
      <c r="AG12" t="n">
        <v>7.534722222222222</v>
      </c>
      <c r="AH12" t="n">
        <v>220913.3867998282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11.5923</v>
      </c>
      <c r="E13" t="n">
        <v>8.630000000000001</v>
      </c>
      <c r="F13" t="n">
        <v>5.34</v>
      </c>
      <c r="G13" t="n">
        <v>20.02</v>
      </c>
      <c r="H13" t="n">
        <v>0.31</v>
      </c>
      <c r="I13" t="n">
        <v>16</v>
      </c>
      <c r="J13" t="n">
        <v>217.86</v>
      </c>
      <c r="K13" t="n">
        <v>56.13</v>
      </c>
      <c r="L13" t="n">
        <v>3.75</v>
      </c>
      <c r="M13" t="n">
        <v>14</v>
      </c>
      <c r="N13" t="n">
        <v>47.98</v>
      </c>
      <c r="O13" t="n">
        <v>27103.65</v>
      </c>
      <c r="P13" t="n">
        <v>77.09</v>
      </c>
      <c r="Q13" t="n">
        <v>202.82</v>
      </c>
      <c r="R13" t="n">
        <v>26.86</v>
      </c>
      <c r="S13" t="n">
        <v>13.89</v>
      </c>
      <c r="T13" t="n">
        <v>4748.96</v>
      </c>
      <c r="U13" t="n">
        <v>0.52</v>
      </c>
      <c r="V13" t="n">
        <v>0.72</v>
      </c>
      <c r="W13" t="n">
        <v>0.67</v>
      </c>
      <c r="X13" t="n">
        <v>0.3</v>
      </c>
      <c r="Y13" t="n">
        <v>1</v>
      </c>
      <c r="Z13" t="n">
        <v>10</v>
      </c>
      <c r="AA13" t="n">
        <v>177.9179627160623</v>
      </c>
      <c r="AB13" t="n">
        <v>243.4352057745528</v>
      </c>
      <c r="AC13" t="n">
        <v>220.2020913989572</v>
      </c>
      <c r="AD13" t="n">
        <v>177917.9627160623</v>
      </c>
      <c r="AE13" t="n">
        <v>243435.2057745528</v>
      </c>
      <c r="AF13" t="n">
        <v>4.459873896107455e-06</v>
      </c>
      <c r="AG13" t="n">
        <v>7.491319444444445</v>
      </c>
      <c r="AH13" t="n">
        <v>220202.0913989572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11.6539</v>
      </c>
      <c r="E14" t="n">
        <v>8.58</v>
      </c>
      <c r="F14" t="n">
        <v>5.33</v>
      </c>
      <c r="G14" t="n">
        <v>21.34</v>
      </c>
      <c r="H14" t="n">
        <v>0.33</v>
      </c>
      <c r="I14" t="n">
        <v>15</v>
      </c>
      <c r="J14" t="n">
        <v>218.27</v>
      </c>
      <c r="K14" t="n">
        <v>56.13</v>
      </c>
      <c r="L14" t="n">
        <v>4</v>
      </c>
      <c r="M14" t="n">
        <v>13</v>
      </c>
      <c r="N14" t="n">
        <v>48.15</v>
      </c>
      <c r="O14" t="n">
        <v>27154.29</v>
      </c>
      <c r="P14" t="n">
        <v>76.92</v>
      </c>
      <c r="Q14" t="n">
        <v>202.83</v>
      </c>
      <c r="R14" t="n">
        <v>26.96</v>
      </c>
      <c r="S14" t="n">
        <v>13.89</v>
      </c>
      <c r="T14" t="n">
        <v>4805.77</v>
      </c>
      <c r="U14" t="n">
        <v>0.52</v>
      </c>
      <c r="V14" t="n">
        <v>0.73</v>
      </c>
      <c r="W14" t="n">
        <v>0.66</v>
      </c>
      <c r="X14" t="n">
        <v>0.3</v>
      </c>
      <c r="Y14" t="n">
        <v>1</v>
      </c>
      <c r="Z14" t="n">
        <v>10</v>
      </c>
      <c r="AA14" t="n">
        <v>177.5542731855335</v>
      </c>
      <c r="AB14" t="n">
        <v>242.9375897140338</v>
      </c>
      <c r="AC14" t="n">
        <v>219.7519671168455</v>
      </c>
      <c r="AD14" t="n">
        <v>177554.2731855335</v>
      </c>
      <c r="AE14" t="n">
        <v>242937.5897140338</v>
      </c>
      <c r="AF14" t="n">
        <v>4.483573095748615e-06</v>
      </c>
      <c r="AG14" t="n">
        <v>7.447916666666667</v>
      </c>
      <c r="AH14" t="n">
        <v>219751.9671168455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11.757</v>
      </c>
      <c r="E15" t="n">
        <v>8.51</v>
      </c>
      <c r="F15" t="n">
        <v>5.3</v>
      </c>
      <c r="G15" t="n">
        <v>22.72</v>
      </c>
      <c r="H15" t="n">
        <v>0.35</v>
      </c>
      <c r="I15" t="n">
        <v>14</v>
      </c>
      <c r="J15" t="n">
        <v>218.68</v>
      </c>
      <c r="K15" t="n">
        <v>56.13</v>
      </c>
      <c r="L15" t="n">
        <v>4.25</v>
      </c>
      <c r="M15" t="n">
        <v>12</v>
      </c>
      <c r="N15" t="n">
        <v>48.31</v>
      </c>
      <c r="O15" t="n">
        <v>27204.98</v>
      </c>
      <c r="P15" t="n">
        <v>76.29000000000001</v>
      </c>
      <c r="Q15" t="n">
        <v>202.84</v>
      </c>
      <c r="R15" t="n">
        <v>25.84</v>
      </c>
      <c r="S15" t="n">
        <v>13.89</v>
      </c>
      <c r="T15" t="n">
        <v>4249.4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176.7623201238844</v>
      </c>
      <c r="AB15" t="n">
        <v>241.8540045965829</v>
      </c>
      <c r="AC15" t="n">
        <v>218.7717978421824</v>
      </c>
      <c r="AD15" t="n">
        <v>176762.3201238844</v>
      </c>
      <c r="AE15" t="n">
        <v>241854.0045965829</v>
      </c>
      <c r="AF15" t="n">
        <v>4.523238476966206e-06</v>
      </c>
      <c r="AG15" t="n">
        <v>7.387152777777778</v>
      </c>
      <c r="AH15" t="n">
        <v>218771.7978421824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11.7563</v>
      </c>
      <c r="E16" t="n">
        <v>8.51</v>
      </c>
      <c r="F16" t="n">
        <v>5.3</v>
      </c>
      <c r="G16" t="n">
        <v>22.72</v>
      </c>
      <c r="H16" t="n">
        <v>0.36</v>
      </c>
      <c r="I16" t="n">
        <v>14</v>
      </c>
      <c r="J16" t="n">
        <v>219.09</v>
      </c>
      <c r="K16" t="n">
        <v>56.13</v>
      </c>
      <c r="L16" t="n">
        <v>4.5</v>
      </c>
      <c r="M16" t="n">
        <v>12</v>
      </c>
      <c r="N16" t="n">
        <v>48.47</v>
      </c>
      <c r="O16" t="n">
        <v>27255.72</v>
      </c>
      <c r="P16" t="n">
        <v>76.22</v>
      </c>
      <c r="Q16" t="n">
        <v>202.81</v>
      </c>
      <c r="R16" t="n">
        <v>26.01</v>
      </c>
      <c r="S16" t="n">
        <v>13.89</v>
      </c>
      <c r="T16" t="n">
        <v>4334.54</v>
      </c>
      <c r="U16" t="n">
        <v>0.53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176.7327780825455</v>
      </c>
      <c r="AB16" t="n">
        <v>241.81358387232</v>
      </c>
      <c r="AC16" t="n">
        <v>218.7352348151123</v>
      </c>
      <c r="AD16" t="n">
        <v>176732.7780825454</v>
      </c>
      <c r="AE16" t="n">
        <v>241813.58387232</v>
      </c>
      <c r="AF16" t="n">
        <v>4.522969167879375e-06</v>
      </c>
      <c r="AG16" t="n">
        <v>7.387152777777778</v>
      </c>
      <c r="AH16" t="n">
        <v>218735.2348151123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11.8671</v>
      </c>
      <c r="E17" t="n">
        <v>8.43</v>
      </c>
      <c r="F17" t="n">
        <v>5.26</v>
      </c>
      <c r="G17" t="n">
        <v>24.3</v>
      </c>
      <c r="H17" t="n">
        <v>0.38</v>
      </c>
      <c r="I17" t="n">
        <v>13</v>
      </c>
      <c r="J17" t="n">
        <v>219.51</v>
      </c>
      <c r="K17" t="n">
        <v>56.13</v>
      </c>
      <c r="L17" t="n">
        <v>4.75</v>
      </c>
      <c r="M17" t="n">
        <v>11</v>
      </c>
      <c r="N17" t="n">
        <v>48.63</v>
      </c>
      <c r="O17" t="n">
        <v>27306.53</v>
      </c>
      <c r="P17" t="n">
        <v>75.45999999999999</v>
      </c>
      <c r="Q17" t="n">
        <v>202.82</v>
      </c>
      <c r="R17" t="n">
        <v>24.78</v>
      </c>
      <c r="S17" t="n">
        <v>13.89</v>
      </c>
      <c r="T17" t="n">
        <v>3723.09</v>
      </c>
      <c r="U17" t="n">
        <v>0.5600000000000001</v>
      </c>
      <c r="V17" t="n">
        <v>0.73</v>
      </c>
      <c r="W17" t="n">
        <v>0.65</v>
      </c>
      <c r="X17" t="n">
        <v>0.23</v>
      </c>
      <c r="Y17" t="n">
        <v>1</v>
      </c>
      <c r="Z17" t="n">
        <v>10</v>
      </c>
      <c r="AA17" t="n">
        <v>175.8407370539666</v>
      </c>
      <c r="AB17" t="n">
        <v>240.5930539829463</v>
      </c>
      <c r="AC17" t="n">
        <v>217.6311905853556</v>
      </c>
      <c r="AD17" t="n">
        <v>175840.7370539666</v>
      </c>
      <c r="AE17" t="n">
        <v>240593.0539829463</v>
      </c>
      <c r="AF17" t="n">
        <v>4.565596949052111e-06</v>
      </c>
      <c r="AG17" t="n">
        <v>7.317708333333333</v>
      </c>
      <c r="AH17" t="n">
        <v>217631.1905853556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11.9288</v>
      </c>
      <c r="E18" t="n">
        <v>8.380000000000001</v>
      </c>
      <c r="F18" t="n">
        <v>5.26</v>
      </c>
      <c r="G18" t="n">
        <v>26.32</v>
      </c>
      <c r="H18" t="n">
        <v>0.4</v>
      </c>
      <c r="I18" t="n">
        <v>12</v>
      </c>
      <c r="J18" t="n">
        <v>219.92</v>
      </c>
      <c r="K18" t="n">
        <v>56.13</v>
      </c>
      <c r="L18" t="n">
        <v>5</v>
      </c>
      <c r="M18" t="n">
        <v>10</v>
      </c>
      <c r="N18" t="n">
        <v>48.79</v>
      </c>
      <c r="O18" t="n">
        <v>27357.39</v>
      </c>
      <c r="P18" t="n">
        <v>75.48999999999999</v>
      </c>
      <c r="Q18" t="n">
        <v>202.81</v>
      </c>
      <c r="R18" t="n">
        <v>24.56</v>
      </c>
      <c r="S18" t="n">
        <v>13.89</v>
      </c>
      <c r="T18" t="n">
        <v>3621.46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175.6106803794393</v>
      </c>
      <c r="AB18" t="n">
        <v>240.278280291474</v>
      </c>
      <c r="AC18" t="n">
        <v>217.3464584532097</v>
      </c>
      <c r="AD18" t="n">
        <v>175610.6803794393</v>
      </c>
      <c r="AE18" t="n">
        <v>240278.280291474</v>
      </c>
      <c r="AF18" t="n">
        <v>4.589334621419961e-06</v>
      </c>
      <c r="AG18" t="n">
        <v>7.274305555555555</v>
      </c>
      <c r="AH18" t="n">
        <v>217346.4584532097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11.9249</v>
      </c>
      <c r="E19" t="n">
        <v>8.390000000000001</v>
      </c>
      <c r="F19" t="n">
        <v>5.27</v>
      </c>
      <c r="G19" t="n">
        <v>26.33</v>
      </c>
      <c r="H19" t="n">
        <v>0.42</v>
      </c>
      <c r="I19" t="n">
        <v>12</v>
      </c>
      <c r="J19" t="n">
        <v>220.33</v>
      </c>
      <c r="K19" t="n">
        <v>56.13</v>
      </c>
      <c r="L19" t="n">
        <v>5.25</v>
      </c>
      <c r="M19" t="n">
        <v>10</v>
      </c>
      <c r="N19" t="n">
        <v>48.95</v>
      </c>
      <c r="O19" t="n">
        <v>27408.3</v>
      </c>
      <c r="P19" t="n">
        <v>75.27</v>
      </c>
      <c r="Q19" t="n">
        <v>202.82</v>
      </c>
      <c r="R19" t="n">
        <v>24.71</v>
      </c>
      <c r="S19" t="n">
        <v>13.89</v>
      </c>
      <c r="T19" t="n">
        <v>3694.48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175.5493063604096</v>
      </c>
      <c r="AB19" t="n">
        <v>240.194305651007</v>
      </c>
      <c r="AC19" t="n">
        <v>217.2704982345697</v>
      </c>
      <c r="AD19" t="n">
        <v>175549.3063604096</v>
      </c>
      <c r="AE19" t="n">
        <v>240194.305651007</v>
      </c>
      <c r="AF19" t="n">
        <v>4.587834185079043e-06</v>
      </c>
      <c r="AG19" t="n">
        <v>7.282986111111111</v>
      </c>
      <c r="AH19" t="n">
        <v>217270.4982345697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12.0281</v>
      </c>
      <c r="E20" t="n">
        <v>8.31</v>
      </c>
      <c r="F20" t="n">
        <v>5.24</v>
      </c>
      <c r="G20" t="n">
        <v>28.56</v>
      </c>
      <c r="H20" t="n">
        <v>0.44</v>
      </c>
      <c r="I20" t="n">
        <v>11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74.63</v>
      </c>
      <c r="Q20" t="n">
        <v>202.81</v>
      </c>
      <c r="R20" t="n">
        <v>23.91</v>
      </c>
      <c r="S20" t="n">
        <v>13.89</v>
      </c>
      <c r="T20" t="n">
        <v>3297.92</v>
      </c>
      <c r="U20" t="n">
        <v>0.58</v>
      </c>
      <c r="V20" t="n">
        <v>0.74</v>
      </c>
      <c r="W20" t="n">
        <v>0.65</v>
      </c>
      <c r="X20" t="n">
        <v>0.2</v>
      </c>
      <c r="Y20" t="n">
        <v>1</v>
      </c>
      <c r="Z20" t="n">
        <v>10</v>
      </c>
      <c r="AA20" t="n">
        <v>164.3961829666899</v>
      </c>
      <c r="AB20" t="n">
        <v>224.9341101826499</v>
      </c>
      <c r="AC20" t="n">
        <v>203.4667144038889</v>
      </c>
      <c r="AD20" t="n">
        <v>164396.1829666899</v>
      </c>
      <c r="AE20" t="n">
        <v>224934.1101826499</v>
      </c>
      <c r="AF20" t="n">
        <v>4.627538039023325e-06</v>
      </c>
      <c r="AG20" t="n">
        <v>7.213541666666667</v>
      </c>
      <c r="AH20" t="n">
        <v>203466.7144038889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12.0116</v>
      </c>
      <c r="E21" t="n">
        <v>8.33</v>
      </c>
      <c r="F21" t="n">
        <v>5.25</v>
      </c>
      <c r="G21" t="n">
        <v>28.63</v>
      </c>
      <c r="H21" t="n">
        <v>0.46</v>
      </c>
      <c r="I21" t="n">
        <v>11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74.72</v>
      </c>
      <c r="Q21" t="n">
        <v>202.81</v>
      </c>
      <c r="R21" t="n">
        <v>24.15</v>
      </c>
      <c r="S21" t="n">
        <v>13.89</v>
      </c>
      <c r="T21" t="n">
        <v>3417.84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164.5237605210172</v>
      </c>
      <c r="AB21" t="n">
        <v>225.1086674208048</v>
      </c>
      <c r="AC21" t="n">
        <v>203.624612144227</v>
      </c>
      <c r="AD21" t="n">
        <v>164523.7605210172</v>
      </c>
      <c r="AE21" t="n">
        <v>225108.6674208048</v>
      </c>
      <c r="AF21" t="n">
        <v>4.621190039119443e-06</v>
      </c>
      <c r="AG21" t="n">
        <v>7.230902777777778</v>
      </c>
      <c r="AH21" t="n">
        <v>203624.612144227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12.1167</v>
      </c>
      <c r="E22" t="n">
        <v>8.25</v>
      </c>
      <c r="F22" t="n">
        <v>5.22</v>
      </c>
      <c r="G22" t="n">
        <v>31.31</v>
      </c>
      <c r="H22" t="n">
        <v>0.48</v>
      </c>
      <c r="I22" t="n">
        <v>10</v>
      </c>
      <c r="J22" t="n">
        <v>221.57</v>
      </c>
      <c r="K22" t="n">
        <v>56.13</v>
      </c>
      <c r="L22" t="n">
        <v>6</v>
      </c>
      <c r="M22" t="n">
        <v>8</v>
      </c>
      <c r="N22" t="n">
        <v>49.45</v>
      </c>
      <c r="O22" t="n">
        <v>27561.39</v>
      </c>
      <c r="P22" t="n">
        <v>73.97</v>
      </c>
      <c r="Q22" t="n">
        <v>202.81</v>
      </c>
      <c r="R22" t="n">
        <v>23.2</v>
      </c>
      <c r="S22" t="n">
        <v>13.89</v>
      </c>
      <c r="T22" t="n">
        <v>2948.57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163.7162534914496</v>
      </c>
      <c r="AB22" t="n">
        <v>224.0038006782551</v>
      </c>
      <c r="AC22" t="n">
        <v>202.6251923328957</v>
      </c>
      <c r="AD22" t="n">
        <v>163716.2534914496</v>
      </c>
      <c r="AE22" t="n">
        <v>224003.8006782552</v>
      </c>
      <c r="AF22" t="n">
        <v>4.661624874870836e-06</v>
      </c>
      <c r="AG22" t="n">
        <v>7.161458333333333</v>
      </c>
      <c r="AH22" t="n">
        <v>202625.1923328957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12.1257</v>
      </c>
      <c r="E23" t="n">
        <v>8.25</v>
      </c>
      <c r="F23" t="n">
        <v>5.21</v>
      </c>
      <c r="G23" t="n">
        <v>31.27</v>
      </c>
      <c r="H23" t="n">
        <v>0.5</v>
      </c>
      <c r="I23" t="n">
        <v>10</v>
      </c>
      <c r="J23" t="n">
        <v>221.99</v>
      </c>
      <c r="K23" t="n">
        <v>56.13</v>
      </c>
      <c r="L23" t="n">
        <v>6.25</v>
      </c>
      <c r="M23" t="n">
        <v>8</v>
      </c>
      <c r="N23" t="n">
        <v>49.61</v>
      </c>
      <c r="O23" t="n">
        <v>27612.53</v>
      </c>
      <c r="P23" t="n">
        <v>73.97</v>
      </c>
      <c r="Q23" t="n">
        <v>202.81</v>
      </c>
      <c r="R23" t="n">
        <v>23.11</v>
      </c>
      <c r="S23" t="n">
        <v>13.89</v>
      </c>
      <c r="T23" t="n">
        <v>2902.78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163.6592684591864</v>
      </c>
      <c r="AB23" t="n">
        <v>223.9258312431105</v>
      </c>
      <c r="AC23" t="n">
        <v>202.5546641912104</v>
      </c>
      <c r="AD23" t="n">
        <v>163659.2684591864</v>
      </c>
      <c r="AE23" t="n">
        <v>223925.8312431105</v>
      </c>
      <c r="AF23" t="n">
        <v>4.665087420272955e-06</v>
      </c>
      <c r="AG23" t="n">
        <v>7.161458333333333</v>
      </c>
      <c r="AH23" t="n">
        <v>202554.6641912104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12.1224</v>
      </c>
      <c r="E24" t="n">
        <v>8.25</v>
      </c>
      <c r="F24" t="n">
        <v>5.21</v>
      </c>
      <c r="G24" t="n">
        <v>31.29</v>
      </c>
      <c r="H24" t="n">
        <v>0.52</v>
      </c>
      <c r="I24" t="n">
        <v>10</v>
      </c>
      <c r="J24" t="n">
        <v>222.4</v>
      </c>
      <c r="K24" t="n">
        <v>56.13</v>
      </c>
      <c r="L24" t="n">
        <v>6.5</v>
      </c>
      <c r="M24" t="n">
        <v>8</v>
      </c>
      <c r="N24" t="n">
        <v>49.78</v>
      </c>
      <c r="O24" t="n">
        <v>27663.85</v>
      </c>
      <c r="P24" t="n">
        <v>73.8</v>
      </c>
      <c r="Q24" t="n">
        <v>202.84</v>
      </c>
      <c r="R24" t="n">
        <v>23.18</v>
      </c>
      <c r="S24" t="n">
        <v>13.89</v>
      </c>
      <c r="T24" t="n">
        <v>2938.97</v>
      </c>
      <c r="U24" t="n">
        <v>0.6</v>
      </c>
      <c r="V24" t="n">
        <v>0.74</v>
      </c>
      <c r="W24" t="n">
        <v>0.65</v>
      </c>
      <c r="X24" t="n">
        <v>0.18</v>
      </c>
      <c r="Y24" t="n">
        <v>1</v>
      </c>
      <c r="Z24" t="n">
        <v>10</v>
      </c>
      <c r="AA24" t="n">
        <v>163.5952934286594</v>
      </c>
      <c r="AB24" t="n">
        <v>223.8382977839643</v>
      </c>
      <c r="AC24" t="n">
        <v>202.4754848025512</v>
      </c>
      <c r="AD24" t="n">
        <v>163595.2934286594</v>
      </c>
      <c r="AE24" t="n">
        <v>223838.2977839643</v>
      </c>
      <c r="AF24" t="n">
        <v>4.663817820292179e-06</v>
      </c>
      <c r="AG24" t="n">
        <v>7.161458333333333</v>
      </c>
      <c r="AH24" t="n">
        <v>202475.4848025512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12.2042</v>
      </c>
      <c r="E25" t="n">
        <v>8.19</v>
      </c>
      <c r="F25" t="n">
        <v>5.2</v>
      </c>
      <c r="G25" t="n">
        <v>34.67</v>
      </c>
      <c r="H25" t="n">
        <v>0.54</v>
      </c>
      <c r="I25" t="n">
        <v>9</v>
      </c>
      <c r="J25" t="n">
        <v>222.82</v>
      </c>
      <c r="K25" t="n">
        <v>56.13</v>
      </c>
      <c r="L25" t="n">
        <v>6.75</v>
      </c>
      <c r="M25" t="n">
        <v>7</v>
      </c>
      <c r="N25" t="n">
        <v>49.94</v>
      </c>
      <c r="O25" t="n">
        <v>27715.11</v>
      </c>
      <c r="P25" t="n">
        <v>73.34999999999999</v>
      </c>
      <c r="Q25" t="n">
        <v>202.81</v>
      </c>
      <c r="R25" t="n">
        <v>22.73</v>
      </c>
      <c r="S25" t="n">
        <v>13.89</v>
      </c>
      <c r="T25" t="n">
        <v>2719.86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163.0680625943692</v>
      </c>
      <c r="AB25" t="n">
        <v>223.1169172967059</v>
      </c>
      <c r="AC25" t="n">
        <v>201.8229518565326</v>
      </c>
      <c r="AD25" t="n">
        <v>163068.0625943692</v>
      </c>
      <c r="AE25" t="n">
        <v>223116.9172967059</v>
      </c>
      <c r="AF25" t="n">
        <v>4.695288510724758e-06</v>
      </c>
      <c r="AG25" t="n">
        <v>7.109374999999999</v>
      </c>
      <c r="AH25" t="n">
        <v>201822.9518565326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12.2046</v>
      </c>
      <c r="E26" t="n">
        <v>8.19</v>
      </c>
      <c r="F26" t="n">
        <v>5.2</v>
      </c>
      <c r="G26" t="n">
        <v>34.67</v>
      </c>
      <c r="H26" t="n">
        <v>0.5600000000000001</v>
      </c>
      <c r="I26" t="n">
        <v>9</v>
      </c>
      <c r="J26" t="n">
        <v>223.23</v>
      </c>
      <c r="K26" t="n">
        <v>56.13</v>
      </c>
      <c r="L26" t="n">
        <v>7</v>
      </c>
      <c r="M26" t="n">
        <v>7</v>
      </c>
      <c r="N26" t="n">
        <v>50.11</v>
      </c>
      <c r="O26" t="n">
        <v>27766.43</v>
      </c>
      <c r="P26" t="n">
        <v>73.14</v>
      </c>
      <c r="Q26" t="n">
        <v>202.83</v>
      </c>
      <c r="R26" t="n">
        <v>22.7</v>
      </c>
      <c r="S26" t="n">
        <v>13.89</v>
      </c>
      <c r="T26" t="n">
        <v>2703.5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162.9729584206897</v>
      </c>
      <c r="AB26" t="n">
        <v>222.9867915705778</v>
      </c>
      <c r="AC26" t="n">
        <v>201.7052451470735</v>
      </c>
      <c r="AD26" t="n">
        <v>162972.9584206897</v>
      </c>
      <c r="AE26" t="n">
        <v>222986.7915705778</v>
      </c>
      <c r="AF26" t="n">
        <v>4.695442401631518e-06</v>
      </c>
      <c r="AG26" t="n">
        <v>7.109374999999999</v>
      </c>
      <c r="AH26" t="n">
        <v>201705.2451470735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12.2009</v>
      </c>
      <c r="E27" t="n">
        <v>8.199999999999999</v>
      </c>
      <c r="F27" t="n">
        <v>5.2</v>
      </c>
      <c r="G27" t="n">
        <v>34.69</v>
      </c>
      <c r="H27" t="n">
        <v>0.58</v>
      </c>
      <c r="I27" t="n">
        <v>9</v>
      </c>
      <c r="J27" t="n">
        <v>223.65</v>
      </c>
      <c r="K27" t="n">
        <v>56.13</v>
      </c>
      <c r="L27" t="n">
        <v>7.25</v>
      </c>
      <c r="M27" t="n">
        <v>7</v>
      </c>
      <c r="N27" t="n">
        <v>50.27</v>
      </c>
      <c r="O27" t="n">
        <v>27817.81</v>
      </c>
      <c r="P27" t="n">
        <v>73.14</v>
      </c>
      <c r="Q27" t="n">
        <v>202.81</v>
      </c>
      <c r="R27" t="n">
        <v>22.72</v>
      </c>
      <c r="S27" t="n">
        <v>13.89</v>
      </c>
      <c r="T27" t="n">
        <v>2715.52</v>
      </c>
      <c r="U27" t="n">
        <v>0.61</v>
      </c>
      <c r="V27" t="n">
        <v>0.74</v>
      </c>
      <c r="W27" t="n">
        <v>0.65</v>
      </c>
      <c r="X27" t="n">
        <v>0.17</v>
      </c>
      <c r="Y27" t="n">
        <v>1</v>
      </c>
      <c r="Z27" t="n">
        <v>10</v>
      </c>
      <c r="AA27" t="n">
        <v>162.9864981005947</v>
      </c>
      <c r="AB27" t="n">
        <v>223.0053171579523</v>
      </c>
      <c r="AC27" t="n">
        <v>201.7220026783898</v>
      </c>
      <c r="AD27" t="n">
        <v>162986.4981005947</v>
      </c>
      <c r="AE27" t="n">
        <v>223005.3171579523</v>
      </c>
      <c r="AF27" t="n">
        <v>4.694018910743981e-06</v>
      </c>
      <c r="AG27" t="n">
        <v>7.118055555555555</v>
      </c>
      <c r="AH27" t="n">
        <v>201722.0026783898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12.2787</v>
      </c>
      <c r="E28" t="n">
        <v>8.140000000000001</v>
      </c>
      <c r="F28" t="n">
        <v>5.19</v>
      </c>
      <c r="G28" t="n">
        <v>38.95</v>
      </c>
      <c r="H28" t="n">
        <v>0.59</v>
      </c>
      <c r="I28" t="n">
        <v>8</v>
      </c>
      <c r="J28" t="n">
        <v>224.07</v>
      </c>
      <c r="K28" t="n">
        <v>56.13</v>
      </c>
      <c r="L28" t="n">
        <v>7.5</v>
      </c>
      <c r="M28" t="n">
        <v>6</v>
      </c>
      <c r="N28" t="n">
        <v>50.44</v>
      </c>
      <c r="O28" t="n">
        <v>27869.24</v>
      </c>
      <c r="P28" t="n">
        <v>72.81999999999999</v>
      </c>
      <c r="Q28" t="n">
        <v>202.81</v>
      </c>
      <c r="R28" t="n">
        <v>22.37</v>
      </c>
      <c r="S28" t="n">
        <v>13.89</v>
      </c>
      <c r="T28" t="n">
        <v>2543.95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162.5386875226008</v>
      </c>
      <c r="AB28" t="n">
        <v>222.3926029691328</v>
      </c>
      <c r="AC28" t="n">
        <v>201.1677650718013</v>
      </c>
      <c r="AD28" t="n">
        <v>162538.6875226008</v>
      </c>
      <c r="AE28" t="n">
        <v>222392.6029691328</v>
      </c>
      <c r="AF28" t="n">
        <v>4.723950692108953e-06</v>
      </c>
      <c r="AG28" t="n">
        <v>7.065972222222223</v>
      </c>
      <c r="AH28" t="n">
        <v>201167.7650718013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12.2871</v>
      </c>
      <c r="E29" t="n">
        <v>8.140000000000001</v>
      </c>
      <c r="F29" t="n">
        <v>5.19</v>
      </c>
      <c r="G29" t="n">
        <v>38.91</v>
      </c>
      <c r="H29" t="n">
        <v>0.61</v>
      </c>
      <c r="I29" t="n">
        <v>8</v>
      </c>
      <c r="J29" t="n">
        <v>224.49</v>
      </c>
      <c r="K29" t="n">
        <v>56.13</v>
      </c>
      <c r="L29" t="n">
        <v>7.75</v>
      </c>
      <c r="M29" t="n">
        <v>6</v>
      </c>
      <c r="N29" t="n">
        <v>50.61</v>
      </c>
      <c r="O29" t="n">
        <v>27920.73</v>
      </c>
      <c r="P29" t="n">
        <v>72.76000000000001</v>
      </c>
      <c r="Q29" t="n">
        <v>202.81</v>
      </c>
      <c r="R29" t="n">
        <v>22.24</v>
      </c>
      <c r="S29" t="n">
        <v>13.89</v>
      </c>
      <c r="T29" t="n">
        <v>2479.44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162.4818873140103</v>
      </c>
      <c r="AB29" t="n">
        <v>222.314886417891</v>
      </c>
      <c r="AC29" t="n">
        <v>201.0974656791342</v>
      </c>
      <c r="AD29" t="n">
        <v>162481.8873140103</v>
      </c>
      <c r="AE29" t="n">
        <v>222314.886417891</v>
      </c>
      <c r="AF29" t="n">
        <v>4.727182401150929e-06</v>
      </c>
      <c r="AG29" t="n">
        <v>7.065972222222223</v>
      </c>
      <c r="AH29" t="n">
        <v>201097.4656791342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12.309</v>
      </c>
      <c r="E30" t="n">
        <v>8.119999999999999</v>
      </c>
      <c r="F30" t="n">
        <v>5.17</v>
      </c>
      <c r="G30" t="n">
        <v>38.8</v>
      </c>
      <c r="H30" t="n">
        <v>0.63</v>
      </c>
      <c r="I30" t="n">
        <v>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72.19</v>
      </c>
      <c r="Q30" t="n">
        <v>202.81</v>
      </c>
      <c r="R30" t="n">
        <v>21.87</v>
      </c>
      <c r="S30" t="n">
        <v>13.89</v>
      </c>
      <c r="T30" t="n">
        <v>2294.72</v>
      </c>
      <c r="U30" t="n">
        <v>0.64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162.105424950267</v>
      </c>
      <c r="AB30" t="n">
        <v>221.7997940034705</v>
      </c>
      <c r="AC30" t="n">
        <v>200.6315329618089</v>
      </c>
      <c r="AD30" t="n">
        <v>162105.424950267</v>
      </c>
      <c r="AE30" t="n">
        <v>221799.7940034705</v>
      </c>
      <c r="AF30" t="n">
        <v>4.735607928296081e-06</v>
      </c>
      <c r="AG30" t="n">
        <v>7.048611111111111</v>
      </c>
      <c r="AH30" t="n">
        <v>200631.5329618089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12.306</v>
      </c>
      <c r="E31" t="n">
        <v>8.130000000000001</v>
      </c>
      <c r="F31" t="n">
        <v>5.18</v>
      </c>
      <c r="G31" t="n">
        <v>38.82</v>
      </c>
      <c r="H31" t="n">
        <v>0.65</v>
      </c>
      <c r="I31" t="n">
        <v>8</v>
      </c>
      <c r="J31" t="n">
        <v>225.32</v>
      </c>
      <c r="K31" t="n">
        <v>56.13</v>
      </c>
      <c r="L31" t="n">
        <v>8.25</v>
      </c>
      <c r="M31" t="n">
        <v>6</v>
      </c>
      <c r="N31" t="n">
        <v>50.95</v>
      </c>
      <c r="O31" t="n">
        <v>28023.89</v>
      </c>
      <c r="P31" t="n">
        <v>72.06999999999999</v>
      </c>
      <c r="Q31" t="n">
        <v>202.81</v>
      </c>
      <c r="R31" t="n">
        <v>21.91</v>
      </c>
      <c r="S31" t="n">
        <v>13.89</v>
      </c>
      <c r="T31" t="n">
        <v>2313.89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162.0859848609833</v>
      </c>
      <c r="AB31" t="n">
        <v>221.7731952156763</v>
      </c>
      <c r="AC31" t="n">
        <v>200.6074727249902</v>
      </c>
      <c r="AD31" t="n">
        <v>162085.9848609833</v>
      </c>
      <c r="AE31" t="n">
        <v>221773.1952156763</v>
      </c>
      <c r="AF31" t="n">
        <v>4.734453746495375e-06</v>
      </c>
      <c r="AG31" t="n">
        <v>7.057291666666668</v>
      </c>
      <c r="AH31" t="n">
        <v>200607.4727249902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12.3031</v>
      </c>
      <c r="E32" t="n">
        <v>8.130000000000001</v>
      </c>
      <c r="F32" t="n">
        <v>5.18</v>
      </c>
      <c r="G32" t="n">
        <v>38.83</v>
      </c>
      <c r="H32" t="n">
        <v>0.67</v>
      </c>
      <c r="I32" t="n">
        <v>8</v>
      </c>
      <c r="J32" t="n">
        <v>225.74</v>
      </c>
      <c r="K32" t="n">
        <v>56.13</v>
      </c>
      <c r="L32" t="n">
        <v>8.5</v>
      </c>
      <c r="M32" t="n">
        <v>6</v>
      </c>
      <c r="N32" t="n">
        <v>51.11</v>
      </c>
      <c r="O32" t="n">
        <v>28075.56</v>
      </c>
      <c r="P32" t="n">
        <v>71.91</v>
      </c>
      <c r="Q32" t="n">
        <v>202.82</v>
      </c>
      <c r="R32" t="n">
        <v>21.91</v>
      </c>
      <c r="S32" t="n">
        <v>13.89</v>
      </c>
      <c r="T32" t="n">
        <v>2314.57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162.0255279494571</v>
      </c>
      <c r="AB32" t="n">
        <v>221.6904754021555</v>
      </c>
      <c r="AC32" t="n">
        <v>200.5326475743738</v>
      </c>
      <c r="AD32" t="n">
        <v>162025.5279494571</v>
      </c>
      <c r="AE32" t="n">
        <v>221690.4754021555</v>
      </c>
      <c r="AF32" t="n">
        <v>4.733338037421361e-06</v>
      </c>
      <c r="AG32" t="n">
        <v>7.057291666666668</v>
      </c>
      <c r="AH32" t="n">
        <v>200532.6475743738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12.3941</v>
      </c>
      <c r="E33" t="n">
        <v>8.07</v>
      </c>
      <c r="F33" t="n">
        <v>5.16</v>
      </c>
      <c r="G33" t="n">
        <v>44.23</v>
      </c>
      <c r="H33" t="n">
        <v>0.6899999999999999</v>
      </c>
      <c r="I33" t="n">
        <v>7</v>
      </c>
      <c r="J33" t="n">
        <v>226.16</v>
      </c>
      <c r="K33" t="n">
        <v>56.13</v>
      </c>
      <c r="L33" t="n">
        <v>8.75</v>
      </c>
      <c r="M33" t="n">
        <v>5</v>
      </c>
      <c r="N33" t="n">
        <v>51.28</v>
      </c>
      <c r="O33" t="n">
        <v>28127.29</v>
      </c>
      <c r="P33" t="n">
        <v>71.52</v>
      </c>
      <c r="Q33" t="n">
        <v>202.85</v>
      </c>
      <c r="R33" t="n">
        <v>21.48</v>
      </c>
      <c r="S33" t="n">
        <v>13.89</v>
      </c>
      <c r="T33" t="n">
        <v>2102.59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161.4878517054338</v>
      </c>
      <c r="AB33" t="n">
        <v>220.9548030444814</v>
      </c>
      <c r="AC33" t="n">
        <v>199.8671867539933</v>
      </c>
      <c r="AD33" t="n">
        <v>161487.8517054338</v>
      </c>
      <c r="AE33" t="n">
        <v>220954.8030444814</v>
      </c>
      <c r="AF33" t="n">
        <v>4.768348218709437e-06</v>
      </c>
      <c r="AG33" t="n">
        <v>7.005208333333333</v>
      </c>
      <c r="AH33" t="n">
        <v>199867.1867539933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12.4061</v>
      </c>
      <c r="E34" t="n">
        <v>8.06</v>
      </c>
      <c r="F34" t="n">
        <v>5.15</v>
      </c>
      <c r="G34" t="n">
        <v>44.16</v>
      </c>
      <c r="H34" t="n">
        <v>0.71</v>
      </c>
      <c r="I34" t="n">
        <v>7</v>
      </c>
      <c r="J34" t="n">
        <v>226.58</v>
      </c>
      <c r="K34" t="n">
        <v>56.13</v>
      </c>
      <c r="L34" t="n">
        <v>9</v>
      </c>
      <c r="M34" t="n">
        <v>5</v>
      </c>
      <c r="N34" t="n">
        <v>51.45</v>
      </c>
      <c r="O34" t="n">
        <v>28179.08</v>
      </c>
      <c r="P34" t="n">
        <v>71.51000000000001</v>
      </c>
      <c r="Q34" t="n">
        <v>202.81</v>
      </c>
      <c r="R34" t="n">
        <v>21.04</v>
      </c>
      <c r="S34" t="n">
        <v>13.89</v>
      </c>
      <c r="T34" t="n">
        <v>1886.85</v>
      </c>
      <c r="U34" t="n">
        <v>0.66</v>
      </c>
      <c r="V34" t="n">
        <v>0.75</v>
      </c>
      <c r="W34" t="n">
        <v>0.65</v>
      </c>
      <c r="X34" t="n">
        <v>0.11</v>
      </c>
      <c r="Y34" t="n">
        <v>1</v>
      </c>
      <c r="Z34" t="n">
        <v>10</v>
      </c>
      <c r="AA34" t="n">
        <v>161.2483550960958</v>
      </c>
      <c r="AB34" t="n">
        <v>220.6271132177405</v>
      </c>
      <c r="AC34" t="n">
        <v>199.5707711844009</v>
      </c>
      <c r="AD34" t="n">
        <v>161248.3550960958</v>
      </c>
      <c r="AE34" t="n">
        <v>220627.1132177406</v>
      </c>
      <c r="AF34" t="n">
        <v>4.772964945912261e-06</v>
      </c>
      <c r="AG34" t="n">
        <v>6.996527777777779</v>
      </c>
      <c r="AH34" t="n">
        <v>199570.7711844009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12.4005</v>
      </c>
      <c r="E35" t="n">
        <v>8.06</v>
      </c>
      <c r="F35" t="n">
        <v>5.16</v>
      </c>
      <c r="G35" t="n">
        <v>44.19</v>
      </c>
      <c r="H35" t="n">
        <v>0.72</v>
      </c>
      <c r="I35" t="n">
        <v>7</v>
      </c>
      <c r="J35" t="n">
        <v>227</v>
      </c>
      <c r="K35" t="n">
        <v>56.13</v>
      </c>
      <c r="L35" t="n">
        <v>9.25</v>
      </c>
      <c r="M35" t="n">
        <v>5</v>
      </c>
      <c r="N35" t="n">
        <v>51.62</v>
      </c>
      <c r="O35" t="n">
        <v>28230.92</v>
      </c>
      <c r="P35" t="n">
        <v>71.52</v>
      </c>
      <c r="Q35" t="n">
        <v>202.81</v>
      </c>
      <c r="R35" t="n">
        <v>21.29</v>
      </c>
      <c r="S35" t="n">
        <v>13.89</v>
      </c>
      <c r="T35" t="n">
        <v>2011.57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161.2949829648041</v>
      </c>
      <c r="AB35" t="n">
        <v>220.6909115247836</v>
      </c>
      <c r="AC35" t="n">
        <v>199.6284806705613</v>
      </c>
      <c r="AD35" t="n">
        <v>161294.9829648041</v>
      </c>
      <c r="AE35" t="n">
        <v>220690.9115247836</v>
      </c>
      <c r="AF35" t="n">
        <v>4.77081047321761e-06</v>
      </c>
      <c r="AG35" t="n">
        <v>6.996527777777779</v>
      </c>
      <c r="AH35" t="n">
        <v>199628.4806705613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12.3835</v>
      </c>
      <c r="E36" t="n">
        <v>8.08</v>
      </c>
      <c r="F36" t="n">
        <v>5.17</v>
      </c>
      <c r="G36" t="n">
        <v>44.29</v>
      </c>
      <c r="H36" t="n">
        <v>0.74</v>
      </c>
      <c r="I36" t="n">
        <v>7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71.56</v>
      </c>
      <c r="Q36" t="n">
        <v>202.81</v>
      </c>
      <c r="R36" t="n">
        <v>21.65</v>
      </c>
      <c r="S36" t="n">
        <v>13.89</v>
      </c>
      <c r="T36" t="n">
        <v>2190.83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161.5651857540471</v>
      </c>
      <c r="AB36" t="n">
        <v>221.0606149015314</v>
      </c>
      <c r="AC36" t="n">
        <v>199.9629000759143</v>
      </c>
      <c r="AD36" t="n">
        <v>161565.1857540471</v>
      </c>
      <c r="AE36" t="n">
        <v>221060.6149015314</v>
      </c>
      <c r="AF36" t="n">
        <v>4.764270109680276e-06</v>
      </c>
      <c r="AG36" t="n">
        <v>7.013888888888889</v>
      </c>
      <c r="AH36" t="n">
        <v>199962.9000759143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12.3924</v>
      </c>
      <c r="E37" t="n">
        <v>8.07</v>
      </c>
      <c r="F37" t="n">
        <v>5.16</v>
      </c>
      <c r="G37" t="n">
        <v>44.24</v>
      </c>
      <c r="H37" t="n">
        <v>0.76</v>
      </c>
      <c r="I37" t="n">
        <v>7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71.18000000000001</v>
      </c>
      <c r="Q37" t="n">
        <v>202.82</v>
      </c>
      <c r="R37" t="n">
        <v>21.45</v>
      </c>
      <c r="S37" t="n">
        <v>13.89</v>
      </c>
      <c r="T37" t="n">
        <v>2089.67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161.3444662756208</v>
      </c>
      <c r="AB37" t="n">
        <v>220.7586167736927</v>
      </c>
      <c r="AC37" t="n">
        <v>199.6897242255394</v>
      </c>
      <c r="AD37" t="n">
        <v>161344.4662756208</v>
      </c>
      <c r="AE37" t="n">
        <v>220758.6167736927</v>
      </c>
      <c r="AF37" t="n">
        <v>4.767694182355704e-06</v>
      </c>
      <c r="AG37" t="n">
        <v>7.005208333333333</v>
      </c>
      <c r="AH37" t="n">
        <v>199689.7242255394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12.3843</v>
      </c>
      <c r="E38" t="n">
        <v>8.07</v>
      </c>
      <c r="F38" t="n">
        <v>5.17</v>
      </c>
      <c r="G38" t="n">
        <v>44.28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5</v>
      </c>
      <c r="N38" t="n">
        <v>52.14</v>
      </c>
      <c r="O38" t="n">
        <v>28386.82</v>
      </c>
      <c r="P38" t="n">
        <v>70.92</v>
      </c>
      <c r="Q38" t="n">
        <v>202.82</v>
      </c>
      <c r="R38" t="n">
        <v>21.67</v>
      </c>
      <c r="S38" t="n">
        <v>13.89</v>
      </c>
      <c r="T38" t="n">
        <v>2201.3</v>
      </c>
      <c r="U38" t="n">
        <v>0.64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161.2811611923493</v>
      </c>
      <c r="AB38" t="n">
        <v>220.6719999659373</v>
      </c>
      <c r="AC38" t="n">
        <v>199.6113740043488</v>
      </c>
      <c r="AD38" t="n">
        <v>161281.1611923492</v>
      </c>
      <c r="AE38" t="n">
        <v>220671.9999659373</v>
      </c>
      <c r="AF38" t="n">
        <v>4.764577891493798e-06</v>
      </c>
      <c r="AG38" t="n">
        <v>7.005208333333333</v>
      </c>
      <c r="AH38" t="n">
        <v>199611.3740043488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12.4983</v>
      </c>
      <c r="E39" t="n">
        <v>8</v>
      </c>
      <c r="F39" t="n">
        <v>5.13</v>
      </c>
      <c r="G39" t="n">
        <v>51.35</v>
      </c>
      <c r="H39" t="n">
        <v>0.8</v>
      </c>
      <c r="I39" t="n">
        <v>6</v>
      </c>
      <c r="J39" t="n">
        <v>228.69</v>
      </c>
      <c r="K39" t="n">
        <v>56.13</v>
      </c>
      <c r="L39" t="n">
        <v>10.25</v>
      </c>
      <c r="M39" t="n">
        <v>4</v>
      </c>
      <c r="N39" t="n">
        <v>52.31</v>
      </c>
      <c r="O39" t="n">
        <v>28438.91</v>
      </c>
      <c r="P39" t="n">
        <v>70.34999999999999</v>
      </c>
      <c r="Q39" t="n">
        <v>202.84</v>
      </c>
      <c r="R39" t="n">
        <v>20.67</v>
      </c>
      <c r="S39" t="n">
        <v>13.89</v>
      </c>
      <c r="T39" t="n">
        <v>1703.34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160.3801702428015</v>
      </c>
      <c r="AB39" t="n">
        <v>219.4392243998514</v>
      </c>
      <c r="AC39" t="n">
        <v>198.4962528080782</v>
      </c>
      <c r="AD39" t="n">
        <v>160380.1702428015</v>
      </c>
      <c r="AE39" t="n">
        <v>219439.2243998513</v>
      </c>
      <c r="AF39" t="n">
        <v>4.80843679992062e-06</v>
      </c>
      <c r="AG39" t="n">
        <v>6.944444444444445</v>
      </c>
      <c r="AH39" t="n">
        <v>198496.2528080782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12.4913</v>
      </c>
      <c r="E40" t="n">
        <v>8.01</v>
      </c>
      <c r="F40" t="n">
        <v>5.14</v>
      </c>
      <c r="G40" t="n">
        <v>51.39</v>
      </c>
      <c r="H40" t="n">
        <v>0.8100000000000001</v>
      </c>
      <c r="I40" t="n">
        <v>6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70.36</v>
      </c>
      <c r="Q40" t="n">
        <v>202.83</v>
      </c>
      <c r="R40" t="n">
        <v>20.77</v>
      </c>
      <c r="S40" t="n">
        <v>13.89</v>
      </c>
      <c r="T40" t="n">
        <v>1756.22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160.43080249702</v>
      </c>
      <c r="AB40" t="n">
        <v>219.5085016838106</v>
      </c>
      <c r="AC40" t="n">
        <v>198.5589183652876</v>
      </c>
      <c r="AD40" t="n">
        <v>160430.80249702</v>
      </c>
      <c r="AE40" t="n">
        <v>219508.5016838106</v>
      </c>
      <c r="AF40" t="n">
        <v>4.805743709052307e-06</v>
      </c>
      <c r="AG40" t="n">
        <v>6.953125</v>
      </c>
      <c r="AH40" t="n">
        <v>198558.9183652877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12.497</v>
      </c>
      <c r="E41" t="n">
        <v>8</v>
      </c>
      <c r="F41" t="n">
        <v>5.14</v>
      </c>
      <c r="G41" t="n">
        <v>51.36</v>
      </c>
      <c r="H41" t="n">
        <v>0.83</v>
      </c>
      <c r="I41" t="n">
        <v>6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70.22</v>
      </c>
      <c r="Q41" t="n">
        <v>202.81</v>
      </c>
      <c r="R41" t="n">
        <v>20.79</v>
      </c>
      <c r="S41" t="n">
        <v>13.89</v>
      </c>
      <c r="T41" t="n">
        <v>1767.18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160.3505554094398</v>
      </c>
      <c r="AB41" t="n">
        <v>219.3987040783317</v>
      </c>
      <c r="AC41" t="n">
        <v>198.4595996891738</v>
      </c>
      <c r="AD41" t="n">
        <v>160350.5554094398</v>
      </c>
      <c r="AE41" t="n">
        <v>219398.7040783316</v>
      </c>
      <c r="AF41" t="n">
        <v>4.807936654473648e-06</v>
      </c>
      <c r="AG41" t="n">
        <v>6.944444444444445</v>
      </c>
      <c r="AH41" t="n">
        <v>198459.5996891737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12.5074</v>
      </c>
      <c r="E42" t="n">
        <v>8</v>
      </c>
      <c r="F42" t="n">
        <v>5.13</v>
      </c>
      <c r="G42" t="n">
        <v>51.29</v>
      </c>
      <c r="H42" t="n">
        <v>0.85</v>
      </c>
      <c r="I42" t="n">
        <v>6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70.01000000000001</v>
      </c>
      <c r="Q42" t="n">
        <v>202.81</v>
      </c>
      <c r="R42" t="n">
        <v>20.47</v>
      </c>
      <c r="S42" t="n">
        <v>13.89</v>
      </c>
      <c r="T42" t="n">
        <v>1604.18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160.2015146081975</v>
      </c>
      <c r="AB42" t="n">
        <v>219.194779878856</v>
      </c>
      <c r="AC42" t="n">
        <v>198.2751377290865</v>
      </c>
      <c r="AD42" t="n">
        <v>160201.5146081975</v>
      </c>
      <c r="AE42" t="n">
        <v>219194.779878856</v>
      </c>
      <c r="AF42" t="n">
        <v>4.811937818049429e-06</v>
      </c>
      <c r="AG42" t="n">
        <v>6.944444444444445</v>
      </c>
      <c r="AH42" t="n">
        <v>198275.1377290865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12.4974</v>
      </c>
      <c r="E43" t="n">
        <v>8</v>
      </c>
      <c r="F43" t="n">
        <v>5.14</v>
      </c>
      <c r="G43" t="n">
        <v>51.36</v>
      </c>
      <c r="H43" t="n">
        <v>0.87</v>
      </c>
      <c r="I43" t="n">
        <v>6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69.95</v>
      </c>
      <c r="Q43" t="n">
        <v>202.82</v>
      </c>
      <c r="R43" t="n">
        <v>20.7</v>
      </c>
      <c r="S43" t="n">
        <v>13.89</v>
      </c>
      <c r="T43" t="n">
        <v>1720.99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160.2316341021189</v>
      </c>
      <c r="AB43" t="n">
        <v>219.2359906992176</v>
      </c>
      <c r="AC43" t="n">
        <v>198.3124154465926</v>
      </c>
      <c r="AD43" t="n">
        <v>160231.6341021189</v>
      </c>
      <c r="AE43" t="n">
        <v>219235.9906992175</v>
      </c>
      <c r="AF43" t="n">
        <v>4.808090545380409e-06</v>
      </c>
      <c r="AG43" t="n">
        <v>6.944444444444445</v>
      </c>
      <c r="AH43" t="n">
        <v>198312.4154465926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12.4944</v>
      </c>
      <c r="E44" t="n">
        <v>8</v>
      </c>
      <c r="F44" t="n">
        <v>5.14</v>
      </c>
      <c r="G44" t="n">
        <v>51.38</v>
      </c>
      <c r="H44" t="n">
        <v>0.89</v>
      </c>
      <c r="I44" t="n">
        <v>6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69.86</v>
      </c>
      <c r="Q44" t="n">
        <v>202.81</v>
      </c>
      <c r="R44" t="n">
        <v>20.72</v>
      </c>
      <c r="S44" t="n">
        <v>13.89</v>
      </c>
      <c r="T44" t="n">
        <v>1727.46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160.2025374238308</v>
      </c>
      <c r="AB44" t="n">
        <v>219.196179340329</v>
      </c>
      <c r="AC44" t="n">
        <v>198.2764036279207</v>
      </c>
      <c r="AD44" t="n">
        <v>160202.5374238309</v>
      </c>
      <c r="AE44" t="n">
        <v>219196.179340329</v>
      </c>
      <c r="AF44" t="n">
        <v>4.806936363579704e-06</v>
      </c>
      <c r="AG44" t="n">
        <v>6.944444444444445</v>
      </c>
      <c r="AH44" t="n">
        <v>198276.4036279207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12.4913</v>
      </c>
      <c r="E45" t="n">
        <v>8.01</v>
      </c>
      <c r="F45" t="n">
        <v>5.14</v>
      </c>
      <c r="G45" t="n">
        <v>51.39</v>
      </c>
      <c r="H45" t="n">
        <v>0.9</v>
      </c>
      <c r="I45" t="n">
        <v>6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69.84</v>
      </c>
      <c r="Q45" t="n">
        <v>202.81</v>
      </c>
      <c r="R45" t="n">
        <v>20.81</v>
      </c>
      <c r="S45" t="n">
        <v>13.89</v>
      </c>
      <c r="T45" t="n">
        <v>1776.18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160.2042593466019</v>
      </c>
      <c r="AB45" t="n">
        <v>219.1985353510302</v>
      </c>
      <c r="AC45" t="n">
        <v>198.2785347842672</v>
      </c>
      <c r="AD45" t="n">
        <v>160204.2593466019</v>
      </c>
      <c r="AE45" t="n">
        <v>219198.5353510302</v>
      </c>
      <c r="AF45" t="n">
        <v>4.805743709052307e-06</v>
      </c>
      <c r="AG45" t="n">
        <v>6.953125</v>
      </c>
      <c r="AH45" t="n">
        <v>198278.5347842672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12.4991</v>
      </c>
      <c r="E46" t="n">
        <v>8</v>
      </c>
      <c r="F46" t="n">
        <v>5.13</v>
      </c>
      <c r="G46" t="n">
        <v>51.34</v>
      </c>
      <c r="H46" t="n">
        <v>0.92</v>
      </c>
      <c r="I46" t="n">
        <v>6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69.47</v>
      </c>
      <c r="Q46" t="n">
        <v>202.81</v>
      </c>
      <c r="R46" t="n">
        <v>20.71</v>
      </c>
      <c r="S46" t="n">
        <v>13.89</v>
      </c>
      <c r="T46" t="n">
        <v>1727.01</v>
      </c>
      <c r="U46" t="n">
        <v>0.67</v>
      </c>
      <c r="V46" t="n">
        <v>0.75</v>
      </c>
      <c r="W46" t="n">
        <v>0.64</v>
      </c>
      <c r="X46" t="n">
        <v>0.1</v>
      </c>
      <c r="Y46" t="n">
        <v>1</v>
      </c>
      <c r="Z46" t="n">
        <v>10</v>
      </c>
      <c r="AA46" t="n">
        <v>159.9943261502784</v>
      </c>
      <c r="AB46" t="n">
        <v>218.9112954902215</v>
      </c>
      <c r="AC46" t="n">
        <v>198.0187086926304</v>
      </c>
      <c r="AD46" t="n">
        <v>159994.3261502784</v>
      </c>
      <c r="AE46" t="n">
        <v>218911.2954902215</v>
      </c>
      <c r="AF46" t="n">
        <v>4.808744581734142e-06</v>
      </c>
      <c r="AG46" t="n">
        <v>6.944444444444445</v>
      </c>
      <c r="AH46" t="n">
        <v>198018.7086926304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12.4922</v>
      </c>
      <c r="E47" t="n">
        <v>8.01</v>
      </c>
      <c r="F47" t="n">
        <v>5.14</v>
      </c>
      <c r="G47" t="n">
        <v>51.39</v>
      </c>
      <c r="H47" t="n">
        <v>0.9399999999999999</v>
      </c>
      <c r="I47" t="n">
        <v>6</v>
      </c>
      <c r="J47" t="n">
        <v>232.08</v>
      </c>
      <c r="K47" t="n">
        <v>56.13</v>
      </c>
      <c r="L47" t="n">
        <v>12.25</v>
      </c>
      <c r="M47" t="n">
        <v>4</v>
      </c>
      <c r="N47" t="n">
        <v>53.71</v>
      </c>
      <c r="O47" t="n">
        <v>28857.81</v>
      </c>
      <c r="P47" t="n">
        <v>69.33</v>
      </c>
      <c r="Q47" t="n">
        <v>202.81</v>
      </c>
      <c r="R47" t="n">
        <v>20.83</v>
      </c>
      <c r="S47" t="n">
        <v>13.89</v>
      </c>
      <c r="T47" t="n">
        <v>1784.64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159.97905934564</v>
      </c>
      <c r="AB47" t="n">
        <v>218.8904067745914</v>
      </c>
      <c r="AC47" t="n">
        <v>197.9998135667025</v>
      </c>
      <c r="AD47" t="n">
        <v>159979.05934564</v>
      </c>
      <c r="AE47" t="n">
        <v>218890.4067745914</v>
      </c>
      <c r="AF47" t="n">
        <v>4.806089963592519e-06</v>
      </c>
      <c r="AG47" t="n">
        <v>6.953125</v>
      </c>
      <c r="AH47" t="n">
        <v>197999.8135667025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12.5791</v>
      </c>
      <c r="E48" t="n">
        <v>7.95</v>
      </c>
      <c r="F48" t="n">
        <v>5.13</v>
      </c>
      <c r="G48" t="n">
        <v>61.51</v>
      </c>
      <c r="H48" t="n">
        <v>0.96</v>
      </c>
      <c r="I48" t="n">
        <v>5</v>
      </c>
      <c r="J48" t="n">
        <v>232.51</v>
      </c>
      <c r="K48" t="n">
        <v>56.13</v>
      </c>
      <c r="L48" t="n">
        <v>12.5</v>
      </c>
      <c r="M48" t="n">
        <v>3</v>
      </c>
      <c r="N48" t="n">
        <v>53.88</v>
      </c>
      <c r="O48" t="n">
        <v>28910.45</v>
      </c>
      <c r="P48" t="n">
        <v>69</v>
      </c>
      <c r="Q48" t="n">
        <v>202.81</v>
      </c>
      <c r="R48" t="n">
        <v>20.28</v>
      </c>
      <c r="S48" t="n">
        <v>13.89</v>
      </c>
      <c r="T48" t="n">
        <v>1515.39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159.5249055405132</v>
      </c>
      <c r="AB48" t="n">
        <v>218.2690135025654</v>
      </c>
      <c r="AC48" t="n">
        <v>197.4377251964276</v>
      </c>
      <c r="AD48" t="n">
        <v>159524.9055405132</v>
      </c>
      <c r="AE48" t="n">
        <v>218269.0135025654</v>
      </c>
      <c r="AF48" t="n">
        <v>4.839522763086299e-06</v>
      </c>
      <c r="AG48" t="n">
        <v>6.901041666666667</v>
      </c>
      <c r="AH48" t="n">
        <v>197437.7251964275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12.5865</v>
      </c>
      <c r="E49" t="n">
        <v>7.94</v>
      </c>
      <c r="F49" t="n">
        <v>5.12</v>
      </c>
      <c r="G49" t="n">
        <v>61.45</v>
      </c>
      <c r="H49" t="n">
        <v>0.97</v>
      </c>
      <c r="I49" t="n">
        <v>5</v>
      </c>
      <c r="J49" t="n">
        <v>232.94</v>
      </c>
      <c r="K49" t="n">
        <v>56.13</v>
      </c>
      <c r="L49" t="n">
        <v>12.75</v>
      </c>
      <c r="M49" t="n">
        <v>3</v>
      </c>
      <c r="N49" t="n">
        <v>54.06</v>
      </c>
      <c r="O49" t="n">
        <v>28963.15</v>
      </c>
      <c r="P49" t="n">
        <v>68.84</v>
      </c>
      <c r="Q49" t="n">
        <v>202.81</v>
      </c>
      <c r="R49" t="n">
        <v>20.2</v>
      </c>
      <c r="S49" t="n">
        <v>13.89</v>
      </c>
      <c r="T49" t="n">
        <v>1473.32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159.4089624520983</v>
      </c>
      <c r="AB49" t="n">
        <v>218.1103750539482</v>
      </c>
      <c r="AC49" t="n">
        <v>197.2942269786959</v>
      </c>
      <c r="AD49" t="n">
        <v>159408.9624520983</v>
      </c>
      <c r="AE49" t="n">
        <v>218110.3750539482</v>
      </c>
      <c r="AF49" t="n">
        <v>4.842369744861372e-06</v>
      </c>
      <c r="AG49" t="n">
        <v>6.892361111111111</v>
      </c>
      <c r="AH49" t="n">
        <v>197294.2269786959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12.5874</v>
      </c>
      <c r="E50" t="n">
        <v>7.94</v>
      </c>
      <c r="F50" t="n">
        <v>5.12</v>
      </c>
      <c r="G50" t="n">
        <v>61.45</v>
      </c>
      <c r="H50" t="n">
        <v>0.99</v>
      </c>
      <c r="I50" t="n">
        <v>5</v>
      </c>
      <c r="J50" t="n">
        <v>233.37</v>
      </c>
      <c r="K50" t="n">
        <v>56.13</v>
      </c>
      <c r="L50" t="n">
        <v>13</v>
      </c>
      <c r="M50" t="n">
        <v>3</v>
      </c>
      <c r="N50" t="n">
        <v>54.24</v>
      </c>
      <c r="O50" t="n">
        <v>29015.91</v>
      </c>
      <c r="P50" t="n">
        <v>68.59999999999999</v>
      </c>
      <c r="Q50" t="n">
        <v>202.81</v>
      </c>
      <c r="R50" t="n">
        <v>20.24</v>
      </c>
      <c r="S50" t="n">
        <v>13.89</v>
      </c>
      <c r="T50" t="n">
        <v>1495.55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159.3022526572454</v>
      </c>
      <c r="AB50" t="n">
        <v>217.9643700049266</v>
      </c>
      <c r="AC50" t="n">
        <v>197.1621564466334</v>
      </c>
      <c r="AD50" t="n">
        <v>159302.2526572454</v>
      </c>
      <c r="AE50" t="n">
        <v>217964.3700049266</v>
      </c>
      <c r="AF50" t="n">
        <v>4.842715999401584e-06</v>
      </c>
      <c r="AG50" t="n">
        <v>6.892361111111111</v>
      </c>
      <c r="AH50" t="n">
        <v>197162.1564466335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12.5901</v>
      </c>
      <c r="E51" t="n">
        <v>7.94</v>
      </c>
      <c r="F51" t="n">
        <v>5.12</v>
      </c>
      <c r="G51" t="n">
        <v>61.43</v>
      </c>
      <c r="H51" t="n">
        <v>1.01</v>
      </c>
      <c r="I51" t="n">
        <v>5</v>
      </c>
      <c r="J51" t="n">
        <v>233.79</v>
      </c>
      <c r="K51" t="n">
        <v>56.13</v>
      </c>
      <c r="L51" t="n">
        <v>13.25</v>
      </c>
      <c r="M51" t="n">
        <v>3</v>
      </c>
      <c r="N51" t="n">
        <v>54.42</v>
      </c>
      <c r="O51" t="n">
        <v>29068.74</v>
      </c>
      <c r="P51" t="n">
        <v>68.56999999999999</v>
      </c>
      <c r="Q51" t="n">
        <v>202.81</v>
      </c>
      <c r="R51" t="n">
        <v>20.17</v>
      </c>
      <c r="S51" t="n">
        <v>13.89</v>
      </c>
      <c r="T51" t="n">
        <v>1458.19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159.2804611633296</v>
      </c>
      <c r="AB51" t="n">
        <v>217.9345539215782</v>
      </c>
      <c r="AC51" t="n">
        <v>197.1351859684327</v>
      </c>
      <c r="AD51" t="n">
        <v>159280.4611633296</v>
      </c>
      <c r="AE51" t="n">
        <v>217934.5539215782</v>
      </c>
      <c r="AF51" t="n">
        <v>4.843754763022219e-06</v>
      </c>
      <c r="AG51" t="n">
        <v>6.892361111111111</v>
      </c>
      <c r="AH51" t="n">
        <v>197135.1859684327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12.5874</v>
      </c>
      <c r="E52" t="n">
        <v>7.94</v>
      </c>
      <c r="F52" t="n">
        <v>5.12</v>
      </c>
      <c r="G52" t="n">
        <v>61.45</v>
      </c>
      <c r="H52" t="n">
        <v>1.02</v>
      </c>
      <c r="I52" t="n">
        <v>5</v>
      </c>
      <c r="J52" t="n">
        <v>234.22</v>
      </c>
      <c r="K52" t="n">
        <v>56.13</v>
      </c>
      <c r="L52" t="n">
        <v>13.5</v>
      </c>
      <c r="M52" t="n">
        <v>3</v>
      </c>
      <c r="N52" t="n">
        <v>54.6</v>
      </c>
      <c r="O52" t="n">
        <v>29121.64</v>
      </c>
      <c r="P52" t="n">
        <v>68.83</v>
      </c>
      <c r="Q52" t="n">
        <v>202.82</v>
      </c>
      <c r="R52" t="n">
        <v>20.17</v>
      </c>
      <c r="S52" t="n">
        <v>13.89</v>
      </c>
      <c r="T52" t="n">
        <v>1461.77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159.4016894329417</v>
      </c>
      <c r="AB52" t="n">
        <v>218.1004237882752</v>
      </c>
      <c r="AC52" t="n">
        <v>197.285225447852</v>
      </c>
      <c r="AD52" t="n">
        <v>159401.6894329417</v>
      </c>
      <c r="AE52" t="n">
        <v>218100.4237882752</v>
      </c>
      <c r="AF52" t="n">
        <v>4.842715999401584e-06</v>
      </c>
      <c r="AG52" t="n">
        <v>6.892361111111111</v>
      </c>
      <c r="AH52" t="n">
        <v>197285.225447852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12.5751</v>
      </c>
      <c r="E53" t="n">
        <v>7.95</v>
      </c>
      <c r="F53" t="n">
        <v>5.13</v>
      </c>
      <c r="G53" t="n">
        <v>61.54</v>
      </c>
      <c r="H53" t="n">
        <v>1.04</v>
      </c>
      <c r="I53" t="n">
        <v>5</v>
      </c>
      <c r="J53" t="n">
        <v>234.65</v>
      </c>
      <c r="K53" t="n">
        <v>56.13</v>
      </c>
      <c r="L53" t="n">
        <v>13.75</v>
      </c>
      <c r="M53" t="n">
        <v>3</v>
      </c>
      <c r="N53" t="n">
        <v>54.78</v>
      </c>
      <c r="O53" t="n">
        <v>29174.59</v>
      </c>
      <c r="P53" t="n">
        <v>68.81</v>
      </c>
      <c r="Q53" t="n">
        <v>202.81</v>
      </c>
      <c r="R53" t="n">
        <v>20.44</v>
      </c>
      <c r="S53" t="n">
        <v>13.89</v>
      </c>
      <c r="T53" t="n">
        <v>1596.01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159.4558411675166</v>
      </c>
      <c r="AB53" t="n">
        <v>218.1745165805264</v>
      </c>
      <c r="AC53" t="n">
        <v>197.3522469280007</v>
      </c>
      <c r="AD53" t="n">
        <v>159455.8411675166</v>
      </c>
      <c r="AE53" t="n">
        <v>218174.5165805264</v>
      </c>
      <c r="AF53" t="n">
        <v>4.83798385401869e-06</v>
      </c>
      <c r="AG53" t="n">
        <v>6.901041666666667</v>
      </c>
      <c r="AH53" t="n">
        <v>197352.2469280007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12.587</v>
      </c>
      <c r="E54" t="n">
        <v>7.94</v>
      </c>
      <c r="F54" t="n">
        <v>5.12</v>
      </c>
      <c r="G54" t="n">
        <v>61.45</v>
      </c>
      <c r="H54" t="n">
        <v>1.06</v>
      </c>
      <c r="I54" t="n">
        <v>5</v>
      </c>
      <c r="J54" t="n">
        <v>235.08</v>
      </c>
      <c r="K54" t="n">
        <v>56.13</v>
      </c>
      <c r="L54" t="n">
        <v>14</v>
      </c>
      <c r="M54" t="n">
        <v>3</v>
      </c>
      <c r="N54" t="n">
        <v>54.96</v>
      </c>
      <c r="O54" t="n">
        <v>29227.61</v>
      </c>
      <c r="P54" t="n">
        <v>68.48</v>
      </c>
      <c r="Q54" t="n">
        <v>202.81</v>
      </c>
      <c r="R54" t="n">
        <v>20.31</v>
      </c>
      <c r="S54" t="n">
        <v>13.89</v>
      </c>
      <c r="T54" t="n">
        <v>1529.1</v>
      </c>
      <c r="U54" t="n">
        <v>0.68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159.2516785715933</v>
      </c>
      <c r="AB54" t="n">
        <v>217.8951723097662</v>
      </c>
      <c r="AC54" t="n">
        <v>197.0995628823796</v>
      </c>
      <c r="AD54" t="n">
        <v>159251.6785715932</v>
      </c>
      <c r="AE54" t="n">
        <v>217895.1723097662</v>
      </c>
      <c r="AF54" t="n">
        <v>4.842562108494823e-06</v>
      </c>
      <c r="AG54" t="n">
        <v>6.892361111111111</v>
      </c>
      <c r="AH54" t="n">
        <v>197099.5628823796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12.5839</v>
      </c>
      <c r="E55" t="n">
        <v>7.95</v>
      </c>
      <c r="F55" t="n">
        <v>5.12</v>
      </c>
      <c r="G55" t="n">
        <v>61.47</v>
      </c>
      <c r="H55" t="n">
        <v>1.08</v>
      </c>
      <c r="I55" t="n">
        <v>5</v>
      </c>
      <c r="J55" t="n">
        <v>235.51</v>
      </c>
      <c r="K55" t="n">
        <v>56.13</v>
      </c>
      <c r="L55" t="n">
        <v>14.25</v>
      </c>
      <c r="M55" t="n">
        <v>3</v>
      </c>
      <c r="N55" t="n">
        <v>55.14</v>
      </c>
      <c r="O55" t="n">
        <v>29280.69</v>
      </c>
      <c r="P55" t="n">
        <v>68.19</v>
      </c>
      <c r="Q55" t="n">
        <v>202.81</v>
      </c>
      <c r="R55" t="n">
        <v>20.33</v>
      </c>
      <c r="S55" t="n">
        <v>13.89</v>
      </c>
      <c r="T55" t="n">
        <v>1538.92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159.1363909881246</v>
      </c>
      <c r="AB55" t="n">
        <v>217.7374307519352</v>
      </c>
      <c r="AC55" t="n">
        <v>196.9568759574363</v>
      </c>
      <c r="AD55" t="n">
        <v>159136.3909881246</v>
      </c>
      <c r="AE55" t="n">
        <v>217737.4307519353</v>
      </c>
      <c r="AF55" t="n">
        <v>4.841369453967427e-06</v>
      </c>
      <c r="AG55" t="n">
        <v>6.901041666666667</v>
      </c>
      <c r="AH55" t="n">
        <v>196956.8759574363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12.5865</v>
      </c>
      <c r="E56" t="n">
        <v>7.94</v>
      </c>
      <c r="F56" t="n">
        <v>5.12</v>
      </c>
      <c r="G56" t="n">
        <v>61.45</v>
      </c>
      <c r="H56" t="n">
        <v>1.09</v>
      </c>
      <c r="I56" t="n">
        <v>5</v>
      </c>
      <c r="J56" t="n">
        <v>235.94</v>
      </c>
      <c r="K56" t="n">
        <v>56.13</v>
      </c>
      <c r="L56" t="n">
        <v>14.5</v>
      </c>
      <c r="M56" t="n">
        <v>3</v>
      </c>
      <c r="N56" t="n">
        <v>55.32</v>
      </c>
      <c r="O56" t="n">
        <v>29333.84</v>
      </c>
      <c r="P56" t="n">
        <v>67.94</v>
      </c>
      <c r="Q56" t="n">
        <v>202.83</v>
      </c>
      <c r="R56" t="n">
        <v>20.22</v>
      </c>
      <c r="S56" t="n">
        <v>13.89</v>
      </c>
      <c r="T56" t="n">
        <v>1484.05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159.0198342027627</v>
      </c>
      <c r="AB56" t="n">
        <v>217.5779526160807</v>
      </c>
      <c r="AC56" t="n">
        <v>196.8126181910387</v>
      </c>
      <c r="AD56" t="n">
        <v>159019.8342027627</v>
      </c>
      <c r="AE56" t="n">
        <v>217577.9526160807</v>
      </c>
      <c r="AF56" t="n">
        <v>4.842369744861372e-06</v>
      </c>
      <c r="AG56" t="n">
        <v>6.892361111111111</v>
      </c>
      <c r="AH56" t="n">
        <v>196812.6181910387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12.5984</v>
      </c>
      <c r="E57" t="n">
        <v>7.94</v>
      </c>
      <c r="F57" t="n">
        <v>5.11</v>
      </c>
      <c r="G57" t="n">
        <v>61.36</v>
      </c>
      <c r="H57" t="n">
        <v>1.11</v>
      </c>
      <c r="I57" t="n">
        <v>5</v>
      </c>
      <c r="J57" t="n">
        <v>236.37</v>
      </c>
      <c r="K57" t="n">
        <v>56.13</v>
      </c>
      <c r="L57" t="n">
        <v>14.75</v>
      </c>
      <c r="M57" t="n">
        <v>3</v>
      </c>
      <c r="N57" t="n">
        <v>55.5</v>
      </c>
      <c r="O57" t="n">
        <v>29387.05</v>
      </c>
      <c r="P57" t="n">
        <v>67.34</v>
      </c>
      <c r="Q57" t="n">
        <v>202.82</v>
      </c>
      <c r="R57" t="n">
        <v>19.93</v>
      </c>
      <c r="S57" t="n">
        <v>13.89</v>
      </c>
      <c r="T57" t="n">
        <v>1341.39</v>
      </c>
      <c r="U57" t="n">
        <v>0.7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158.6996399776957</v>
      </c>
      <c r="AB57" t="n">
        <v>217.139848751372</v>
      </c>
      <c r="AC57" t="n">
        <v>196.416326344295</v>
      </c>
      <c r="AD57" t="n">
        <v>158699.6399776957</v>
      </c>
      <c r="AE57" t="n">
        <v>217139.848751372</v>
      </c>
      <c r="AF57" t="n">
        <v>4.846947999337506e-06</v>
      </c>
      <c r="AG57" t="n">
        <v>6.892361111111111</v>
      </c>
      <c r="AH57" t="n">
        <v>196416.326344295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12.5953</v>
      </c>
      <c r="E58" t="n">
        <v>7.94</v>
      </c>
      <c r="F58" t="n">
        <v>5.12</v>
      </c>
      <c r="G58" t="n">
        <v>61.39</v>
      </c>
      <c r="H58" t="n">
        <v>1.13</v>
      </c>
      <c r="I58" t="n">
        <v>5</v>
      </c>
      <c r="J58" t="n">
        <v>236.81</v>
      </c>
      <c r="K58" t="n">
        <v>56.13</v>
      </c>
      <c r="L58" t="n">
        <v>15</v>
      </c>
      <c r="M58" t="n">
        <v>3</v>
      </c>
      <c r="N58" t="n">
        <v>55.68</v>
      </c>
      <c r="O58" t="n">
        <v>29440.33</v>
      </c>
      <c r="P58" t="n">
        <v>67.01000000000001</v>
      </c>
      <c r="Q58" t="n">
        <v>202.81</v>
      </c>
      <c r="R58" t="n">
        <v>20.03</v>
      </c>
      <c r="S58" t="n">
        <v>13.89</v>
      </c>
      <c r="T58" t="n">
        <v>1389.23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158.5894645849391</v>
      </c>
      <c r="AB58" t="n">
        <v>216.9891019184072</v>
      </c>
      <c r="AC58" t="n">
        <v>196.2799665774938</v>
      </c>
      <c r="AD58" t="n">
        <v>158589.4645849391</v>
      </c>
      <c r="AE58" t="n">
        <v>216989.1019184072</v>
      </c>
      <c r="AF58" t="n">
        <v>4.84575534481011e-06</v>
      </c>
      <c r="AG58" t="n">
        <v>6.892361111111111</v>
      </c>
      <c r="AH58" t="n">
        <v>196279.9665774938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12.5918</v>
      </c>
      <c r="E59" t="n">
        <v>7.94</v>
      </c>
      <c r="F59" t="n">
        <v>5.12</v>
      </c>
      <c r="G59" t="n">
        <v>61.41</v>
      </c>
      <c r="H59" t="n">
        <v>1.14</v>
      </c>
      <c r="I59" t="n">
        <v>5</v>
      </c>
      <c r="J59" t="n">
        <v>237.24</v>
      </c>
      <c r="K59" t="n">
        <v>56.13</v>
      </c>
      <c r="L59" t="n">
        <v>15.25</v>
      </c>
      <c r="M59" t="n">
        <v>3</v>
      </c>
      <c r="N59" t="n">
        <v>55.86</v>
      </c>
      <c r="O59" t="n">
        <v>29493.67</v>
      </c>
      <c r="P59" t="n">
        <v>66.81999999999999</v>
      </c>
      <c r="Q59" t="n">
        <v>202.81</v>
      </c>
      <c r="R59" t="n">
        <v>20.13</v>
      </c>
      <c r="S59" t="n">
        <v>13.89</v>
      </c>
      <c r="T59" t="n">
        <v>1439.74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158.5185890523249</v>
      </c>
      <c r="AB59" t="n">
        <v>216.8921268878767</v>
      </c>
      <c r="AC59" t="n">
        <v>196.1922467077719</v>
      </c>
      <c r="AD59" t="n">
        <v>158518.5890523249</v>
      </c>
      <c r="AE59" t="n">
        <v>216892.1268878767</v>
      </c>
      <c r="AF59" t="n">
        <v>4.844408799375953e-06</v>
      </c>
      <c r="AG59" t="n">
        <v>6.892361111111111</v>
      </c>
      <c r="AH59" t="n">
        <v>196192.2467077718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12.5918</v>
      </c>
      <c r="E60" t="n">
        <v>7.94</v>
      </c>
      <c r="F60" t="n">
        <v>5.12</v>
      </c>
      <c r="G60" t="n">
        <v>61.41</v>
      </c>
      <c r="H60" t="n">
        <v>1.16</v>
      </c>
      <c r="I60" t="n">
        <v>5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66.7</v>
      </c>
      <c r="Q60" t="n">
        <v>202.82</v>
      </c>
      <c r="R60" t="n">
        <v>20.18</v>
      </c>
      <c r="S60" t="n">
        <v>13.89</v>
      </c>
      <c r="T60" t="n">
        <v>1466.7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158.4667271240831</v>
      </c>
      <c r="AB60" t="n">
        <v>216.8211671096695</v>
      </c>
      <c r="AC60" t="n">
        <v>196.128059231204</v>
      </c>
      <c r="AD60" t="n">
        <v>158466.7271240831</v>
      </c>
      <c r="AE60" t="n">
        <v>216821.1671096695</v>
      </c>
      <c r="AF60" t="n">
        <v>4.844408799375953e-06</v>
      </c>
      <c r="AG60" t="n">
        <v>6.892361111111111</v>
      </c>
      <c r="AH60" t="n">
        <v>196128.059231204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12.6971</v>
      </c>
      <c r="E61" t="n">
        <v>7.88</v>
      </c>
      <c r="F61" t="n">
        <v>5.09</v>
      </c>
      <c r="G61" t="n">
        <v>76.41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65.92</v>
      </c>
      <c r="Q61" t="n">
        <v>202.81</v>
      </c>
      <c r="R61" t="n">
        <v>19.29</v>
      </c>
      <c r="S61" t="n">
        <v>13.89</v>
      </c>
      <c r="T61" t="n">
        <v>1026.76</v>
      </c>
      <c r="U61" t="n">
        <v>0.72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157.7313641976437</v>
      </c>
      <c r="AB61" t="n">
        <v>215.815011111793</v>
      </c>
      <c r="AC61" t="n">
        <v>195.2179293496157</v>
      </c>
      <c r="AD61" t="n">
        <v>157731.3641976437</v>
      </c>
      <c r="AE61" t="n">
        <v>215815.011111793</v>
      </c>
      <c r="AF61" t="n">
        <v>4.884920580580728e-06</v>
      </c>
      <c r="AG61" t="n">
        <v>6.840277777777778</v>
      </c>
      <c r="AH61" t="n">
        <v>195217.9293496157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12.698</v>
      </c>
      <c r="E62" t="n">
        <v>7.88</v>
      </c>
      <c r="F62" t="n">
        <v>5.09</v>
      </c>
      <c r="G62" t="n">
        <v>76.40000000000001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65.87</v>
      </c>
      <c r="Q62" t="n">
        <v>202.81</v>
      </c>
      <c r="R62" t="n">
        <v>19.39</v>
      </c>
      <c r="S62" t="n">
        <v>13.89</v>
      </c>
      <c r="T62" t="n">
        <v>1075.42</v>
      </c>
      <c r="U62" t="n">
        <v>0.72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157.7071307037407</v>
      </c>
      <c r="AB62" t="n">
        <v>215.7818537763285</v>
      </c>
      <c r="AC62" t="n">
        <v>195.1879365037114</v>
      </c>
      <c r="AD62" t="n">
        <v>157707.1307037407</v>
      </c>
      <c r="AE62" t="n">
        <v>215781.8537763285</v>
      </c>
      <c r="AF62" t="n">
        <v>4.88526683512094e-06</v>
      </c>
      <c r="AG62" t="n">
        <v>6.840277777777778</v>
      </c>
      <c r="AH62" t="n">
        <v>195187.9365037114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12.6881</v>
      </c>
      <c r="E63" t="n">
        <v>7.88</v>
      </c>
      <c r="F63" t="n">
        <v>5.1</v>
      </c>
      <c r="G63" t="n">
        <v>76.5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66.09999999999999</v>
      </c>
      <c r="Q63" t="n">
        <v>202.82</v>
      </c>
      <c r="R63" t="n">
        <v>19.58</v>
      </c>
      <c r="S63" t="n">
        <v>13.89</v>
      </c>
      <c r="T63" t="n">
        <v>1170.13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157.8589015967758</v>
      </c>
      <c r="AB63" t="n">
        <v>215.9895134078384</v>
      </c>
      <c r="AC63" t="n">
        <v>195.3757773914421</v>
      </c>
      <c r="AD63" t="n">
        <v>157858.9015967758</v>
      </c>
      <c r="AE63" t="n">
        <v>215989.5134078384</v>
      </c>
      <c r="AF63" t="n">
        <v>4.88145803517861e-06</v>
      </c>
      <c r="AG63" t="n">
        <v>6.840277777777778</v>
      </c>
      <c r="AH63" t="n">
        <v>195375.7773914421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12.6984</v>
      </c>
      <c r="E64" t="n">
        <v>7.88</v>
      </c>
      <c r="F64" t="n">
        <v>5.09</v>
      </c>
      <c r="G64" t="n">
        <v>76.40000000000001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66.23</v>
      </c>
      <c r="Q64" t="n">
        <v>202.81</v>
      </c>
      <c r="R64" t="n">
        <v>19.39</v>
      </c>
      <c r="S64" t="n">
        <v>13.89</v>
      </c>
      <c r="T64" t="n">
        <v>1072.65</v>
      </c>
      <c r="U64" t="n">
        <v>0.72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157.8601644812996</v>
      </c>
      <c r="AB64" t="n">
        <v>215.9912413421584</v>
      </c>
      <c r="AC64" t="n">
        <v>195.3773404141358</v>
      </c>
      <c r="AD64" t="n">
        <v>157860.1644812996</v>
      </c>
      <c r="AE64" t="n">
        <v>215991.2413421583</v>
      </c>
      <c r="AF64" t="n">
        <v>4.8854207260277e-06</v>
      </c>
      <c r="AG64" t="n">
        <v>6.840277777777778</v>
      </c>
      <c r="AH64" t="n">
        <v>195377.3404141358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12.6859</v>
      </c>
      <c r="E65" t="n">
        <v>7.88</v>
      </c>
      <c r="F65" t="n">
        <v>5.1</v>
      </c>
      <c r="G65" t="n">
        <v>76.52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66.41</v>
      </c>
      <c r="Q65" t="n">
        <v>202.81</v>
      </c>
      <c r="R65" t="n">
        <v>19.58</v>
      </c>
      <c r="S65" t="n">
        <v>13.89</v>
      </c>
      <c r="T65" t="n">
        <v>1170.12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157.9987699820736</v>
      </c>
      <c r="AB65" t="n">
        <v>216.1808875031604</v>
      </c>
      <c r="AC65" t="n">
        <v>195.5488870117019</v>
      </c>
      <c r="AD65" t="n">
        <v>157998.7699820736</v>
      </c>
      <c r="AE65" t="n">
        <v>216180.8875031604</v>
      </c>
      <c r="AF65" t="n">
        <v>4.880611635191426e-06</v>
      </c>
      <c r="AG65" t="n">
        <v>6.840277777777778</v>
      </c>
      <c r="AH65" t="n">
        <v>195548.8870117019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12.6881</v>
      </c>
      <c r="E66" t="n">
        <v>7.88</v>
      </c>
      <c r="F66" t="n">
        <v>5.1</v>
      </c>
      <c r="G66" t="n">
        <v>76.5</v>
      </c>
      <c r="H66" t="n">
        <v>1.26</v>
      </c>
      <c r="I66" t="n">
        <v>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66.34</v>
      </c>
      <c r="Q66" t="n">
        <v>202.81</v>
      </c>
      <c r="R66" t="n">
        <v>19.56</v>
      </c>
      <c r="S66" t="n">
        <v>13.89</v>
      </c>
      <c r="T66" t="n">
        <v>1159.36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157.9618382110892</v>
      </c>
      <c r="AB66" t="n">
        <v>216.1303558247848</v>
      </c>
      <c r="AC66" t="n">
        <v>195.5031780057888</v>
      </c>
      <c r="AD66" t="n">
        <v>157961.8382110892</v>
      </c>
      <c r="AE66" t="n">
        <v>216130.3558247848</v>
      </c>
      <c r="AF66" t="n">
        <v>4.88145803517861e-06</v>
      </c>
      <c r="AG66" t="n">
        <v>6.840277777777778</v>
      </c>
      <c r="AH66" t="n">
        <v>195503.1780057888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12.685</v>
      </c>
      <c r="E67" t="n">
        <v>7.88</v>
      </c>
      <c r="F67" t="n">
        <v>5.1</v>
      </c>
      <c r="G67" t="n">
        <v>76.53</v>
      </c>
      <c r="H67" t="n">
        <v>1.27</v>
      </c>
      <c r="I67" t="n">
        <v>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66.23999999999999</v>
      </c>
      <c r="Q67" t="n">
        <v>202.82</v>
      </c>
      <c r="R67" t="n">
        <v>19.65</v>
      </c>
      <c r="S67" t="n">
        <v>13.89</v>
      </c>
      <c r="T67" t="n">
        <v>1202.57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157.9286656609113</v>
      </c>
      <c r="AB67" t="n">
        <v>216.0849676781618</v>
      </c>
      <c r="AC67" t="n">
        <v>195.4621216401768</v>
      </c>
      <c r="AD67" t="n">
        <v>157928.6656609113</v>
      </c>
      <c r="AE67" t="n">
        <v>216084.9676781618</v>
      </c>
      <c r="AF67" t="n">
        <v>4.880265380651215e-06</v>
      </c>
      <c r="AG67" t="n">
        <v>6.840277777777778</v>
      </c>
      <c r="AH67" t="n">
        <v>195462.1216401768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12.6921</v>
      </c>
      <c r="E68" t="n">
        <v>7.88</v>
      </c>
      <c r="F68" t="n">
        <v>5.1</v>
      </c>
      <c r="G68" t="n">
        <v>76.45999999999999</v>
      </c>
      <c r="H68" t="n">
        <v>1.29</v>
      </c>
      <c r="I68" t="n">
        <v>4</v>
      </c>
      <c r="J68" t="n">
        <v>241.16</v>
      </c>
      <c r="K68" t="n">
        <v>56.13</v>
      </c>
      <c r="L68" t="n">
        <v>17.5</v>
      </c>
      <c r="M68" t="n">
        <v>2</v>
      </c>
      <c r="N68" t="n">
        <v>57.53</v>
      </c>
      <c r="O68" t="n">
        <v>29976.82</v>
      </c>
      <c r="P68" t="n">
        <v>66.19</v>
      </c>
      <c r="Q68" t="n">
        <v>202.81</v>
      </c>
      <c r="R68" t="n">
        <v>19.45</v>
      </c>
      <c r="S68" t="n">
        <v>13.89</v>
      </c>
      <c r="T68" t="n">
        <v>1105.7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157.8849776248522</v>
      </c>
      <c r="AB68" t="n">
        <v>216.0251917798457</v>
      </c>
      <c r="AC68" t="n">
        <v>195.4080506697</v>
      </c>
      <c r="AD68" t="n">
        <v>157884.9776248522</v>
      </c>
      <c r="AE68" t="n">
        <v>216025.1917798457</v>
      </c>
      <c r="AF68" t="n">
        <v>4.882996944246219e-06</v>
      </c>
      <c r="AG68" t="n">
        <v>6.840277777777778</v>
      </c>
      <c r="AH68" t="n">
        <v>195408.0506697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12.6881</v>
      </c>
      <c r="E69" t="n">
        <v>7.88</v>
      </c>
      <c r="F69" t="n">
        <v>5.1</v>
      </c>
      <c r="G69" t="n">
        <v>76.5</v>
      </c>
      <c r="H69" t="n">
        <v>1.31</v>
      </c>
      <c r="I69" t="n">
        <v>4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66.09</v>
      </c>
      <c r="Q69" t="n">
        <v>202.81</v>
      </c>
      <c r="R69" t="n">
        <v>19.5</v>
      </c>
      <c r="S69" t="n">
        <v>13.89</v>
      </c>
      <c r="T69" t="n">
        <v>1131.85</v>
      </c>
      <c r="U69" t="n">
        <v>0.71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157.8546125711794</v>
      </c>
      <c r="AB69" t="n">
        <v>215.983644973799</v>
      </c>
      <c r="AC69" t="n">
        <v>195.370469032511</v>
      </c>
      <c r="AD69" t="n">
        <v>157854.6125711794</v>
      </c>
      <c r="AE69" t="n">
        <v>215983.6449737989</v>
      </c>
      <c r="AF69" t="n">
        <v>4.88145803517861e-06</v>
      </c>
      <c r="AG69" t="n">
        <v>6.840277777777778</v>
      </c>
      <c r="AH69" t="n">
        <v>195370.469032511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12.6881</v>
      </c>
      <c r="E70" t="n">
        <v>7.88</v>
      </c>
      <c r="F70" t="n">
        <v>5.1</v>
      </c>
      <c r="G70" t="n">
        <v>76.5</v>
      </c>
      <c r="H70" t="n">
        <v>1.32</v>
      </c>
      <c r="I70" t="n">
        <v>4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65.86</v>
      </c>
      <c r="Q70" t="n">
        <v>202.81</v>
      </c>
      <c r="R70" t="n">
        <v>19.46</v>
      </c>
      <c r="S70" t="n">
        <v>13.89</v>
      </c>
      <c r="T70" t="n">
        <v>1112.17</v>
      </c>
      <c r="U70" t="n">
        <v>0.71</v>
      </c>
      <c r="V70" t="n">
        <v>0.76</v>
      </c>
      <c r="W70" t="n">
        <v>0.65</v>
      </c>
      <c r="X70" t="n">
        <v>0.06</v>
      </c>
      <c r="Y70" t="n">
        <v>1</v>
      </c>
      <c r="Z70" t="n">
        <v>10</v>
      </c>
      <c r="AA70" t="n">
        <v>157.7559649824624</v>
      </c>
      <c r="AB70" t="n">
        <v>215.8486709908919</v>
      </c>
      <c r="AC70" t="n">
        <v>195.2483767770954</v>
      </c>
      <c r="AD70" t="n">
        <v>157755.9649824624</v>
      </c>
      <c r="AE70" t="n">
        <v>215848.6709908919</v>
      </c>
      <c r="AF70" t="n">
        <v>4.88145803517861e-06</v>
      </c>
      <c r="AG70" t="n">
        <v>6.840277777777778</v>
      </c>
      <c r="AH70" t="n">
        <v>195248.3767770954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12.6904</v>
      </c>
      <c r="E71" t="n">
        <v>7.88</v>
      </c>
      <c r="F71" t="n">
        <v>5.1</v>
      </c>
      <c r="G71" t="n">
        <v>76.47</v>
      </c>
      <c r="H71" t="n">
        <v>1.34</v>
      </c>
      <c r="I71" t="n">
        <v>4</v>
      </c>
      <c r="J71" t="n">
        <v>242.47</v>
      </c>
      <c r="K71" t="n">
        <v>56.13</v>
      </c>
      <c r="L71" t="n">
        <v>18.25</v>
      </c>
      <c r="M71" t="n">
        <v>2</v>
      </c>
      <c r="N71" t="n">
        <v>58.1</v>
      </c>
      <c r="O71" t="n">
        <v>30139.04</v>
      </c>
      <c r="P71" t="n">
        <v>65.58</v>
      </c>
      <c r="Q71" t="n">
        <v>202.81</v>
      </c>
      <c r="R71" t="n">
        <v>19.52</v>
      </c>
      <c r="S71" t="n">
        <v>13.89</v>
      </c>
      <c r="T71" t="n">
        <v>1139.22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157.6287167274267</v>
      </c>
      <c r="AB71" t="n">
        <v>215.6745643145553</v>
      </c>
      <c r="AC71" t="n">
        <v>195.0908865975881</v>
      </c>
      <c r="AD71" t="n">
        <v>157628.7167274267</v>
      </c>
      <c r="AE71" t="n">
        <v>215674.5643145553</v>
      </c>
      <c r="AF71" t="n">
        <v>4.882342907892485e-06</v>
      </c>
      <c r="AG71" t="n">
        <v>6.840277777777778</v>
      </c>
      <c r="AH71" t="n">
        <v>195090.886597588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12.6944</v>
      </c>
      <c r="E72" t="n">
        <v>7.88</v>
      </c>
      <c r="F72" t="n">
        <v>5.1</v>
      </c>
      <c r="G72" t="n">
        <v>76.44</v>
      </c>
      <c r="H72" t="n">
        <v>1.35</v>
      </c>
      <c r="I72" t="n">
        <v>4</v>
      </c>
      <c r="J72" t="n">
        <v>242.91</v>
      </c>
      <c r="K72" t="n">
        <v>56.13</v>
      </c>
      <c r="L72" t="n">
        <v>18.5</v>
      </c>
      <c r="M72" t="n">
        <v>2</v>
      </c>
      <c r="N72" t="n">
        <v>58.28</v>
      </c>
      <c r="O72" t="n">
        <v>30193.25</v>
      </c>
      <c r="P72" t="n">
        <v>65.29000000000001</v>
      </c>
      <c r="Q72" t="n">
        <v>202.81</v>
      </c>
      <c r="R72" t="n">
        <v>19.41</v>
      </c>
      <c r="S72" t="n">
        <v>13.89</v>
      </c>
      <c r="T72" t="n">
        <v>1082.55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157.4919584749675</v>
      </c>
      <c r="AB72" t="n">
        <v>215.4874456401925</v>
      </c>
      <c r="AC72" t="n">
        <v>194.9216262668837</v>
      </c>
      <c r="AD72" t="n">
        <v>157491.9584749675</v>
      </c>
      <c r="AE72" t="n">
        <v>215487.4456401925</v>
      </c>
      <c r="AF72" t="n">
        <v>4.883881816960092e-06</v>
      </c>
      <c r="AG72" t="n">
        <v>6.840277777777778</v>
      </c>
      <c r="AH72" t="n">
        <v>194921.6262668837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12.6989</v>
      </c>
      <c r="E73" t="n">
        <v>7.87</v>
      </c>
      <c r="F73" t="n">
        <v>5.09</v>
      </c>
      <c r="G73" t="n">
        <v>76.40000000000001</v>
      </c>
      <c r="H73" t="n">
        <v>1.37</v>
      </c>
      <c r="I73" t="n">
        <v>4</v>
      </c>
      <c r="J73" t="n">
        <v>243.35</v>
      </c>
      <c r="K73" t="n">
        <v>56.13</v>
      </c>
      <c r="L73" t="n">
        <v>18.75</v>
      </c>
      <c r="M73" t="n">
        <v>2</v>
      </c>
      <c r="N73" t="n">
        <v>58.47</v>
      </c>
      <c r="O73" t="n">
        <v>30247.53</v>
      </c>
      <c r="P73" t="n">
        <v>65.11</v>
      </c>
      <c r="Q73" t="n">
        <v>202.81</v>
      </c>
      <c r="R73" t="n">
        <v>19.31</v>
      </c>
      <c r="S73" t="n">
        <v>13.89</v>
      </c>
      <c r="T73" t="n">
        <v>1034.51</v>
      </c>
      <c r="U73" t="n">
        <v>0.72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157.3786388124763</v>
      </c>
      <c r="AB73" t="n">
        <v>215.3323966786614</v>
      </c>
      <c r="AC73" t="n">
        <v>194.7813749606285</v>
      </c>
      <c r="AD73" t="n">
        <v>157378.6388124763</v>
      </c>
      <c r="AE73" t="n">
        <v>215332.3966786614</v>
      </c>
      <c r="AF73" t="n">
        <v>4.885613089661151e-06</v>
      </c>
      <c r="AG73" t="n">
        <v>6.831597222222222</v>
      </c>
      <c r="AH73" t="n">
        <v>194781.3749606285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12.6957</v>
      </c>
      <c r="E74" t="n">
        <v>7.88</v>
      </c>
      <c r="F74" t="n">
        <v>5.09</v>
      </c>
      <c r="G74" t="n">
        <v>76.42</v>
      </c>
      <c r="H74" t="n">
        <v>1.39</v>
      </c>
      <c r="I74" t="n">
        <v>4</v>
      </c>
      <c r="J74" t="n">
        <v>243.79</v>
      </c>
      <c r="K74" t="n">
        <v>56.13</v>
      </c>
      <c r="L74" t="n">
        <v>19</v>
      </c>
      <c r="M74" t="n">
        <v>2</v>
      </c>
      <c r="N74" t="n">
        <v>58.67</v>
      </c>
      <c r="O74" t="n">
        <v>30301.87</v>
      </c>
      <c r="P74" t="n">
        <v>64.76000000000001</v>
      </c>
      <c r="Q74" t="n">
        <v>202.81</v>
      </c>
      <c r="R74" t="n">
        <v>19.36</v>
      </c>
      <c r="S74" t="n">
        <v>13.89</v>
      </c>
      <c r="T74" t="n">
        <v>1060.83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157.2384993190034</v>
      </c>
      <c r="AB74" t="n">
        <v>215.1406516411738</v>
      </c>
      <c r="AC74" t="n">
        <v>194.6079298004028</v>
      </c>
      <c r="AD74" t="n">
        <v>157238.4993190034</v>
      </c>
      <c r="AE74" t="n">
        <v>215140.6516411738</v>
      </c>
      <c r="AF74" t="n">
        <v>4.884381962407066e-06</v>
      </c>
      <c r="AG74" t="n">
        <v>6.840277777777778</v>
      </c>
      <c r="AH74" t="n">
        <v>194607.9298004028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12.6998</v>
      </c>
      <c r="E75" t="n">
        <v>7.87</v>
      </c>
      <c r="F75" t="n">
        <v>5.09</v>
      </c>
      <c r="G75" t="n">
        <v>76.39</v>
      </c>
      <c r="H75" t="n">
        <v>1.4</v>
      </c>
      <c r="I75" t="n">
        <v>4</v>
      </c>
      <c r="J75" t="n">
        <v>244.23</v>
      </c>
      <c r="K75" t="n">
        <v>56.13</v>
      </c>
      <c r="L75" t="n">
        <v>19.25</v>
      </c>
      <c r="M75" t="n">
        <v>2</v>
      </c>
      <c r="N75" t="n">
        <v>58.86</v>
      </c>
      <c r="O75" t="n">
        <v>30356.29</v>
      </c>
      <c r="P75" t="n">
        <v>64.40000000000001</v>
      </c>
      <c r="Q75" t="n">
        <v>202.81</v>
      </c>
      <c r="R75" t="n">
        <v>19.38</v>
      </c>
      <c r="S75" t="n">
        <v>13.89</v>
      </c>
      <c r="T75" t="n">
        <v>1068.12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157.0716188509866</v>
      </c>
      <c r="AB75" t="n">
        <v>214.9123184225867</v>
      </c>
      <c r="AC75" t="n">
        <v>194.4013883837298</v>
      </c>
      <c r="AD75" t="n">
        <v>157071.6188509866</v>
      </c>
      <c r="AE75" t="n">
        <v>214912.3184225867</v>
      </c>
      <c r="AF75" t="n">
        <v>4.885959344201363e-06</v>
      </c>
      <c r="AG75" t="n">
        <v>6.831597222222222</v>
      </c>
      <c r="AH75" t="n">
        <v>194401.3883837298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12.7083</v>
      </c>
      <c r="E76" t="n">
        <v>7.87</v>
      </c>
      <c r="F76" t="n">
        <v>5.09</v>
      </c>
      <c r="G76" t="n">
        <v>76.31</v>
      </c>
      <c r="H76" t="n">
        <v>1.42</v>
      </c>
      <c r="I76" t="n">
        <v>4</v>
      </c>
      <c r="J76" t="n">
        <v>244.68</v>
      </c>
      <c r="K76" t="n">
        <v>56.13</v>
      </c>
      <c r="L76" t="n">
        <v>19.5</v>
      </c>
      <c r="M76" t="n">
        <v>2</v>
      </c>
      <c r="N76" t="n">
        <v>59.05</v>
      </c>
      <c r="O76" t="n">
        <v>30410.77</v>
      </c>
      <c r="P76" t="n">
        <v>63.8</v>
      </c>
      <c r="Q76" t="n">
        <v>202.81</v>
      </c>
      <c r="R76" t="n">
        <v>19.12</v>
      </c>
      <c r="S76" t="n">
        <v>13.89</v>
      </c>
      <c r="T76" t="n">
        <v>937.46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156.7886566328791</v>
      </c>
      <c r="AB76" t="n">
        <v>214.5251570323601</v>
      </c>
      <c r="AC76" t="n">
        <v>194.051177133202</v>
      </c>
      <c r="AD76" t="n">
        <v>156788.6566328791</v>
      </c>
      <c r="AE76" t="n">
        <v>214525.1570323601</v>
      </c>
      <c r="AF76" t="n">
        <v>4.88922952597003e-06</v>
      </c>
      <c r="AG76" t="n">
        <v>6.831597222222222</v>
      </c>
      <c r="AH76" t="n">
        <v>194051.177133202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12.7042</v>
      </c>
      <c r="E77" t="n">
        <v>7.87</v>
      </c>
      <c r="F77" t="n">
        <v>5.09</v>
      </c>
      <c r="G77" t="n">
        <v>76.34999999999999</v>
      </c>
      <c r="H77" t="n">
        <v>1.43</v>
      </c>
      <c r="I77" t="n">
        <v>4</v>
      </c>
      <c r="J77" t="n">
        <v>245.12</v>
      </c>
      <c r="K77" t="n">
        <v>56.13</v>
      </c>
      <c r="L77" t="n">
        <v>19.75</v>
      </c>
      <c r="M77" t="n">
        <v>2</v>
      </c>
      <c r="N77" t="n">
        <v>59.24</v>
      </c>
      <c r="O77" t="n">
        <v>30465.32</v>
      </c>
      <c r="P77" t="n">
        <v>63.57</v>
      </c>
      <c r="Q77" t="n">
        <v>202.81</v>
      </c>
      <c r="R77" t="n">
        <v>19.19</v>
      </c>
      <c r="S77" t="n">
        <v>13.89</v>
      </c>
      <c r="T77" t="n">
        <v>974.39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156.7026023089707</v>
      </c>
      <c r="AB77" t="n">
        <v>214.4074137099398</v>
      </c>
      <c r="AC77" t="n">
        <v>193.9446710682196</v>
      </c>
      <c r="AD77" t="n">
        <v>156702.6023089706</v>
      </c>
      <c r="AE77" t="n">
        <v>214407.4137099398</v>
      </c>
      <c r="AF77" t="n">
        <v>4.887652144175732e-06</v>
      </c>
      <c r="AG77" t="n">
        <v>6.831597222222222</v>
      </c>
      <c r="AH77" t="n">
        <v>193944.6710682196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12.7078</v>
      </c>
      <c r="E78" t="n">
        <v>7.87</v>
      </c>
      <c r="F78" t="n">
        <v>5.09</v>
      </c>
      <c r="G78" t="n">
        <v>76.31</v>
      </c>
      <c r="H78" t="n">
        <v>1.45</v>
      </c>
      <c r="I78" t="n">
        <v>4</v>
      </c>
      <c r="J78" t="n">
        <v>245.56</v>
      </c>
      <c r="K78" t="n">
        <v>56.13</v>
      </c>
      <c r="L78" t="n">
        <v>20</v>
      </c>
      <c r="M78" t="n">
        <v>2</v>
      </c>
      <c r="N78" t="n">
        <v>59.43</v>
      </c>
      <c r="O78" t="n">
        <v>30519.94</v>
      </c>
      <c r="P78" t="n">
        <v>63.29</v>
      </c>
      <c r="Q78" t="n">
        <v>202.81</v>
      </c>
      <c r="R78" t="n">
        <v>19.18</v>
      </c>
      <c r="S78" t="n">
        <v>13.89</v>
      </c>
      <c r="T78" t="n">
        <v>971.01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156.5717755124456</v>
      </c>
      <c r="AB78" t="n">
        <v>214.2284107152634</v>
      </c>
      <c r="AC78" t="n">
        <v>193.7827518681227</v>
      </c>
      <c r="AD78" t="n">
        <v>156571.7755124455</v>
      </c>
      <c r="AE78" t="n">
        <v>214228.4107152633</v>
      </c>
      <c r="AF78" t="n">
        <v>4.889037162336578e-06</v>
      </c>
      <c r="AG78" t="n">
        <v>6.831597222222222</v>
      </c>
      <c r="AH78" t="n">
        <v>193782.7518681227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12.7015</v>
      </c>
      <c r="E79" t="n">
        <v>7.87</v>
      </c>
      <c r="F79" t="n">
        <v>5.09</v>
      </c>
      <c r="G79" t="n">
        <v>76.37</v>
      </c>
      <c r="H79" t="n">
        <v>1.46</v>
      </c>
      <c r="I79" t="n">
        <v>4</v>
      </c>
      <c r="J79" t="n">
        <v>246</v>
      </c>
      <c r="K79" t="n">
        <v>56.13</v>
      </c>
      <c r="L79" t="n">
        <v>20.25</v>
      </c>
      <c r="M79" t="n">
        <v>2</v>
      </c>
      <c r="N79" t="n">
        <v>59.63</v>
      </c>
      <c r="O79" t="n">
        <v>30574.64</v>
      </c>
      <c r="P79" t="n">
        <v>63.12</v>
      </c>
      <c r="Q79" t="n">
        <v>202.81</v>
      </c>
      <c r="R79" t="n">
        <v>19.2</v>
      </c>
      <c r="S79" t="n">
        <v>13.89</v>
      </c>
      <c r="T79" t="n">
        <v>979.11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156.5179940280171</v>
      </c>
      <c r="AB79" t="n">
        <v>214.1548245155968</v>
      </c>
      <c r="AC79" t="n">
        <v>193.7161886320734</v>
      </c>
      <c r="AD79" t="n">
        <v>156517.9940280171</v>
      </c>
      <c r="AE79" t="n">
        <v>214154.8245155968</v>
      </c>
      <c r="AF79" t="n">
        <v>4.886613380555096e-06</v>
      </c>
      <c r="AG79" t="n">
        <v>6.831597222222222</v>
      </c>
      <c r="AH79" t="n">
        <v>193716.1886320734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12.7096</v>
      </c>
      <c r="E80" t="n">
        <v>7.87</v>
      </c>
      <c r="F80" t="n">
        <v>5.09</v>
      </c>
      <c r="G80" t="n">
        <v>76.3</v>
      </c>
      <c r="H80" t="n">
        <v>1.48</v>
      </c>
      <c r="I80" t="n">
        <v>4</v>
      </c>
      <c r="J80" t="n">
        <v>246.45</v>
      </c>
      <c r="K80" t="n">
        <v>56.13</v>
      </c>
      <c r="L80" t="n">
        <v>20.5</v>
      </c>
      <c r="M80" t="n">
        <v>2</v>
      </c>
      <c r="N80" t="n">
        <v>59.82</v>
      </c>
      <c r="O80" t="n">
        <v>30629.4</v>
      </c>
      <c r="P80" t="n">
        <v>62.59</v>
      </c>
      <c r="Q80" t="n">
        <v>202.81</v>
      </c>
      <c r="R80" t="n">
        <v>19.07</v>
      </c>
      <c r="S80" t="n">
        <v>13.89</v>
      </c>
      <c r="T80" t="n">
        <v>915.51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156.2666107793537</v>
      </c>
      <c r="AB80" t="n">
        <v>213.8108708645294</v>
      </c>
      <c r="AC80" t="n">
        <v>193.4050614347218</v>
      </c>
      <c r="AD80" t="n">
        <v>156266.6107793537</v>
      </c>
      <c r="AE80" t="n">
        <v>213810.8708645294</v>
      </c>
      <c r="AF80" t="n">
        <v>4.889729671417003e-06</v>
      </c>
      <c r="AG80" t="n">
        <v>6.831597222222222</v>
      </c>
      <c r="AH80" t="n">
        <v>193405.0614347218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12.7092</v>
      </c>
      <c r="E81" t="n">
        <v>7.87</v>
      </c>
      <c r="F81" t="n">
        <v>5.09</v>
      </c>
      <c r="G81" t="n">
        <v>76.3</v>
      </c>
      <c r="H81" t="n">
        <v>1.49</v>
      </c>
      <c r="I81" t="n">
        <v>4</v>
      </c>
      <c r="J81" t="n">
        <v>246.89</v>
      </c>
      <c r="K81" t="n">
        <v>56.13</v>
      </c>
      <c r="L81" t="n">
        <v>20.75</v>
      </c>
      <c r="M81" t="n">
        <v>2</v>
      </c>
      <c r="N81" t="n">
        <v>60.02</v>
      </c>
      <c r="O81" t="n">
        <v>30684.23</v>
      </c>
      <c r="P81" t="n">
        <v>62.3</v>
      </c>
      <c r="Q81" t="n">
        <v>202.81</v>
      </c>
      <c r="R81" t="n">
        <v>19.1</v>
      </c>
      <c r="S81" t="n">
        <v>13.89</v>
      </c>
      <c r="T81" t="n">
        <v>931.86</v>
      </c>
      <c r="U81" t="n">
        <v>0.73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156.1436350429393</v>
      </c>
      <c r="AB81" t="n">
        <v>213.6426100366608</v>
      </c>
      <c r="AC81" t="n">
        <v>193.2528591841094</v>
      </c>
      <c r="AD81" t="n">
        <v>156143.6350429393</v>
      </c>
      <c r="AE81" t="n">
        <v>213642.6100366608</v>
      </c>
      <c r="AF81" t="n">
        <v>4.88957578051024e-06</v>
      </c>
      <c r="AG81" t="n">
        <v>6.831597222222222</v>
      </c>
      <c r="AH81" t="n">
        <v>193252.8591841094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12.7177</v>
      </c>
      <c r="E82" t="n">
        <v>7.86</v>
      </c>
      <c r="F82" t="n">
        <v>5.08</v>
      </c>
      <c r="G82" t="n">
        <v>76.22</v>
      </c>
      <c r="H82" t="n">
        <v>1.51</v>
      </c>
      <c r="I82" t="n">
        <v>4</v>
      </c>
      <c r="J82" t="n">
        <v>247.34</v>
      </c>
      <c r="K82" t="n">
        <v>56.13</v>
      </c>
      <c r="L82" t="n">
        <v>21</v>
      </c>
      <c r="M82" t="n">
        <v>2</v>
      </c>
      <c r="N82" t="n">
        <v>60.21</v>
      </c>
      <c r="O82" t="n">
        <v>30739.14</v>
      </c>
      <c r="P82" t="n">
        <v>61.77</v>
      </c>
      <c r="Q82" t="n">
        <v>202.81</v>
      </c>
      <c r="R82" t="n">
        <v>18.96</v>
      </c>
      <c r="S82" t="n">
        <v>13.89</v>
      </c>
      <c r="T82" t="n">
        <v>857.88</v>
      </c>
      <c r="U82" t="n">
        <v>0.73</v>
      </c>
      <c r="V82" t="n">
        <v>0.76</v>
      </c>
      <c r="W82" t="n">
        <v>0.64</v>
      </c>
      <c r="X82" t="n">
        <v>0.04</v>
      </c>
      <c r="Y82" t="n">
        <v>1</v>
      </c>
      <c r="Z82" t="n">
        <v>10</v>
      </c>
      <c r="AA82" t="n">
        <v>155.8692451175705</v>
      </c>
      <c r="AB82" t="n">
        <v>213.2671776355422</v>
      </c>
      <c r="AC82" t="n">
        <v>192.9132575244307</v>
      </c>
      <c r="AD82" t="n">
        <v>155869.2451175705</v>
      </c>
      <c r="AE82" t="n">
        <v>213267.1776355422</v>
      </c>
      <c r="AF82" t="n">
        <v>4.892845962278909e-06</v>
      </c>
      <c r="AG82" t="n">
        <v>6.822916666666667</v>
      </c>
      <c r="AH82" t="n">
        <v>192913.2575244308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12.7123</v>
      </c>
      <c r="E83" t="n">
        <v>7.87</v>
      </c>
      <c r="F83" t="n">
        <v>5.08</v>
      </c>
      <c r="G83" t="n">
        <v>76.27</v>
      </c>
      <c r="H83" t="n">
        <v>1.53</v>
      </c>
      <c r="I83" t="n">
        <v>4</v>
      </c>
      <c r="J83" t="n">
        <v>247.78</v>
      </c>
      <c r="K83" t="n">
        <v>56.13</v>
      </c>
      <c r="L83" t="n">
        <v>21.25</v>
      </c>
      <c r="M83" t="n">
        <v>2</v>
      </c>
      <c r="N83" t="n">
        <v>60.41</v>
      </c>
      <c r="O83" t="n">
        <v>30794.11</v>
      </c>
      <c r="P83" t="n">
        <v>61.12</v>
      </c>
      <c r="Q83" t="n">
        <v>202.81</v>
      </c>
      <c r="R83" t="n">
        <v>19.09</v>
      </c>
      <c r="S83" t="n">
        <v>13.89</v>
      </c>
      <c r="T83" t="n">
        <v>922.37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155.6070097511808</v>
      </c>
      <c r="AB83" t="n">
        <v>212.90837563824</v>
      </c>
      <c r="AC83" t="n">
        <v>192.5886990861692</v>
      </c>
      <c r="AD83" t="n">
        <v>155607.0097511808</v>
      </c>
      <c r="AE83" t="n">
        <v>212908.37563824</v>
      </c>
      <c r="AF83" t="n">
        <v>4.890768435037639e-06</v>
      </c>
      <c r="AG83" t="n">
        <v>6.831597222222222</v>
      </c>
      <c r="AH83" t="n">
        <v>192588.6990861692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12.7042</v>
      </c>
      <c r="E84" t="n">
        <v>7.87</v>
      </c>
      <c r="F84" t="n">
        <v>5.09</v>
      </c>
      <c r="G84" t="n">
        <v>76.34999999999999</v>
      </c>
      <c r="H84" t="n">
        <v>1.54</v>
      </c>
      <c r="I84" t="n">
        <v>4</v>
      </c>
      <c r="J84" t="n">
        <v>248.23</v>
      </c>
      <c r="K84" t="n">
        <v>56.13</v>
      </c>
      <c r="L84" t="n">
        <v>21.5</v>
      </c>
      <c r="M84" t="n">
        <v>2</v>
      </c>
      <c r="N84" t="n">
        <v>60.6</v>
      </c>
      <c r="O84" t="n">
        <v>30849.16</v>
      </c>
      <c r="P84" t="n">
        <v>60.6</v>
      </c>
      <c r="Q84" t="n">
        <v>202.81</v>
      </c>
      <c r="R84" t="n">
        <v>19.22</v>
      </c>
      <c r="S84" t="n">
        <v>13.89</v>
      </c>
      <c r="T84" t="n">
        <v>987.74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155.4303760417624</v>
      </c>
      <c r="AB84" t="n">
        <v>212.6666976044847</v>
      </c>
      <c r="AC84" t="n">
        <v>192.3700864647581</v>
      </c>
      <c r="AD84" t="n">
        <v>155430.3760417624</v>
      </c>
      <c r="AE84" t="n">
        <v>212666.6976044847</v>
      </c>
      <c r="AF84" t="n">
        <v>4.887652144175732e-06</v>
      </c>
      <c r="AG84" t="n">
        <v>6.831597222222222</v>
      </c>
      <c r="AH84" t="n">
        <v>192370.0864647581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12.8055</v>
      </c>
      <c r="E85" t="n">
        <v>7.81</v>
      </c>
      <c r="F85" t="n">
        <v>5.07</v>
      </c>
      <c r="G85" t="n">
        <v>101.39</v>
      </c>
      <c r="H85" t="n">
        <v>1.56</v>
      </c>
      <c r="I85" t="n">
        <v>3</v>
      </c>
      <c r="J85" t="n">
        <v>248.68</v>
      </c>
      <c r="K85" t="n">
        <v>56.13</v>
      </c>
      <c r="L85" t="n">
        <v>21.75</v>
      </c>
      <c r="M85" t="n">
        <v>1</v>
      </c>
      <c r="N85" t="n">
        <v>60.8</v>
      </c>
      <c r="O85" t="n">
        <v>30904.28</v>
      </c>
      <c r="P85" t="n">
        <v>60.28</v>
      </c>
      <c r="Q85" t="n">
        <v>202.81</v>
      </c>
      <c r="R85" t="n">
        <v>18.62</v>
      </c>
      <c r="S85" t="n">
        <v>13.89</v>
      </c>
      <c r="T85" t="n">
        <v>696.02</v>
      </c>
      <c r="U85" t="n">
        <v>0.75</v>
      </c>
      <c r="V85" t="n">
        <v>0.76</v>
      </c>
      <c r="W85" t="n">
        <v>0.64</v>
      </c>
      <c r="X85" t="n">
        <v>0.03</v>
      </c>
      <c r="Y85" t="n">
        <v>1</v>
      </c>
      <c r="Z85" t="n">
        <v>10</v>
      </c>
      <c r="AA85" t="n">
        <v>154.9553941721655</v>
      </c>
      <c r="AB85" t="n">
        <v>212.0168064557813</v>
      </c>
      <c r="AC85" t="n">
        <v>191.7822200151589</v>
      </c>
      <c r="AD85" t="n">
        <v>154955.3941721655</v>
      </c>
      <c r="AE85" t="n">
        <v>212016.8064557813</v>
      </c>
      <c r="AF85" t="n">
        <v>4.926625016312899e-06</v>
      </c>
      <c r="AG85" t="n">
        <v>6.779513888888889</v>
      </c>
      <c r="AH85" t="n">
        <v>191782.2200151588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12.8018</v>
      </c>
      <c r="E86" t="n">
        <v>7.81</v>
      </c>
      <c r="F86" t="n">
        <v>5.07</v>
      </c>
      <c r="G86" t="n">
        <v>101.44</v>
      </c>
      <c r="H86" t="n">
        <v>1.57</v>
      </c>
      <c r="I86" t="n">
        <v>3</v>
      </c>
      <c r="J86" t="n">
        <v>249.12</v>
      </c>
      <c r="K86" t="n">
        <v>56.13</v>
      </c>
      <c r="L86" t="n">
        <v>22</v>
      </c>
      <c r="M86" t="n">
        <v>1</v>
      </c>
      <c r="N86" t="n">
        <v>61</v>
      </c>
      <c r="O86" t="n">
        <v>30959.46</v>
      </c>
      <c r="P86" t="n">
        <v>60.4</v>
      </c>
      <c r="Q86" t="n">
        <v>202.81</v>
      </c>
      <c r="R86" t="n">
        <v>18.64</v>
      </c>
      <c r="S86" t="n">
        <v>13.89</v>
      </c>
      <c r="T86" t="n">
        <v>705.04</v>
      </c>
      <c r="U86" t="n">
        <v>0.75</v>
      </c>
      <c r="V86" t="n">
        <v>0.76</v>
      </c>
      <c r="W86" t="n">
        <v>0.64</v>
      </c>
      <c r="X86" t="n">
        <v>0.03</v>
      </c>
      <c r="Y86" t="n">
        <v>1</v>
      </c>
      <c r="Z86" t="n">
        <v>10</v>
      </c>
      <c r="AA86" t="n">
        <v>155.0170415586276</v>
      </c>
      <c r="AB86" t="n">
        <v>212.1011551296294</v>
      </c>
      <c r="AC86" t="n">
        <v>191.8585185699591</v>
      </c>
      <c r="AD86" t="n">
        <v>155017.0415586276</v>
      </c>
      <c r="AE86" t="n">
        <v>212101.1551296294</v>
      </c>
      <c r="AF86" t="n">
        <v>4.925201525425362e-06</v>
      </c>
      <c r="AG86" t="n">
        <v>6.779513888888889</v>
      </c>
      <c r="AH86" t="n">
        <v>191858.5185699591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12.81</v>
      </c>
      <c r="E87" t="n">
        <v>7.81</v>
      </c>
      <c r="F87" t="n">
        <v>5.07</v>
      </c>
      <c r="G87" t="n">
        <v>101.34</v>
      </c>
      <c r="H87" t="n">
        <v>1.59</v>
      </c>
      <c r="I87" t="n">
        <v>3</v>
      </c>
      <c r="J87" t="n">
        <v>249.57</v>
      </c>
      <c r="K87" t="n">
        <v>56.13</v>
      </c>
      <c r="L87" t="n">
        <v>22.25</v>
      </c>
      <c r="M87" t="n">
        <v>1</v>
      </c>
      <c r="N87" t="n">
        <v>61.2</v>
      </c>
      <c r="O87" t="n">
        <v>31014.73</v>
      </c>
      <c r="P87" t="n">
        <v>60.48</v>
      </c>
      <c r="Q87" t="n">
        <v>202.81</v>
      </c>
      <c r="R87" t="n">
        <v>18.53</v>
      </c>
      <c r="S87" t="n">
        <v>13.89</v>
      </c>
      <c r="T87" t="n">
        <v>650.11</v>
      </c>
      <c r="U87" t="n">
        <v>0.75</v>
      </c>
      <c r="V87" t="n">
        <v>0.76</v>
      </c>
      <c r="W87" t="n">
        <v>0.64</v>
      </c>
      <c r="X87" t="n">
        <v>0.03</v>
      </c>
      <c r="Y87" t="n">
        <v>1</v>
      </c>
      <c r="Z87" t="n">
        <v>10</v>
      </c>
      <c r="AA87" t="n">
        <v>155.0274307601701</v>
      </c>
      <c r="AB87" t="n">
        <v>212.1153700935193</v>
      </c>
      <c r="AC87" t="n">
        <v>191.8713768776461</v>
      </c>
      <c r="AD87" t="n">
        <v>155027.4307601702</v>
      </c>
      <c r="AE87" t="n">
        <v>212115.3700935193</v>
      </c>
      <c r="AF87" t="n">
        <v>4.928356289013959e-06</v>
      </c>
      <c r="AG87" t="n">
        <v>6.779513888888889</v>
      </c>
      <c r="AH87" t="n">
        <v>191871.3768776461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12.8073</v>
      </c>
      <c r="E88" t="n">
        <v>7.81</v>
      </c>
      <c r="F88" t="n">
        <v>5.07</v>
      </c>
      <c r="G88" t="n">
        <v>101.37</v>
      </c>
      <c r="H88" t="n">
        <v>1.6</v>
      </c>
      <c r="I88" t="n">
        <v>3</v>
      </c>
      <c r="J88" t="n">
        <v>250.02</v>
      </c>
      <c r="K88" t="n">
        <v>56.13</v>
      </c>
      <c r="L88" t="n">
        <v>22.5</v>
      </c>
      <c r="M88" t="n">
        <v>1</v>
      </c>
      <c r="N88" t="n">
        <v>61.39</v>
      </c>
      <c r="O88" t="n">
        <v>31070.06</v>
      </c>
      <c r="P88" t="n">
        <v>60.51</v>
      </c>
      <c r="Q88" t="n">
        <v>202.81</v>
      </c>
      <c r="R88" t="n">
        <v>18.47</v>
      </c>
      <c r="S88" t="n">
        <v>13.89</v>
      </c>
      <c r="T88" t="n">
        <v>620.4299999999999</v>
      </c>
      <c r="U88" t="n">
        <v>0.75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155.0479514841657</v>
      </c>
      <c r="AB88" t="n">
        <v>212.1434474534003</v>
      </c>
      <c r="AC88" t="n">
        <v>191.8967745737069</v>
      </c>
      <c r="AD88" t="n">
        <v>155047.9514841656</v>
      </c>
      <c r="AE88" t="n">
        <v>212143.4474534003</v>
      </c>
      <c r="AF88" t="n">
        <v>4.927317525393322e-06</v>
      </c>
      <c r="AG88" t="n">
        <v>6.779513888888889</v>
      </c>
      <c r="AH88" t="n">
        <v>191896.7745737069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12.8068</v>
      </c>
      <c r="E89" t="n">
        <v>7.81</v>
      </c>
      <c r="F89" t="n">
        <v>5.07</v>
      </c>
      <c r="G89" t="n">
        <v>101.38</v>
      </c>
      <c r="H89" t="n">
        <v>1.62</v>
      </c>
      <c r="I89" t="n">
        <v>3</v>
      </c>
      <c r="J89" t="n">
        <v>250.47</v>
      </c>
      <c r="K89" t="n">
        <v>56.13</v>
      </c>
      <c r="L89" t="n">
        <v>22.75</v>
      </c>
      <c r="M89" t="n">
        <v>0</v>
      </c>
      <c r="N89" t="n">
        <v>61.59</v>
      </c>
      <c r="O89" t="n">
        <v>31125.47</v>
      </c>
      <c r="P89" t="n">
        <v>60.53</v>
      </c>
      <c r="Q89" t="n">
        <v>202.81</v>
      </c>
      <c r="R89" t="n">
        <v>18.49</v>
      </c>
      <c r="S89" t="n">
        <v>13.89</v>
      </c>
      <c r="T89" t="n">
        <v>629.1799999999999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155.0578904061186</v>
      </c>
      <c r="AB89" t="n">
        <v>212.1570463248906</v>
      </c>
      <c r="AC89" t="n">
        <v>191.9090755879884</v>
      </c>
      <c r="AD89" t="n">
        <v>155057.8904061186</v>
      </c>
      <c r="AE89" t="n">
        <v>212157.0463248906</v>
      </c>
      <c r="AF89" t="n">
        <v>4.927125161759872e-06</v>
      </c>
      <c r="AG89" t="n">
        <v>6.779513888888889</v>
      </c>
      <c r="AH89" t="n">
        <v>191909.0755879884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2024-09-24T15:21:31Z</dcterms:created>
  <dcterms:modified xmlns:dcterms="http://purl.org/dc/terms/" xmlns:xsi="http://www.w3.org/2001/XMLSchema-instance" xsi:type="dcterms:W3CDTF">2024-09-24T15:21:31Z</dcterms:modified>
</cp:coreProperties>
</file>